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5" yWindow="-105" windowWidth="15465" windowHeight="8340" activeTab="1"/>
  </bookViews>
  <sheets>
    <sheet name="норма часов" sheetId="2" r:id="rId1"/>
    <sheet name="Сады" sheetId="1" r:id="rId2"/>
    <sheet name="свод 1" sheetId="5" r:id="rId3"/>
  </sheets>
  <externalReferences>
    <externalReference r:id="rId4"/>
  </externalReferences>
  <definedNames>
    <definedName name="_xlnm._FilterDatabase" localSheetId="0" hidden="1">'норма часов'!$A$5:$G$52</definedName>
    <definedName name="_xlnm._FilterDatabase" localSheetId="1" hidden="1">Сады!$A$8:$O$1221</definedName>
    <definedName name="_xlnm._FilterDatabase" localSheetId="2" hidden="1">'свод 1'!$A$3:$E$29</definedName>
    <definedName name="_xlnm.Print_Titles" localSheetId="0">'норма часов'!$3:$4</definedName>
    <definedName name="иные" localSheetId="2">#REF!</definedName>
    <definedName name="иные">#REF!</definedName>
    <definedName name="материальные_запасы_основные_средства" localSheetId="2">#REF!</definedName>
    <definedName name="материальные_запасы_основные_средства">#REF!</definedName>
    <definedName name="_xlnm.Print_Area" localSheetId="1">Сады!$A$1:$O$4451</definedName>
    <definedName name="_xlnm.Print_Area" localSheetId="2">'свод 1'!$A$184:$E$270</definedName>
    <definedName name="оплата_труда" localSheetId="2">#REF!</definedName>
    <definedName name="оплата_труда">#REF!</definedName>
    <definedName name="Список" localSheetId="2">#REF!</definedName>
    <definedName name="Список">#REF!</definedName>
  </definedNames>
  <calcPr calcId="152511"/>
</workbook>
</file>

<file path=xl/calcChain.xml><?xml version="1.0" encoding="utf-8"?>
<calcChain xmlns="http://schemas.openxmlformats.org/spreadsheetml/2006/main">
  <c r="L4048" i="1" l="1"/>
  <c r="L4051" i="1"/>
  <c r="L4052" i="1"/>
  <c r="L4053" i="1"/>
  <c r="L4056" i="1"/>
  <c r="L4057" i="1"/>
  <c r="L4058" i="1"/>
  <c r="L4059" i="1"/>
  <c r="L4064" i="1"/>
  <c r="L4065" i="1"/>
  <c r="L4066" i="1"/>
  <c r="L4067" i="1"/>
  <c r="L4068" i="1"/>
  <c r="L4070" i="1"/>
  <c r="L4071" i="1"/>
  <c r="L4074" i="1"/>
  <c r="L4075" i="1"/>
  <c r="L4076" i="1"/>
  <c r="L4078" i="1"/>
  <c r="L4082" i="1"/>
  <c r="L4084" i="1"/>
  <c r="L4088" i="1"/>
  <c r="L4089" i="1"/>
  <c r="L4090" i="1"/>
  <c r="L4091" i="1"/>
  <c r="L4092" i="1"/>
  <c r="L4093" i="1"/>
  <c r="L4094" i="1"/>
  <c r="L4096" i="1"/>
  <c r="L4097" i="1"/>
  <c r="L4098" i="1"/>
  <c r="L4099" i="1"/>
  <c r="L4100" i="1"/>
  <c r="L4101" i="1"/>
  <c r="L4102" i="1"/>
  <c r="L4103" i="1"/>
  <c r="L4104" i="1"/>
  <c r="L4105" i="1"/>
  <c r="L4106" i="1"/>
  <c r="L4107" i="1"/>
  <c r="L4108" i="1"/>
  <c r="L4109" i="1"/>
  <c r="L4110" i="1"/>
  <c r="L4111" i="1"/>
  <c r="L4112" i="1"/>
  <c r="L4113" i="1"/>
  <c r="L4114" i="1"/>
  <c r="L4115" i="1"/>
  <c r="L4116" i="1"/>
  <c r="L4118" i="1"/>
  <c r="L4119" i="1"/>
  <c r="L4120" i="1"/>
  <c r="L4121" i="1"/>
  <c r="L4122" i="1"/>
  <c r="L4123" i="1"/>
  <c r="L4124" i="1"/>
  <c r="L4125" i="1"/>
  <c r="L4126" i="1"/>
  <c r="L4127" i="1"/>
  <c r="L4128" i="1"/>
  <c r="L4129" i="1"/>
  <c r="L4130" i="1"/>
  <c r="L4131" i="1"/>
  <c r="L4132" i="1"/>
  <c r="L4134" i="1"/>
  <c r="L4135" i="1"/>
  <c r="L4136" i="1"/>
  <c r="L4137" i="1"/>
  <c r="L3953" i="1"/>
  <c r="L3956" i="1"/>
  <c r="L3957" i="1"/>
  <c r="L3958" i="1"/>
  <c r="L3961" i="1"/>
  <c r="L3962" i="1"/>
  <c r="L3963" i="1"/>
  <c r="L3964" i="1"/>
  <c r="L3969" i="1"/>
  <c r="L3970" i="1"/>
  <c r="L3971" i="1"/>
  <c r="L3972" i="1"/>
  <c r="L3973" i="1"/>
  <c r="L3975" i="1"/>
  <c r="L3976" i="1"/>
  <c r="L3979" i="1"/>
  <c r="L3980" i="1"/>
  <c r="L3981" i="1"/>
  <c r="L3983" i="1"/>
  <c r="L3987" i="1"/>
  <c r="L3989" i="1"/>
  <c r="L3993" i="1"/>
  <c r="L3994" i="1"/>
  <c r="L3995" i="1"/>
  <c r="L3996" i="1"/>
  <c r="L3997" i="1"/>
  <c r="L3998" i="1"/>
  <c r="L3999" i="1"/>
  <c r="L4001" i="1"/>
  <c r="L4002" i="1"/>
  <c r="L4003" i="1"/>
  <c r="L4004" i="1"/>
  <c r="L4005" i="1"/>
  <c r="L4006" i="1"/>
  <c r="L4007" i="1"/>
  <c r="L4008" i="1"/>
  <c r="L4009" i="1"/>
  <c r="L4010" i="1"/>
  <c r="L4011" i="1"/>
  <c r="L4012" i="1"/>
  <c r="L4013" i="1"/>
  <c r="L4014" i="1"/>
  <c r="L4015" i="1"/>
  <c r="L4016" i="1"/>
  <c r="L4017" i="1"/>
  <c r="L4018" i="1"/>
  <c r="L4019" i="1"/>
  <c r="L4020" i="1"/>
  <c r="L4021" i="1"/>
  <c r="L4023" i="1"/>
  <c r="L4024" i="1"/>
  <c r="L4025" i="1"/>
  <c r="L4026" i="1"/>
  <c r="L4027" i="1"/>
  <c r="L4028" i="1"/>
  <c r="L4029" i="1"/>
  <c r="L4030" i="1"/>
  <c r="L4031" i="1"/>
  <c r="L4032" i="1"/>
  <c r="L4033" i="1"/>
  <c r="L4034" i="1"/>
  <c r="L4035" i="1"/>
  <c r="L4036" i="1"/>
  <c r="L4037" i="1"/>
  <c r="L4039" i="1"/>
  <c r="L4040" i="1"/>
  <c r="L4041" i="1"/>
  <c r="L4042" i="1"/>
  <c r="L3858" i="1"/>
  <c r="L3861" i="1"/>
  <c r="L3862" i="1"/>
  <c r="L3863" i="1"/>
  <c r="L3866" i="1"/>
  <c r="L3867" i="1"/>
  <c r="L3868" i="1"/>
  <c r="L3869" i="1"/>
  <c r="L3874" i="1"/>
  <c r="L3875" i="1"/>
  <c r="L3876" i="1"/>
  <c r="L3877" i="1"/>
  <c r="L3878" i="1"/>
  <c r="L3880" i="1"/>
  <c r="L3881" i="1"/>
  <c r="L3884" i="1"/>
  <c r="L3885" i="1"/>
  <c r="L3886" i="1"/>
  <c r="L3888" i="1"/>
  <c r="L3892" i="1"/>
  <c r="L3894" i="1"/>
  <c r="L3898" i="1"/>
  <c r="L3899" i="1"/>
  <c r="L3900" i="1"/>
  <c r="L3901" i="1"/>
  <c r="L3902" i="1"/>
  <c r="L3903" i="1"/>
  <c r="L3904" i="1"/>
  <c r="L3906" i="1"/>
  <c r="L3907" i="1"/>
  <c r="L3908" i="1"/>
  <c r="L3909" i="1"/>
  <c r="L3910" i="1"/>
  <c r="L3911" i="1"/>
  <c r="L3912" i="1"/>
  <c r="L3913" i="1"/>
  <c r="L3914" i="1"/>
  <c r="L3915" i="1"/>
  <c r="L3916" i="1"/>
  <c r="L3917" i="1"/>
  <c r="L3918" i="1"/>
  <c r="L3919" i="1"/>
  <c r="L3920" i="1"/>
  <c r="L3921" i="1"/>
  <c r="L3922" i="1"/>
  <c r="L3923" i="1"/>
  <c r="L3924" i="1"/>
  <c r="L3925" i="1"/>
  <c r="L3926" i="1"/>
  <c r="L3928" i="1"/>
  <c r="L3929" i="1"/>
  <c r="L3930" i="1"/>
  <c r="L3931" i="1"/>
  <c r="L3932" i="1"/>
  <c r="L3933" i="1"/>
  <c r="L3934" i="1"/>
  <c r="L3935" i="1"/>
  <c r="L3936" i="1"/>
  <c r="L3937" i="1"/>
  <c r="L3938" i="1"/>
  <c r="L3939" i="1"/>
  <c r="L3940" i="1"/>
  <c r="L3941" i="1"/>
  <c r="L3942" i="1"/>
  <c r="L3944" i="1"/>
  <c r="L3945" i="1"/>
  <c r="L3946" i="1"/>
  <c r="L3947" i="1"/>
  <c r="L3763" i="1"/>
  <c r="L3766" i="1"/>
  <c r="L3767" i="1"/>
  <c r="L3768" i="1"/>
  <c r="L3770" i="1"/>
  <c r="L3771" i="1"/>
  <c r="L3772" i="1"/>
  <c r="L3773" i="1"/>
  <c r="L3774" i="1"/>
  <c r="L3779" i="1"/>
  <c r="L3780" i="1"/>
  <c r="L3781" i="1"/>
  <c r="L3782" i="1"/>
  <c r="L3783" i="1"/>
  <c r="L3785" i="1"/>
  <c r="L3786" i="1"/>
  <c r="L3789" i="1"/>
  <c r="L3790" i="1"/>
  <c r="L3791" i="1"/>
  <c r="L3793" i="1"/>
  <c r="L3797" i="1"/>
  <c r="L3799" i="1"/>
  <c r="L3803" i="1"/>
  <c r="L3804" i="1"/>
  <c r="L3805" i="1"/>
  <c r="L3806" i="1"/>
  <c r="L3807" i="1"/>
  <c r="L3808" i="1"/>
  <c r="L3809" i="1"/>
  <c r="L3811" i="1"/>
  <c r="L3812" i="1"/>
  <c r="L3813" i="1"/>
  <c r="L3814" i="1"/>
  <c r="L3815" i="1"/>
  <c r="L3816" i="1"/>
  <c r="L3817" i="1"/>
  <c r="L3818" i="1"/>
  <c r="L3819" i="1"/>
  <c r="L3820" i="1"/>
  <c r="L3821" i="1"/>
  <c r="L3822" i="1"/>
  <c r="L3823" i="1"/>
  <c r="L3824" i="1"/>
  <c r="L3825" i="1"/>
  <c r="L3826" i="1"/>
  <c r="L3827" i="1"/>
  <c r="L3828" i="1"/>
  <c r="L3829" i="1"/>
  <c r="L3830" i="1"/>
  <c r="L3831" i="1"/>
  <c r="L3833" i="1"/>
  <c r="L3834" i="1"/>
  <c r="L3835" i="1"/>
  <c r="L3836" i="1"/>
  <c r="L3837" i="1"/>
  <c r="L3838" i="1"/>
  <c r="L3839" i="1"/>
  <c r="L3840" i="1"/>
  <c r="L3841" i="1"/>
  <c r="L3842" i="1"/>
  <c r="L3843" i="1"/>
  <c r="L3844" i="1"/>
  <c r="L3845" i="1"/>
  <c r="L3846" i="1"/>
  <c r="L3847" i="1"/>
  <c r="L3849" i="1"/>
  <c r="L3850" i="1"/>
  <c r="L3851" i="1"/>
  <c r="L3852" i="1"/>
  <c r="L3668" i="1"/>
  <c r="L3671" i="1"/>
  <c r="L3672" i="1"/>
  <c r="L3673" i="1"/>
  <c r="L3676" i="1"/>
  <c r="L3677" i="1"/>
  <c r="L3678" i="1"/>
  <c r="L3679" i="1"/>
  <c r="L3684" i="1"/>
  <c r="L3685" i="1"/>
  <c r="L3686" i="1"/>
  <c r="L3687" i="1"/>
  <c r="L3688" i="1"/>
  <c r="L3690" i="1"/>
  <c r="L3691" i="1"/>
  <c r="L3694" i="1"/>
  <c r="L3695" i="1"/>
  <c r="L3696" i="1"/>
  <c r="L3698" i="1"/>
  <c r="L3702" i="1"/>
  <c r="L3704" i="1"/>
  <c r="L3708" i="1"/>
  <c r="L3709" i="1"/>
  <c r="L3710" i="1"/>
  <c r="L3711" i="1"/>
  <c r="L3712" i="1"/>
  <c r="L3713" i="1"/>
  <c r="L3714" i="1"/>
  <c r="L3716" i="1"/>
  <c r="L3717" i="1"/>
  <c r="L3718" i="1"/>
  <c r="L3719" i="1"/>
  <c r="L3720" i="1"/>
  <c r="L3721" i="1"/>
  <c r="L3722" i="1"/>
  <c r="L3723" i="1"/>
  <c r="L3724" i="1"/>
  <c r="L3725" i="1"/>
  <c r="L3726" i="1"/>
  <c r="L3727" i="1"/>
  <c r="L3728" i="1"/>
  <c r="L3729" i="1"/>
  <c r="L3730" i="1"/>
  <c r="L3731" i="1"/>
  <c r="L3732" i="1"/>
  <c r="L3733" i="1"/>
  <c r="L3734" i="1"/>
  <c r="L3735" i="1"/>
  <c r="L3736" i="1"/>
  <c r="L3738" i="1"/>
  <c r="L3739" i="1"/>
  <c r="L3740" i="1"/>
  <c r="L3741" i="1"/>
  <c r="L3742" i="1"/>
  <c r="L3743" i="1"/>
  <c r="L3744" i="1"/>
  <c r="L3745" i="1"/>
  <c r="L3746" i="1"/>
  <c r="L3747" i="1"/>
  <c r="L3748" i="1"/>
  <c r="L3749" i="1"/>
  <c r="L3750" i="1"/>
  <c r="L3751" i="1"/>
  <c r="L3752" i="1"/>
  <c r="L3754" i="1"/>
  <c r="L3755" i="1"/>
  <c r="L3756" i="1"/>
  <c r="L3757" i="1"/>
  <c r="L3573" i="1"/>
  <c r="L3576" i="1"/>
  <c r="L3577" i="1"/>
  <c r="L3578" i="1"/>
  <c r="L3581" i="1"/>
  <c r="L3582" i="1"/>
  <c r="L3583" i="1"/>
  <c r="L3584" i="1"/>
  <c r="L3589" i="1"/>
  <c r="L3590" i="1"/>
  <c r="L3591" i="1"/>
  <c r="L3592" i="1"/>
  <c r="L3593" i="1"/>
  <c r="L3595" i="1"/>
  <c r="L3596" i="1"/>
  <c r="L3599" i="1"/>
  <c r="L3600" i="1"/>
  <c r="L3601" i="1"/>
  <c r="L3603" i="1"/>
  <c r="L3607" i="1"/>
  <c r="L3609" i="1"/>
  <c r="L3613" i="1"/>
  <c r="L3614" i="1"/>
  <c r="L3615" i="1"/>
  <c r="L3616" i="1"/>
  <c r="L3617" i="1"/>
  <c r="L3618" i="1"/>
  <c r="L3619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9" i="1"/>
  <c r="L3660" i="1"/>
  <c r="L3661" i="1"/>
  <c r="L3662" i="1"/>
  <c r="L3478" i="1"/>
  <c r="L3481" i="1"/>
  <c r="L3482" i="1"/>
  <c r="L3483" i="1"/>
  <c r="L3486" i="1"/>
  <c r="L3487" i="1"/>
  <c r="L3488" i="1"/>
  <c r="L3489" i="1"/>
  <c r="L3494" i="1"/>
  <c r="L3495" i="1"/>
  <c r="L3496" i="1"/>
  <c r="L3497" i="1"/>
  <c r="L3498" i="1"/>
  <c r="L3500" i="1"/>
  <c r="L3501" i="1"/>
  <c r="L3504" i="1"/>
  <c r="L3505" i="1"/>
  <c r="L3506" i="1"/>
  <c r="L3508" i="1"/>
  <c r="L3512" i="1"/>
  <c r="L3514" i="1"/>
  <c r="L3518" i="1"/>
  <c r="L3519" i="1"/>
  <c r="L3520" i="1"/>
  <c r="L3521" i="1"/>
  <c r="L3522" i="1"/>
  <c r="L3523" i="1"/>
  <c r="L3524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4" i="1"/>
  <c r="L3565" i="1"/>
  <c r="L3566" i="1"/>
  <c r="L3567" i="1"/>
  <c r="L3383" i="1"/>
  <c r="L3386" i="1"/>
  <c r="L3387" i="1"/>
  <c r="L3388" i="1"/>
  <c r="L3391" i="1"/>
  <c r="L3392" i="1"/>
  <c r="L3393" i="1"/>
  <c r="L3394" i="1"/>
  <c r="L3399" i="1"/>
  <c r="L3400" i="1"/>
  <c r="L3401" i="1"/>
  <c r="L3402" i="1"/>
  <c r="L3403" i="1"/>
  <c r="L3405" i="1"/>
  <c r="L3406" i="1"/>
  <c r="L3409" i="1"/>
  <c r="L3410" i="1"/>
  <c r="L3411" i="1"/>
  <c r="L3413" i="1"/>
  <c r="L3417" i="1"/>
  <c r="L3419" i="1"/>
  <c r="L3423" i="1"/>
  <c r="L3424" i="1"/>
  <c r="L3425" i="1"/>
  <c r="L3426" i="1"/>
  <c r="L3427" i="1"/>
  <c r="L3428" i="1"/>
  <c r="L3429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9" i="1"/>
  <c r="L3470" i="1"/>
  <c r="L3471" i="1"/>
  <c r="L3472" i="1"/>
  <c r="L3288" i="1"/>
  <c r="L3291" i="1"/>
  <c r="L3292" i="1"/>
  <c r="L3293" i="1"/>
  <c r="L3296" i="1"/>
  <c r="L3297" i="1"/>
  <c r="L3298" i="1"/>
  <c r="L3299" i="1"/>
  <c r="L3304" i="1"/>
  <c r="L3305" i="1"/>
  <c r="L3306" i="1"/>
  <c r="L3307" i="1"/>
  <c r="L3308" i="1"/>
  <c r="L3310" i="1"/>
  <c r="L3311" i="1"/>
  <c r="L3314" i="1"/>
  <c r="L3315" i="1"/>
  <c r="L3316" i="1"/>
  <c r="L3318" i="1"/>
  <c r="L3322" i="1"/>
  <c r="L3324" i="1"/>
  <c r="L3328" i="1"/>
  <c r="L3329" i="1"/>
  <c r="L3330" i="1"/>
  <c r="L3331" i="1"/>
  <c r="L3332" i="1"/>
  <c r="L3333" i="1"/>
  <c r="L3334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4" i="1"/>
  <c r="L3375" i="1"/>
  <c r="L3376" i="1"/>
  <c r="L3377" i="1"/>
  <c r="L3193" i="1"/>
  <c r="L3196" i="1"/>
  <c r="L3197" i="1"/>
  <c r="L3198" i="1"/>
  <c r="L3201" i="1"/>
  <c r="L3202" i="1"/>
  <c r="L3203" i="1"/>
  <c r="L3204" i="1"/>
  <c r="L3209" i="1"/>
  <c r="L3210" i="1"/>
  <c r="L3211" i="1"/>
  <c r="L3212" i="1"/>
  <c r="L3213" i="1"/>
  <c r="L3215" i="1"/>
  <c r="L3216" i="1"/>
  <c r="L3219" i="1"/>
  <c r="L3220" i="1"/>
  <c r="L3221" i="1"/>
  <c r="L3223" i="1"/>
  <c r="L3227" i="1"/>
  <c r="L3229" i="1"/>
  <c r="L3233" i="1"/>
  <c r="L3234" i="1"/>
  <c r="L3235" i="1"/>
  <c r="L3236" i="1"/>
  <c r="L3237" i="1"/>
  <c r="L3238" i="1"/>
  <c r="L3239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9" i="1"/>
  <c r="L3280" i="1"/>
  <c r="L3281" i="1"/>
  <c r="L3282" i="1"/>
  <c r="L3098" i="1"/>
  <c r="L3101" i="1"/>
  <c r="L3102" i="1"/>
  <c r="L3103" i="1"/>
  <c r="L3106" i="1"/>
  <c r="L3107" i="1"/>
  <c r="L3108" i="1"/>
  <c r="L3109" i="1"/>
  <c r="L3114" i="1"/>
  <c r="L3115" i="1"/>
  <c r="L3116" i="1"/>
  <c r="L3117" i="1"/>
  <c r="L3118" i="1"/>
  <c r="L3120" i="1"/>
  <c r="L3121" i="1"/>
  <c r="L3124" i="1"/>
  <c r="L3125" i="1"/>
  <c r="L3126" i="1"/>
  <c r="L3128" i="1"/>
  <c r="L3132" i="1"/>
  <c r="L3134" i="1"/>
  <c r="L3138" i="1"/>
  <c r="L3139" i="1"/>
  <c r="L3140" i="1"/>
  <c r="L3141" i="1"/>
  <c r="L3142" i="1"/>
  <c r="L3143" i="1"/>
  <c r="L3144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4" i="1"/>
  <c r="L3185" i="1"/>
  <c r="L3186" i="1"/>
  <c r="L3187" i="1"/>
  <c r="L3003" i="1"/>
  <c r="L3006" i="1"/>
  <c r="L3007" i="1"/>
  <c r="L3008" i="1"/>
  <c r="L3011" i="1"/>
  <c r="L3012" i="1"/>
  <c r="L3013" i="1"/>
  <c r="L3014" i="1"/>
  <c r="L3019" i="1"/>
  <c r="L3020" i="1"/>
  <c r="L3021" i="1"/>
  <c r="L3022" i="1"/>
  <c r="L3023" i="1"/>
  <c r="L3025" i="1"/>
  <c r="L3026" i="1"/>
  <c r="L3029" i="1"/>
  <c r="L3030" i="1"/>
  <c r="L3031" i="1"/>
  <c r="L3033" i="1"/>
  <c r="L3037" i="1"/>
  <c r="L3039" i="1"/>
  <c r="L3043" i="1"/>
  <c r="L3044" i="1"/>
  <c r="L3045" i="1"/>
  <c r="L3046" i="1"/>
  <c r="L3047" i="1"/>
  <c r="L3048" i="1"/>
  <c r="L3049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9" i="1"/>
  <c r="L3090" i="1"/>
  <c r="L3091" i="1"/>
  <c r="L3092" i="1"/>
  <c r="B201" i="5" l="1"/>
  <c r="B192" i="5"/>
  <c r="C193" i="5"/>
  <c r="B193" i="5"/>
  <c r="B272" i="5"/>
  <c r="B262" i="5" l="1"/>
  <c r="B195" i="5"/>
  <c r="B261" i="5" l="1"/>
  <c r="C261" i="5"/>
  <c r="H3090" i="1" s="1"/>
  <c r="B255" i="5"/>
  <c r="B253" i="5"/>
  <c r="B248" i="5"/>
  <c r="B252" i="5"/>
  <c r="B251" i="5"/>
  <c r="B250" i="5"/>
  <c r="B249" i="5"/>
  <c r="B256" i="5"/>
  <c r="B257" i="5"/>
  <c r="B247" i="5"/>
  <c r="B246" i="5"/>
  <c r="B245" i="5"/>
  <c r="B244" i="5"/>
  <c r="B240" i="5"/>
  <c r="B225" i="5"/>
  <c r="B241" i="5"/>
  <c r="B228" i="5"/>
  <c r="B235" i="5"/>
  <c r="B238" i="5"/>
  <c r="B237" i="5"/>
  <c r="B236" i="5"/>
  <c r="B226" i="5"/>
  <c r="B224" i="5"/>
  <c r="B229" i="5"/>
  <c r="B221" i="5"/>
  <c r="B232" i="5"/>
  <c r="B230" i="5"/>
  <c r="C230" i="5"/>
  <c r="B231" i="5"/>
  <c r="C231" i="5" l="1"/>
  <c r="B227" i="5"/>
  <c r="B239" i="5"/>
  <c r="B233" i="5"/>
  <c r="B234" i="5"/>
  <c r="C234" i="5"/>
  <c r="B220" i="5"/>
  <c r="B223" i="5"/>
  <c r="B222" i="5"/>
  <c r="B206" i="5"/>
  <c r="C206" i="5"/>
  <c r="B207" i="5"/>
  <c r="C207" i="5"/>
  <c r="B205" i="5"/>
  <c r="C205" i="5"/>
  <c r="B219" i="5"/>
  <c r="B211" i="5"/>
  <c r="B218" i="5"/>
  <c r="B210" i="5"/>
  <c r="B209" i="5"/>
  <c r="B217" i="5"/>
  <c r="B216" i="5"/>
  <c r="B215" i="5"/>
  <c r="B214" i="5"/>
  <c r="B204" i="5"/>
  <c r="B203" i="5"/>
  <c r="B202" i="5"/>
  <c r="L2499" i="1" l="1"/>
  <c r="L2403" i="1"/>
  <c r="L2307" i="1"/>
  <c r="L2211" i="1"/>
  <c r="L2115" i="1"/>
  <c r="L2019" i="1"/>
  <c r="L1923" i="1"/>
  <c r="L1827" i="1"/>
  <c r="L1731" i="1"/>
  <c r="L1635" i="1"/>
  <c r="L1539" i="1"/>
  <c r="L2595" i="1"/>
  <c r="B200" i="5"/>
  <c r="B199" i="5"/>
  <c r="B198" i="5"/>
  <c r="B187" i="5"/>
  <c r="B186" i="5"/>
  <c r="E234" i="5"/>
  <c r="E231" i="5"/>
  <c r="E230" i="5"/>
  <c r="E207" i="5"/>
  <c r="E206" i="5"/>
  <c r="E205" i="5"/>
  <c r="L2661" i="1"/>
  <c r="L2662" i="1"/>
  <c r="L2663" i="1"/>
  <c r="L2565" i="1"/>
  <c r="L2566" i="1"/>
  <c r="L2567" i="1"/>
  <c r="L2469" i="1"/>
  <c r="L2470" i="1"/>
  <c r="L2471" i="1"/>
  <c r="L2373" i="1"/>
  <c r="L2374" i="1"/>
  <c r="L2375" i="1"/>
  <c r="L2277" i="1"/>
  <c r="L2278" i="1"/>
  <c r="L2279" i="1"/>
  <c r="L2181" i="1"/>
  <c r="L2182" i="1"/>
  <c r="L2183" i="1"/>
  <c r="L2085" i="1"/>
  <c r="L2086" i="1"/>
  <c r="L2087" i="1"/>
  <c r="L1989" i="1"/>
  <c r="L1990" i="1"/>
  <c r="L1991" i="1"/>
  <c r="L1893" i="1"/>
  <c r="L1894" i="1"/>
  <c r="L1895" i="1"/>
  <c r="L1797" i="1"/>
  <c r="L1798" i="1"/>
  <c r="L1799" i="1"/>
  <c r="L1701" i="1"/>
  <c r="L1702" i="1"/>
  <c r="L1703" i="1"/>
  <c r="L1605" i="1"/>
  <c r="L1606" i="1"/>
  <c r="L1607" i="1"/>
  <c r="L2685" i="1"/>
  <c r="L2684" i="1"/>
  <c r="L2683" i="1"/>
  <c r="L2682" i="1"/>
  <c r="L2680" i="1"/>
  <c r="L2679" i="1"/>
  <c r="L2678" i="1"/>
  <c r="L2677" i="1"/>
  <c r="L2676" i="1"/>
  <c r="L2675" i="1"/>
  <c r="L2674" i="1"/>
  <c r="L2673" i="1"/>
  <c r="L2672" i="1"/>
  <c r="L2671" i="1"/>
  <c r="L2670" i="1"/>
  <c r="L2669" i="1"/>
  <c r="L2668" i="1"/>
  <c r="L2667" i="1"/>
  <c r="L2666" i="1"/>
  <c r="L2664" i="1"/>
  <c r="L2660" i="1"/>
  <c r="L2659" i="1"/>
  <c r="L2658" i="1"/>
  <c r="L2657" i="1"/>
  <c r="L2656" i="1"/>
  <c r="L2655" i="1"/>
  <c r="L2654" i="1"/>
  <c r="L2653" i="1"/>
  <c r="L2652" i="1"/>
  <c r="L2651" i="1"/>
  <c r="L2650" i="1"/>
  <c r="L2649" i="1"/>
  <c r="L2648" i="1"/>
  <c r="L2647" i="1"/>
  <c r="L2646" i="1"/>
  <c r="L2645" i="1"/>
  <c r="L2644" i="1"/>
  <c r="L2643" i="1"/>
  <c r="L2641" i="1"/>
  <c r="L2640" i="1"/>
  <c r="L2639" i="1"/>
  <c r="L2638" i="1"/>
  <c r="L2637" i="1"/>
  <c r="L2636" i="1"/>
  <c r="L2635" i="1"/>
  <c r="L2631" i="1"/>
  <c r="L2629" i="1"/>
  <c r="L2625" i="1"/>
  <c r="L2623" i="1"/>
  <c r="L2622" i="1"/>
  <c r="L2621" i="1"/>
  <c r="L2618" i="1"/>
  <c r="L2617" i="1"/>
  <c r="L2615" i="1"/>
  <c r="L2614" i="1"/>
  <c r="L2613" i="1"/>
  <c r="L2612" i="1"/>
  <c r="L2611" i="1"/>
  <c r="L2606" i="1"/>
  <c r="L2605" i="1"/>
  <c r="L2604" i="1"/>
  <c r="L2603" i="1"/>
  <c r="L2600" i="1"/>
  <c r="L2599" i="1"/>
  <c r="L2598" i="1"/>
  <c r="L2589" i="1"/>
  <c r="L2588" i="1"/>
  <c r="L2587" i="1"/>
  <c r="L2586" i="1"/>
  <c r="L2584" i="1"/>
  <c r="L2583" i="1"/>
  <c r="L2582" i="1"/>
  <c r="L2581" i="1"/>
  <c r="L2580" i="1"/>
  <c r="L2579" i="1"/>
  <c r="L2578" i="1"/>
  <c r="L2577" i="1"/>
  <c r="L2576" i="1"/>
  <c r="L2575" i="1"/>
  <c r="L2574" i="1"/>
  <c r="L2573" i="1"/>
  <c r="L2572" i="1"/>
  <c r="L2571" i="1"/>
  <c r="L2570" i="1"/>
  <c r="L2568" i="1"/>
  <c r="L2564" i="1"/>
  <c r="L2563" i="1"/>
  <c r="L2562" i="1"/>
  <c r="L2561" i="1"/>
  <c r="L2560" i="1"/>
  <c r="L2559" i="1"/>
  <c r="L2558" i="1"/>
  <c r="L2557" i="1"/>
  <c r="L2556" i="1"/>
  <c r="L2555" i="1"/>
  <c r="L2554" i="1"/>
  <c r="L2553" i="1"/>
  <c r="L2552" i="1"/>
  <c r="L2551" i="1"/>
  <c r="L2550" i="1"/>
  <c r="L2549" i="1"/>
  <c r="L2548" i="1"/>
  <c r="L2547" i="1"/>
  <c r="L2545" i="1"/>
  <c r="L2544" i="1"/>
  <c r="L2543" i="1"/>
  <c r="L2542" i="1"/>
  <c r="L2541" i="1"/>
  <c r="L2540" i="1"/>
  <c r="L2539" i="1"/>
  <c r="L2535" i="1"/>
  <c r="L2533" i="1"/>
  <c r="L2529" i="1"/>
  <c r="L2527" i="1"/>
  <c r="L2526" i="1"/>
  <c r="L2525" i="1"/>
  <c r="L2522" i="1"/>
  <c r="L2521" i="1"/>
  <c r="L2519" i="1"/>
  <c r="L2518" i="1"/>
  <c r="L2517" i="1"/>
  <c r="L2516" i="1"/>
  <c r="L2515" i="1"/>
  <c r="L2510" i="1"/>
  <c r="L2509" i="1"/>
  <c r="L2508" i="1"/>
  <c r="L2507" i="1"/>
  <c r="L2504" i="1"/>
  <c r="L2503" i="1"/>
  <c r="L2502" i="1"/>
  <c r="L2493" i="1"/>
  <c r="L2492" i="1"/>
  <c r="L2491" i="1"/>
  <c r="L2490" i="1"/>
  <c r="L2488" i="1"/>
  <c r="L2487" i="1"/>
  <c r="L2486" i="1"/>
  <c r="L2485" i="1"/>
  <c r="L2484" i="1"/>
  <c r="L2483" i="1"/>
  <c r="L2482" i="1"/>
  <c r="L2481" i="1"/>
  <c r="L2480" i="1"/>
  <c r="L2479" i="1"/>
  <c r="L2478" i="1"/>
  <c r="L2477" i="1"/>
  <c r="L2476" i="1"/>
  <c r="L2475" i="1"/>
  <c r="L2474" i="1"/>
  <c r="L2472" i="1"/>
  <c r="L2468" i="1"/>
  <c r="L2467" i="1"/>
  <c r="L2466" i="1"/>
  <c r="L2465" i="1"/>
  <c r="L2464" i="1"/>
  <c r="L2463" i="1"/>
  <c r="L2462" i="1"/>
  <c r="L2461" i="1"/>
  <c r="L2460" i="1"/>
  <c r="L2459" i="1"/>
  <c r="L2458" i="1"/>
  <c r="L2457" i="1"/>
  <c r="L2456" i="1"/>
  <c r="L2455" i="1"/>
  <c r="L2454" i="1"/>
  <c r="L2453" i="1"/>
  <c r="L2452" i="1"/>
  <c r="L2451" i="1"/>
  <c r="L2449" i="1"/>
  <c r="L2448" i="1"/>
  <c r="L2447" i="1"/>
  <c r="L2446" i="1"/>
  <c r="L2445" i="1"/>
  <c r="L2444" i="1"/>
  <c r="L2443" i="1"/>
  <c r="L2439" i="1"/>
  <c r="L2437" i="1"/>
  <c r="L2433" i="1"/>
  <c r="L2431" i="1"/>
  <c r="L2430" i="1"/>
  <c r="L2429" i="1"/>
  <c r="L2426" i="1"/>
  <c r="L2425" i="1"/>
  <c r="L2423" i="1"/>
  <c r="L2422" i="1"/>
  <c r="L2421" i="1"/>
  <c r="L2420" i="1"/>
  <c r="L2419" i="1"/>
  <c r="L2414" i="1"/>
  <c r="L2413" i="1"/>
  <c r="L2412" i="1"/>
  <c r="L2411" i="1"/>
  <c r="L2408" i="1"/>
  <c r="L2407" i="1"/>
  <c r="L2406" i="1"/>
  <c r="L2397" i="1"/>
  <c r="L2396" i="1"/>
  <c r="L2395" i="1"/>
  <c r="L2394" i="1"/>
  <c r="L2392" i="1"/>
  <c r="L2391" i="1"/>
  <c r="L2390" i="1"/>
  <c r="L2389" i="1"/>
  <c r="L2388" i="1"/>
  <c r="L2387" i="1"/>
  <c r="L2386" i="1"/>
  <c r="L2385" i="1"/>
  <c r="L2384" i="1"/>
  <c r="L2383" i="1"/>
  <c r="L2382" i="1"/>
  <c r="L2381" i="1"/>
  <c r="L2380" i="1"/>
  <c r="L2379" i="1"/>
  <c r="L2378" i="1"/>
  <c r="L2376" i="1"/>
  <c r="L2372" i="1"/>
  <c r="L2371" i="1"/>
  <c r="L2370" i="1"/>
  <c r="L2369" i="1"/>
  <c r="L2368" i="1"/>
  <c r="L2367" i="1"/>
  <c r="L2366" i="1"/>
  <c r="L2365" i="1"/>
  <c r="L2364" i="1"/>
  <c r="L2363" i="1"/>
  <c r="L2362" i="1"/>
  <c r="L2361" i="1"/>
  <c r="L2360" i="1"/>
  <c r="L2359" i="1"/>
  <c r="L2358" i="1"/>
  <c r="L2357" i="1"/>
  <c r="L2356" i="1"/>
  <c r="L2355" i="1"/>
  <c r="L2353" i="1"/>
  <c r="L2352" i="1"/>
  <c r="L2351" i="1"/>
  <c r="L2350" i="1"/>
  <c r="L2349" i="1"/>
  <c r="L2348" i="1"/>
  <c r="L2347" i="1"/>
  <c r="L2343" i="1"/>
  <c r="L2341" i="1"/>
  <c r="L2337" i="1"/>
  <c r="L2335" i="1"/>
  <c r="L2334" i="1"/>
  <c r="L2333" i="1"/>
  <c r="L2330" i="1"/>
  <c r="L2329" i="1"/>
  <c r="L2327" i="1"/>
  <c r="L2326" i="1"/>
  <c r="L2325" i="1"/>
  <c r="L2324" i="1"/>
  <c r="L2323" i="1"/>
  <c r="L2318" i="1"/>
  <c r="L2317" i="1"/>
  <c r="L2316" i="1"/>
  <c r="L2315" i="1"/>
  <c r="L2312" i="1"/>
  <c r="L2311" i="1"/>
  <c r="L2310" i="1"/>
  <c r="L2301" i="1"/>
  <c r="L2300" i="1"/>
  <c r="L2299" i="1"/>
  <c r="L2298" i="1"/>
  <c r="L2296" i="1"/>
  <c r="L2295" i="1"/>
  <c r="L2294" i="1"/>
  <c r="L2293" i="1"/>
  <c r="L2292" i="1"/>
  <c r="L2291" i="1"/>
  <c r="L2290" i="1"/>
  <c r="L2289" i="1"/>
  <c r="L2288" i="1"/>
  <c r="L2287" i="1"/>
  <c r="L2286" i="1"/>
  <c r="L2285" i="1"/>
  <c r="L2284" i="1"/>
  <c r="L2283" i="1"/>
  <c r="L2282" i="1"/>
  <c r="L2280" i="1"/>
  <c r="L2276" i="1"/>
  <c r="L2275" i="1"/>
  <c r="L2274" i="1"/>
  <c r="L2273" i="1"/>
  <c r="L2272" i="1"/>
  <c r="L2271" i="1"/>
  <c r="L2270" i="1"/>
  <c r="L2269" i="1"/>
  <c r="L2268" i="1"/>
  <c r="L2267" i="1"/>
  <c r="L2266" i="1"/>
  <c r="L2265" i="1"/>
  <c r="L2264" i="1"/>
  <c r="L2263" i="1"/>
  <c r="L2262" i="1"/>
  <c r="L2261" i="1"/>
  <c r="L2260" i="1"/>
  <c r="L2259" i="1"/>
  <c r="L2257" i="1"/>
  <c r="L2256" i="1"/>
  <c r="L2255" i="1"/>
  <c r="L2254" i="1"/>
  <c r="L2253" i="1"/>
  <c r="L2252" i="1"/>
  <c r="L2251" i="1"/>
  <c r="L2247" i="1"/>
  <c r="L2245" i="1"/>
  <c r="L2241" i="1"/>
  <c r="L2239" i="1"/>
  <c r="L2238" i="1"/>
  <c r="L2237" i="1"/>
  <c r="L2234" i="1"/>
  <c r="L2233" i="1"/>
  <c r="L2231" i="1"/>
  <c r="L2230" i="1"/>
  <c r="L2229" i="1"/>
  <c r="L2228" i="1"/>
  <c r="L2227" i="1"/>
  <c r="L2222" i="1"/>
  <c r="L2221" i="1"/>
  <c r="L2220" i="1"/>
  <c r="L2219" i="1"/>
  <c r="L2216" i="1"/>
  <c r="L2215" i="1"/>
  <c r="L2214" i="1"/>
  <c r="L2205" i="1"/>
  <c r="L2204" i="1"/>
  <c r="L2203" i="1"/>
  <c r="L2202" i="1"/>
  <c r="L2200" i="1"/>
  <c r="L2199" i="1"/>
  <c r="L2198" i="1"/>
  <c r="L2197" i="1"/>
  <c r="L2196" i="1"/>
  <c r="L2195" i="1"/>
  <c r="L2194" i="1"/>
  <c r="L2193" i="1"/>
  <c r="L2192" i="1"/>
  <c r="L2191" i="1"/>
  <c r="L2190" i="1"/>
  <c r="L2189" i="1"/>
  <c r="L2188" i="1"/>
  <c r="L2187" i="1"/>
  <c r="L2186" i="1"/>
  <c r="L2184" i="1"/>
  <c r="L2180" i="1"/>
  <c r="L2179" i="1"/>
  <c r="L2178" i="1"/>
  <c r="L2177" i="1"/>
  <c r="L2176" i="1"/>
  <c r="L2175" i="1"/>
  <c r="L2174" i="1"/>
  <c r="L2173" i="1"/>
  <c r="L2172" i="1"/>
  <c r="L2171" i="1"/>
  <c r="L2170" i="1"/>
  <c r="L2169" i="1"/>
  <c r="L2168" i="1"/>
  <c r="L2167" i="1"/>
  <c r="L2166" i="1"/>
  <c r="L2165" i="1"/>
  <c r="L2164" i="1"/>
  <c r="L2163" i="1"/>
  <c r="L2161" i="1"/>
  <c r="L2160" i="1"/>
  <c r="L2159" i="1"/>
  <c r="L2158" i="1"/>
  <c r="L2157" i="1"/>
  <c r="L2156" i="1"/>
  <c r="L2155" i="1"/>
  <c r="L2151" i="1"/>
  <c r="L2149" i="1"/>
  <c r="L2145" i="1"/>
  <c r="L2143" i="1"/>
  <c r="L2142" i="1"/>
  <c r="L2141" i="1"/>
  <c r="L2138" i="1"/>
  <c r="L2137" i="1"/>
  <c r="L2135" i="1"/>
  <c r="L2134" i="1"/>
  <c r="L2133" i="1"/>
  <c r="L2132" i="1"/>
  <c r="L2131" i="1"/>
  <c r="L2126" i="1"/>
  <c r="L2125" i="1"/>
  <c r="L2124" i="1"/>
  <c r="L2123" i="1"/>
  <c r="L2120" i="1"/>
  <c r="L2119" i="1"/>
  <c r="L2118" i="1"/>
  <c r="L2109" i="1"/>
  <c r="L2108" i="1"/>
  <c r="L2107" i="1"/>
  <c r="L2106" i="1"/>
  <c r="L2104" i="1"/>
  <c r="L2103" i="1"/>
  <c r="L2102" i="1"/>
  <c r="L2101" i="1"/>
  <c r="L2100" i="1"/>
  <c r="L2099" i="1"/>
  <c r="L2098" i="1"/>
  <c r="L2097" i="1"/>
  <c r="L2096" i="1"/>
  <c r="L2095" i="1"/>
  <c r="L2094" i="1"/>
  <c r="L2093" i="1"/>
  <c r="L2092" i="1"/>
  <c r="L2091" i="1"/>
  <c r="L2090" i="1"/>
  <c r="L2088" i="1"/>
  <c r="L2084" i="1"/>
  <c r="L2083" i="1"/>
  <c r="L2082" i="1"/>
  <c r="L2081" i="1"/>
  <c r="L2080" i="1"/>
  <c r="L2079" i="1"/>
  <c r="L2078" i="1"/>
  <c r="L2077" i="1"/>
  <c r="L2076" i="1"/>
  <c r="L2075" i="1"/>
  <c r="L2074" i="1"/>
  <c r="L2073" i="1"/>
  <c r="L2072" i="1"/>
  <c r="L2071" i="1"/>
  <c r="L2070" i="1"/>
  <c r="L2069" i="1"/>
  <c r="L2068" i="1"/>
  <c r="L2067" i="1"/>
  <c r="L2065" i="1"/>
  <c r="L2064" i="1"/>
  <c r="L2063" i="1"/>
  <c r="L2062" i="1"/>
  <c r="L2061" i="1"/>
  <c r="L2060" i="1"/>
  <c r="L2059" i="1"/>
  <c r="L2055" i="1"/>
  <c r="L2053" i="1"/>
  <c r="L2049" i="1"/>
  <c r="L2047" i="1"/>
  <c r="L2046" i="1"/>
  <c r="L2045" i="1"/>
  <c r="L2042" i="1"/>
  <c r="L2041" i="1"/>
  <c r="L2039" i="1"/>
  <c r="L2038" i="1"/>
  <c r="L2037" i="1"/>
  <c r="L2036" i="1"/>
  <c r="L2035" i="1"/>
  <c r="L2030" i="1"/>
  <c r="L2029" i="1"/>
  <c r="L2028" i="1"/>
  <c r="L2027" i="1"/>
  <c r="L2024" i="1"/>
  <c r="L2023" i="1"/>
  <c r="L2022" i="1"/>
  <c r="L2013" i="1"/>
  <c r="L2012" i="1"/>
  <c r="L2011" i="1"/>
  <c r="L2010" i="1"/>
  <c r="L2008" i="1"/>
  <c r="L2007" i="1"/>
  <c r="L2006" i="1"/>
  <c r="L2005" i="1"/>
  <c r="L2004" i="1"/>
  <c r="L2003" i="1"/>
  <c r="L2002" i="1"/>
  <c r="L2001" i="1"/>
  <c r="L2000" i="1"/>
  <c r="L1999" i="1"/>
  <c r="L1998" i="1"/>
  <c r="L1997" i="1"/>
  <c r="L1996" i="1"/>
  <c r="L1995" i="1"/>
  <c r="L1994" i="1"/>
  <c r="L1992" i="1"/>
  <c r="L1988" i="1"/>
  <c r="L1987" i="1"/>
  <c r="L1986" i="1"/>
  <c r="L1985" i="1"/>
  <c r="L1984" i="1"/>
  <c r="L1983" i="1"/>
  <c r="L1982" i="1"/>
  <c r="L1981" i="1"/>
  <c r="L1980" i="1"/>
  <c r="L1979" i="1"/>
  <c r="L1978" i="1"/>
  <c r="L1977" i="1"/>
  <c r="L1976" i="1"/>
  <c r="L1975" i="1"/>
  <c r="L1974" i="1"/>
  <c r="L1973" i="1"/>
  <c r="L1972" i="1"/>
  <c r="L1971" i="1"/>
  <c r="L1969" i="1"/>
  <c r="L1968" i="1"/>
  <c r="L1967" i="1"/>
  <c r="L1966" i="1"/>
  <c r="L1965" i="1"/>
  <c r="L1964" i="1"/>
  <c r="L1963" i="1"/>
  <c r="L1959" i="1"/>
  <c r="L1957" i="1"/>
  <c r="L1953" i="1"/>
  <c r="L1951" i="1"/>
  <c r="L1950" i="1"/>
  <c r="L1949" i="1"/>
  <c r="L1946" i="1"/>
  <c r="L1945" i="1"/>
  <c r="L1943" i="1"/>
  <c r="L1942" i="1"/>
  <c r="L1941" i="1"/>
  <c r="L1940" i="1"/>
  <c r="L1939" i="1"/>
  <c r="L1934" i="1"/>
  <c r="L1933" i="1"/>
  <c r="L1932" i="1"/>
  <c r="L1931" i="1"/>
  <c r="L1928" i="1"/>
  <c r="L1927" i="1"/>
  <c r="L1926" i="1"/>
  <c r="L1917" i="1"/>
  <c r="L1916" i="1"/>
  <c r="L1915" i="1"/>
  <c r="L1914" i="1"/>
  <c r="L1912" i="1"/>
  <c r="L1911" i="1"/>
  <c r="L1910" i="1"/>
  <c r="L1909" i="1"/>
  <c r="L1908" i="1"/>
  <c r="L1907" i="1"/>
  <c r="L1906" i="1"/>
  <c r="L1905" i="1"/>
  <c r="L1904" i="1"/>
  <c r="L1903" i="1"/>
  <c r="L1902" i="1"/>
  <c r="L1901" i="1"/>
  <c r="L1900" i="1"/>
  <c r="L1899" i="1"/>
  <c r="L1898" i="1"/>
  <c r="L1896" i="1"/>
  <c r="L1892" i="1"/>
  <c r="L1891" i="1"/>
  <c r="L1890" i="1"/>
  <c r="L1889" i="1"/>
  <c r="L1888" i="1"/>
  <c r="L1887" i="1"/>
  <c r="L1886" i="1"/>
  <c r="L1885" i="1"/>
  <c r="L1884" i="1"/>
  <c r="L1883" i="1"/>
  <c r="L1882" i="1"/>
  <c r="L1881" i="1"/>
  <c r="L1880" i="1"/>
  <c r="L1879" i="1"/>
  <c r="L1878" i="1"/>
  <c r="L1877" i="1"/>
  <c r="L1876" i="1"/>
  <c r="L1875" i="1"/>
  <c r="L1873" i="1"/>
  <c r="L1872" i="1"/>
  <c r="L1871" i="1"/>
  <c r="L1870" i="1"/>
  <c r="L1869" i="1"/>
  <c r="L1868" i="1"/>
  <c r="L1867" i="1"/>
  <c r="L1863" i="1"/>
  <c r="L1861" i="1"/>
  <c r="L1857" i="1"/>
  <c r="L1855" i="1"/>
  <c r="L1854" i="1"/>
  <c r="L1853" i="1"/>
  <c r="L1850" i="1"/>
  <c r="L1849" i="1"/>
  <c r="L1847" i="1"/>
  <c r="L1846" i="1"/>
  <c r="L1845" i="1"/>
  <c r="L1844" i="1"/>
  <c r="L1843" i="1"/>
  <c r="L1838" i="1"/>
  <c r="L1837" i="1"/>
  <c r="L1836" i="1"/>
  <c r="L1835" i="1"/>
  <c r="L1832" i="1"/>
  <c r="L1831" i="1"/>
  <c r="L1830" i="1"/>
  <c r="L1821" i="1"/>
  <c r="L1820" i="1"/>
  <c r="L1819" i="1"/>
  <c r="L1818" i="1"/>
  <c r="L1816" i="1"/>
  <c r="L1815" i="1"/>
  <c r="L1814" i="1"/>
  <c r="L1813" i="1"/>
  <c r="L1812" i="1"/>
  <c r="L1811" i="1"/>
  <c r="L1810" i="1"/>
  <c r="L1809" i="1"/>
  <c r="L1808" i="1"/>
  <c r="L1807" i="1"/>
  <c r="L1806" i="1"/>
  <c r="L1805" i="1"/>
  <c r="L1804" i="1"/>
  <c r="L1803" i="1"/>
  <c r="L1802" i="1"/>
  <c r="L1800" i="1"/>
  <c r="L1796" i="1"/>
  <c r="L1795" i="1"/>
  <c r="L1794" i="1"/>
  <c r="L1793" i="1"/>
  <c r="L1792" i="1"/>
  <c r="L1791" i="1"/>
  <c r="L1790" i="1"/>
  <c r="L1789" i="1"/>
  <c r="L1788" i="1"/>
  <c r="L1787" i="1"/>
  <c r="L1786" i="1"/>
  <c r="L1785" i="1"/>
  <c r="L1784" i="1"/>
  <c r="L1783" i="1"/>
  <c r="L1782" i="1"/>
  <c r="L1781" i="1"/>
  <c r="L1780" i="1"/>
  <c r="L1779" i="1"/>
  <c r="L1777" i="1"/>
  <c r="L1776" i="1"/>
  <c r="L1775" i="1"/>
  <c r="L1774" i="1"/>
  <c r="L1773" i="1"/>
  <c r="L1772" i="1"/>
  <c r="L1771" i="1"/>
  <c r="L1767" i="1"/>
  <c r="L1765" i="1"/>
  <c r="L1761" i="1"/>
  <c r="L1759" i="1"/>
  <c r="L1758" i="1"/>
  <c r="L1757" i="1"/>
  <c r="L1754" i="1"/>
  <c r="L1753" i="1"/>
  <c r="L1751" i="1"/>
  <c r="L1750" i="1"/>
  <c r="L1749" i="1"/>
  <c r="L1748" i="1"/>
  <c r="L1747" i="1"/>
  <c r="L1742" i="1"/>
  <c r="L1741" i="1"/>
  <c r="L1740" i="1"/>
  <c r="L1739" i="1"/>
  <c r="L1736" i="1"/>
  <c r="L1735" i="1"/>
  <c r="L1734" i="1"/>
  <c r="L1725" i="1"/>
  <c r="L1724" i="1"/>
  <c r="L1723" i="1"/>
  <c r="L1722" i="1"/>
  <c r="L1720" i="1"/>
  <c r="L1719" i="1"/>
  <c r="L1718" i="1"/>
  <c r="L1717" i="1"/>
  <c r="L1716" i="1"/>
  <c r="L1715" i="1"/>
  <c r="L1714" i="1"/>
  <c r="L1713" i="1"/>
  <c r="L1712" i="1"/>
  <c r="L1711" i="1"/>
  <c r="L1710" i="1"/>
  <c r="L1709" i="1"/>
  <c r="L1708" i="1"/>
  <c r="L1707" i="1"/>
  <c r="L1706" i="1"/>
  <c r="L1704" i="1"/>
  <c r="L1700" i="1"/>
  <c r="L1699" i="1"/>
  <c r="L1698" i="1"/>
  <c r="L1697" i="1"/>
  <c r="L1696" i="1"/>
  <c r="L1695" i="1"/>
  <c r="L1694" i="1"/>
  <c r="L1693" i="1"/>
  <c r="L1692" i="1"/>
  <c r="L1691" i="1"/>
  <c r="L1690" i="1"/>
  <c r="L1689" i="1"/>
  <c r="L1688" i="1"/>
  <c r="L1687" i="1"/>
  <c r="L1686" i="1"/>
  <c r="L1685" i="1"/>
  <c r="L1684" i="1"/>
  <c r="L1683" i="1"/>
  <c r="L1681" i="1"/>
  <c r="L1680" i="1"/>
  <c r="L1679" i="1"/>
  <c r="L1678" i="1"/>
  <c r="L1677" i="1"/>
  <c r="L1676" i="1"/>
  <c r="L1675" i="1"/>
  <c r="L1671" i="1"/>
  <c r="L1669" i="1"/>
  <c r="L1665" i="1"/>
  <c r="L1663" i="1"/>
  <c r="L1662" i="1"/>
  <c r="L1661" i="1"/>
  <c r="L1658" i="1"/>
  <c r="L1657" i="1"/>
  <c r="L1655" i="1"/>
  <c r="L1654" i="1"/>
  <c r="L1653" i="1"/>
  <c r="L1652" i="1"/>
  <c r="L1651" i="1"/>
  <c r="L1646" i="1"/>
  <c r="L1645" i="1"/>
  <c r="L1644" i="1"/>
  <c r="L1643" i="1"/>
  <c r="L1640" i="1"/>
  <c r="L1639" i="1"/>
  <c r="L1638" i="1"/>
  <c r="L1583" i="1"/>
  <c r="L1629" i="1"/>
  <c r="L1628" i="1"/>
  <c r="L1627" i="1"/>
  <c r="L1626" i="1"/>
  <c r="L1624" i="1"/>
  <c r="L1623" i="1"/>
  <c r="L1622" i="1"/>
  <c r="L1621" i="1"/>
  <c r="L1620" i="1"/>
  <c r="L1619" i="1"/>
  <c r="L1618" i="1"/>
  <c r="L1617" i="1"/>
  <c r="L1616" i="1"/>
  <c r="L1615" i="1"/>
  <c r="L1614" i="1"/>
  <c r="L1613" i="1"/>
  <c r="L1612" i="1"/>
  <c r="L1611" i="1"/>
  <c r="L1610" i="1"/>
  <c r="L1608" i="1"/>
  <c r="L1604" i="1"/>
  <c r="L1603" i="1"/>
  <c r="L1602" i="1"/>
  <c r="L1601" i="1"/>
  <c r="L1600" i="1"/>
  <c r="L1599" i="1"/>
  <c r="L1598" i="1"/>
  <c r="L1597" i="1"/>
  <c r="L1596" i="1"/>
  <c r="L1595" i="1"/>
  <c r="L1594" i="1"/>
  <c r="L1593" i="1"/>
  <c r="L1592" i="1"/>
  <c r="L1591" i="1"/>
  <c r="L1590" i="1"/>
  <c r="L1589" i="1"/>
  <c r="L1588" i="1"/>
  <c r="L1587" i="1"/>
  <c r="L1585" i="1"/>
  <c r="L1584" i="1"/>
  <c r="L1582" i="1"/>
  <c r="L1581" i="1"/>
  <c r="L1580" i="1"/>
  <c r="L1579" i="1"/>
  <c r="L1575" i="1"/>
  <c r="L1573" i="1"/>
  <c r="L1569" i="1"/>
  <c r="L1567" i="1"/>
  <c r="L1566" i="1"/>
  <c r="L1565" i="1"/>
  <c r="L1562" i="1"/>
  <c r="L1561" i="1"/>
  <c r="L1559" i="1"/>
  <c r="L1558" i="1"/>
  <c r="L1557" i="1"/>
  <c r="L1556" i="1"/>
  <c r="L1555" i="1"/>
  <c r="L1550" i="1"/>
  <c r="L1549" i="1"/>
  <c r="L1548" i="1"/>
  <c r="L1547" i="1"/>
  <c r="L1544" i="1"/>
  <c r="L1543" i="1"/>
  <c r="L1542" i="1"/>
  <c r="B110" i="5"/>
  <c r="B181" i="5"/>
  <c r="B101" i="5"/>
  <c r="B171" i="5"/>
  <c r="B104" i="5"/>
  <c r="B102" i="5"/>
  <c r="C102" i="5"/>
  <c r="B170" i="5"/>
  <c r="C170" i="5"/>
  <c r="B162" i="5"/>
  <c r="B160" i="5"/>
  <c r="B161" i="5"/>
  <c r="B164" i="5"/>
  <c r="B157" i="5"/>
  <c r="B159" i="5"/>
  <c r="B158" i="5"/>
  <c r="B165" i="5" l="1"/>
  <c r="B166" i="5"/>
  <c r="B156" i="5"/>
  <c r="B155" i="5"/>
  <c r="B154" i="5"/>
  <c r="B153" i="5"/>
  <c r="B149" i="5"/>
  <c r="B134" i="5"/>
  <c r="B150" i="5"/>
  <c r="B137" i="5"/>
  <c r="B144" i="5"/>
  <c r="B151" i="5"/>
  <c r="C151" i="5"/>
  <c r="H1607" i="1" s="1"/>
  <c r="H2567" i="1" s="1"/>
  <c r="B147" i="5"/>
  <c r="B146" i="5"/>
  <c r="B145" i="5"/>
  <c r="B135" i="5"/>
  <c r="B133" i="5"/>
  <c r="B138" i="5"/>
  <c r="C130" i="5"/>
  <c r="B130" i="5"/>
  <c r="B141" i="5"/>
  <c r="C140" i="5"/>
  <c r="C139" i="5"/>
  <c r="B139" i="5"/>
  <c r="B140" i="5"/>
  <c r="B136" i="5"/>
  <c r="B148" i="5"/>
  <c r="B142" i="5"/>
  <c r="H2663" i="1" l="1"/>
  <c r="H1895" i="1"/>
  <c r="H2471" i="1"/>
  <c r="H2183" i="1"/>
  <c r="H1991" i="1"/>
  <c r="H2087" i="1"/>
  <c r="H1799" i="1"/>
  <c r="H1703" i="1"/>
  <c r="H2375" i="1"/>
  <c r="H2279" i="1"/>
  <c r="E151" i="5"/>
  <c r="N1607" i="1" s="1"/>
  <c r="C143" i="5"/>
  <c r="B143" i="5"/>
  <c r="B129" i="5"/>
  <c r="B132" i="5"/>
  <c r="E143" i="5" l="1"/>
  <c r="N2471" i="1"/>
  <c r="N1703" i="1"/>
  <c r="N2375" i="1"/>
  <c r="N2279" i="1"/>
  <c r="N2183" i="1"/>
  <c r="N2087" i="1"/>
  <c r="N1991" i="1"/>
  <c r="N2663" i="1"/>
  <c r="N1895" i="1"/>
  <c r="N2567" i="1"/>
  <c r="N1799" i="1"/>
  <c r="B131" i="5"/>
  <c r="B115" i="5"/>
  <c r="C115" i="5"/>
  <c r="B116" i="5"/>
  <c r="C116" i="5"/>
  <c r="B114" i="5"/>
  <c r="C114" i="5"/>
  <c r="B128" i="5"/>
  <c r="B120" i="5"/>
  <c r="B127" i="5"/>
  <c r="B119" i="5"/>
  <c r="B118" i="5"/>
  <c r="B126" i="5"/>
  <c r="B125" i="5"/>
  <c r="B124" i="5"/>
  <c r="B123" i="5"/>
  <c r="B113" i="5"/>
  <c r="B112" i="5"/>
  <c r="B111" i="5"/>
  <c r="B109" i="5"/>
  <c r="B108" i="5"/>
  <c r="B96" i="5"/>
  <c r="B95" i="5"/>
  <c r="B107" i="5"/>
  <c r="L1125" i="1" l="1"/>
  <c r="L1024" i="1"/>
  <c r="L923" i="1"/>
  <c r="L822" i="1"/>
  <c r="L721" i="1"/>
  <c r="L620" i="1"/>
  <c r="L519" i="1"/>
  <c r="L418" i="1"/>
  <c r="L317" i="1"/>
  <c r="L216" i="1"/>
  <c r="L115" i="1"/>
  <c r="L14" i="1"/>
  <c r="L1220" i="1" l="1"/>
  <c r="L1219" i="1"/>
  <c r="L1218" i="1"/>
  <c r="L1217" i="1"/>
  <c r="L1215" i="1"/>
  <c r="L1214" i="1"/>
  <c r="L1213" i="1"/>
  <c r="L1212" i="1"/>
  <c r="L1211" i="1"/>
  <c r="L1210" i="1"/>
  <c r="L1209" i="1"/>
  <c r="L1208" i="1"/>
  <c r="L1207" i="1"/>
  <c r="L1206" i="1"/>
  <c r="L1205" i="1"/>
  <c r="L1204" i="1"/>
  <c r="L1203" i="1"/>
  <c r="L1202" i="1"/>
  <c r="L1201" i="1"/>
  <c r="L1199" i="1"/>
  <c r="L1198" i="1"/>
  <c r="L1197" i="1"/>
  <c r="L1196" i="1"/>
  <c r="L1195" i="1"/>
  <c r="L1194" i="1"/>
  <c r="L1193" i="1"/>
  <c r="L1192" i="1"/>
  <c r="L1191" i="1"/>
  <c r="L1190" i="1"/>
  <c r="L1189" i="1"/>
  <c r="L1188" i="1"/>
  <c r="L1187" i="1"/>
  <c r="L1186" i="1"/>
  <c r="L1185" i="1"/>
  <c r="L1184" i="1"/>
  <c r="L1183" i="1"/>
  <c r="L1182" i="1"/>
  <c r="L1181" i="1"/>
  <c r="L1180" i="1"/>
  <c r="L1179" i="1"/>
  <c r="L1177" i="1"/>
  <c r="L1176" i="1"/>
  <c r="L1175" i="1"/>
  <c r="L1174" i="1"/>
  <c r="L1173" i="1"/>
  <c r="L1172" i="1"/>
  <c r="L1171" i="1"/>
  <c r="L1167" i="1"/>
  <c r="L1165" i="1"/>
  <c r="L1161" i="1"/>
  <c r="L1159" i="1"/>
  <c r="L1158" i="1"/>
  <c r="L1157" i="1"/>
  <c r="L1154" i="1"/>
  <c r="L1153" i="1"/>
  <c r="L1151" i="1"/>
  <c r="L1150" i="1"/>
  <c r="L1149" i="1"/>
  <c r="L1148" i="1"/>
  <c r="L1147" i="1"/>
  <c r="L1142" i="1"/>
  <c r="L1141" i="1"/>
  <c r="L1140" i="1"/>
  <c r="L1139" i="1"/>
  <c r="L1136" i="1"/>
  <c r="L1135" i="1"/>
  <c r="L1134" i="1"/>
  <c r="L1133" i="1"/>
  <c r="L1132" i="1"/>
  <c r="L1131" i="1"/>
  <c r="L1130" i="1"/>
  <c r="L1129" i="1"/>
  <c r="L1128" i="1"/>
  <c r="L1119" i="1"/>
  <c r="L1118" i="1"/>
  <c r="L1117" i="1"/>
  <c r="L1116" i="1"/>
  <c r="L1114" i="1"/>
  <c r="L1113" i="1"/>
  <c r="L1112" i="1"/>
  <c r="L1111" i="1"/>
  <c r="L1110" i="1"/>
  <c r="L1109" i="1"/>
  <c r="L1108" i="1"/>
  <c r="L1107" i="1"/>
  <c r="L1106" i="1"/>
  <c r="L1105" i="1"/>
  <c r="L1104" i="1"/>
  <c r="L1103" i="1"/>
  <c r="L1102" i="1"/>
  <c r="L1101" i="1"/>
  <c r="L1100" i="1"/>
  <c r="L1098" i="1"/>
  <c r="L1097" i="1"/>
  <c r="L1096" i="1"/>
  <c r="L1095" i="1"/>
  <c r="L1094" i="1"/>
  <c r="L1093" i="1"/>
  <c r="L1092" i="1"/>
  <c r="L1091" i="1"/>
  <c r="L1090" i="1"/>
  <c r="L1089" i="1"/>
  <c r="L1088" i="1"/>
  <c r="L1087" i="1"/>
  <c r="L1086" i="1"/>
  <c r="L1085" i="1"/>
  <c r="L1084" i="1"/>
  <c r="L1083" i="1"/>
  <c r="L1082" i="1"/>
  <c r="L1081" i="1"/>
  <c r="L1080" i="1"/>
  <c r="L1079" i="1"/>
  <c r="L1078" i="1"/>
  <c r="L1076" i="1"/>
  <c r="L1075" i="1"/>
  <c r="L1074" i="1"/>
  <c r="L1073" i="1"/>
  <c r="L1072" i="1"/>
  <c r="L1071" i="1"/>
  <c r="L1070" i="1"/>
  <c r="L1066" i="1"/>
  <c r="L1064" i="1"/>
  <c r="L1060" i="1"/>
  <c r="L1058" i="1"/>
  <c r="L1057" i="1"/>
  <c r="L1056" i="1"/>
  <c r="L1053" i="1"/>
  <c r="L1052" i="1"/>
  <c r="L1050" i="1"/>
  <c r="L1049" i="1"/>
  <c r="L1048" i="1"/>
  <c r="L1047" i="1"/>
  <c r="L1046" i="1"/>
  <c r="L1041" i="1"/>
  <c r="L1040" i="1"/>
  <c r="L1039" i="1"/>
  <c r="L1038" i="1"/>
  <c r="L1035" i="1"/>
  <c r="L1034" i="1"/>
  <c r="L1033" i="1"/>
  <c r="L1032" i="1"/>
  <c r="L1031" i="1"/>
  <c r="L1030" i="1"/>
  <c r="L1029" i="1"/>
  <c r="L1028" i="1"/>
  <c r="L1027" i="1"/>
  <c r="L1018" i="1"/>
  <c r="L1017" i="1"/>
  <c r="L1016" i="1"/>
  <c r="L1015" i="1"/>
  <c r="L1013" i="1"/>
  <c r="L1012" i="1"/>
  <c r="L1011" i="1"/>
  <c r="L1010" i="1"/>
  <c r="L1009" i="1"/>
  <c r="L1008" i="1"/>
  <c r="L1007" i="1"/>
  <c r="L1006" i="1"/>
  <c r="L1005" i="1"/>
  <c r="L1004" i="1"/>
  <c r="L1003" i="1"/>
  <c r="L1002" i="1"/>
  <c r="L1001" i="1"/>
  <c r="L1000" i="1"/>
  <c r="L999" i="1"/>
  <c r="L997" i="1"/>
  <c r="L996" i="1"/>
  <c r="L995" i="1"/>
  <c r="L994" i="1"/>
  <c r="L993" i="1"/>
  <c r="L992" i="1"/>
  <c r="L991" i="1"/>
  <c r="L990" i="1"/>
  <c r="L989" i="1"/>
  <c r="L988" i="1"/>
  <c r="L987" i="1"/>
  <c r="L986" i="1"/>
  <c r="L985" i="1"/>
  <c r="L984" i="1"/>
  <c r="L983" i="1"/>
  <c r="L982" i="1"/>
  <c r="L981" i="1"/>
  <c r="L980" i="1"/>
  <c r="L979" i="1"/>
  <c r="L978" i="1"/>
  <c r="L977" i="1"/>
  <c r="L975" i="1"/>
  <c r="L974" i="1"/>
  <c r="L973" i="1"/>
  <c r="L972" i="1"/>
  <c r="L971" i="1"/>
  <c r="L970" i="1"/>
  <c r="L969" i="1"/>
  <c r="L965" i="1"/>
  <c r="L963" i="1"/>
  <c r="L959" i="1"/>
  <c r="L957" i="1"/>
  <c r="L956" i="1"/>
  <c r="L955" i="1"/>
  <c r="L952" i="1"/>
  <c r="L951" i="1"/>
  <c r="L949" i="1"/>
  <c r="L948" i="1"/>
  <c r="L947" i="1"/>
  <c r="L946" i="1"/>
  <c r="L945" i="1"/>
  <c r="L940" i="1"/>
  <c r="L939" i="1"/>
  <c r="L938" i="1"/>
  <c r="L937" i="1"/>
  <c r="L934" i="1"/>
  <c r="L933" i="1"/>
  <c r="L932" i="1"/>
  <c r="L931" i="1"/>
  <c r="L930" i="1"/>
  <c r="L929" i="1"/>
  <c r="L928" i="1"/>
  <c r="L927" i="1"/>
  <c r="L926" i="1"/>
  <c r="L917" i="1"/>
  <c r="L916" i="1"/>
  <c r="L915" i="1"/>
  <c r="L914" i="1"/>
  <c r="L912" i="1"/>
  <c r="L911" i="1"/>
  <c r="L910" i="1"/>
  <c r="L909" i="1"/>
  <c r="L908" i="1"/>
  <c r="L907" i="1"/>
  <c r="L906" i="1"/>
  <c r="L905" i="1"/>
  <c r="L904" i="1"/>
  <c r="L903" i="1"/>
  <c r="L902" i="1"/>
  <c r="L901" i="1"/>
  <c r="L900" i="1"/>
  <c r="L899" i="1"/>
  <c r="L898" i="1"/>
  <c r="L896" i="1"/>
  <c r="L895" i="1"/>
  <c r="L894" i="1"/>
  <c r="L893" i="1"/>
  <c r="L892" i="1"/>
  <c r="L891" i="1"/>
  <c r="L890" i="1"/>
  <c r="L889" i="1"/>
  <c r="L888" i="1"/>
  <c r="L887" i="1"/>
  <c r="L886" i="1"/>
  <c r="L885" i="1"/>
  <c r="L884" i="1"/>
  <c r="L883" i="1"/>
  <c r="L882" i="1"/>
  <c r="L881" i="1"/>
  <c r="L880" i="1"/>
  <c r="L879" i="1"/>
  <c r="L878" i="1"/>
  <c r="L877" i="1"/>
  <c r="L876" i="1"/>
  <c r="L874" i="1"/>
  <c r="L873" i="1"/>
  <c r="L872" i="1"/>
  <c r="L871" i="1"/>
  <c r="L870" i="1"/>
  <c r="L869" i="1"/>
  <c r="L868" i="1"/>
  <c r="L864" i="1"/>
  <c r="L862" i="1"/>
  <c r="L858" i="1"/>
  <c r="L856" i="1"/>
  <c r="L855" i="1"/>
  <c r="L854" i="1"/>
  <c r="L851" i="1"/>
  <c r="L850" i="1"/>
  <c r="L848" i="1"/>
  <c r="L847" i="1"/>
  <c r="L846" i="1"/>
  <c r="L845" i="1"/>
  <c r="L844" i="1"/>
  <c r="L839" i="1"/>
  <c r="L838" i="1"/>
  <c r="L837" i="1"/>
  <c r="L836" i="1"/>
  <c r="L833" i="1"/>
  <c r="L832" i="1"/>
  <c r="L831" i="1"/>
  <c r="L830" i="1"/>
  <c r="L829" i="1"/>
  <c r="L828" i="1"/>
  <c r="L827" i="1"/>
  <c r="L826" i="1"/>
  <c r="L825" i="1"/>
  <c r="L816" i="1"/>
  <c r="L815" i="1"/>
  <c r="L814" i="1"/>
  <c r="L813" i="1"/>
  <c r="L811" i="1"/>
  <c r="L810" i="1"/>
  <c r="L809" i="1"/>
  <c r="L808" i="1"/>
  <c r="L807" i="1"/>
  <c r="L806" i="1"/>
  <c r="L805" i="1"/>
  <c r="L804" i="1"/>
  <c r="L803" i="1"/>
  <c r="L802" i="1"/>
  <c r="L801" i="1"/>
  <c r="L800" i="1"/>
  <c r="L799" i="1"/>
  <c r="L798" i="1"/>
  <c r="L797" i="1"/>
  <c r="L795" i="1"/>
  <c r="L794" i="1"/>
  <c r="L793" i="1"/>
  <c r="L792" i="1"/>
  <c r="L791" i="1"/>
  <c r="L790" i="1"/>
  <c r="L789" i="1"/>
  <c r="L788" i="1"/>
  <c r="L787" i="1"/>
  <c r="L786" i="1"/>
  <c r="L785" i="1"/>
  <c r="L784" i="1"/>
  <c r="L783" i="1"/>
  <c r="L782" i="1"/>
  <c r="L781" i="1"/>
  <c r="L780" i="1"/>
  <c r="L779" i="1"/>
  <c r="L778" i="1"/>
  <c r="L777" i="1"/>
  <c r="L776" i="1"/>
  <c r="L775" i="1"/>
  <c r="L773" i="1"/>
  <c r="L772" i="1"/>
  <c r="L771" i="1"/>
  <c r="L770" i="1"/>
  <c r="L769" i="1"/>
  <c r="L768" i="1"/>
  <c r="L767" i="1"/>
  <c r="L763" i="1"/>
  <c r="L761" i="1"/>
  <c r="L757" i="1"/>
  <c r="L755" i="1"/>
  <c r="L754" i="1"/>
  <c r="L753" i="1"/>
  <c r="L750" i="1"/>
  <c r="L749" i="1"/>
  <c r="L747" i="1"/>
  <c r="L746" i="1"/>
  <c r="L745" i="1"/>
  <c r="L744" i="1"/>
  <c r="L743" i="1"/>
  <c r="L738" i="1"/>
  <c r="L737" i="1"/>
  <c r="L736" i="1"/>
  <c r="L735" i="1"/>
  <c r="L732" i="1"/>
  <c r="L731" i="1"/>
  <c r="L730" i="1"/>
  <c r="L729" i="1"/>
  <c r="L728" i="1"/>
  <c r="L727" i="1"/>
  <c r="L726" i="1"/>
  <c r="L725" i="1"/>
  <c r="L724" i="1"/>
  <c r="L715" i="1"/>
  <c r="L714" i="1"/>
  <c r="L713" i="1"/>
  <c r="L712" i="1"/>
  <c r="L710" i="1"/>
  <c r="L709" i="1"/>
  <c r="L708" i="1"/>
  <c r="L707" i="1"/>
  <c r="L706" i="1"/>
  <c r="L705" i="1"/>
  <c r="L704" i="1"/>
  <c r="L703" i="1"/>
  <c r="L702" i="1"/>
  <c r="L701" i="1"/>
  <c r="L700" i="1"/>
  <c r="L699" i="1"/>
  <c r="L698" i="1"/>
  <c r="L697" i="1"/>
  <c r="L696" i="1"/>
  <c r="L694" i="1"/>
  <c r="L693" i="1"/>
  <c r="L692" i="1"/>
  <c r="L691" i="1"/>
  <c r="L690" i="1"/>
  <c r="L689" i="1"/>
  <c r="L688" i="1"/>
  <c r="L687" i="1"/>
  <c r="L686" i="1"/>
  <c r="L685" i="1"/>
  <c r="L684" i="1"/>
  <c r="L683" i="1"/>
  <c r="L682" i="1"/>
  <c r="L681" i="1"/>
  <c r="L680" i="1"/>
  <c r="L679" i="1"/>
  <c r="L678" i="1"/>
  <c r="L677" i="1"/>
  <c r="L676" i="1"/>
  <c r="L675" i="1"/>
  <c r="L674" i="1"/>
  <c r="L672" i="1"/>
  <c r="L671" i="1"/>
  <c r="L670" i="1"/>
  <c r="L669" i="1"/>
  <c r="L668" i="1"/>
  <c r="L667" i="1"/>
  <c r="L666" i="1"/>
  <c r="L662" i="1"/>
  <c r="L660" i="1"/>
  <c r="L656" i="1"/>
  <c r="L654" i="1"/>
  <c r="L653" i="1"/>
  <c r="L652" i="1"/>
  <c r="L649" i="1"/>
  <c r="L648" i="1"/>
  <c r="L646" i="1"/>
  <c r="L645" i="1"/>
  <c r="L644" i="1"/>
  <c r="L643" i="1"/>
  <c r="L642" i="1"/>
  <c r="L637" i="1"/>
  <c r="L636" i="1"/>
  <c r="L635" i="1"/>
  <c r="L634" i="1"/>
  <c r="L631" i="1"/>
  <c r="L630" i="1"/>
  <c r="L629" i="1"/>
  <c r="L628" i="1"/>
  <c r="L627" i="1"/>
  <c r="L626" i="1"/>
  <c r="L625" i="1"/>
  <c r="L624" i="1"/>
  <c r="L623" i="1"/>
  <c r="L614" i="1"/>
  <c r="L613" i="1"/>
  <c r="L612" i="1"/>
  <c r="L611" i="1"/>
  <c r="L609" i="1"/>
  <c r="L608" i="1"/>
  <c r="L607" i="1"/>
  <c r="L606" i="1"/>
  <c r="L605" i="1"/>
  <c r="L604" i="1"/>
  <c r="L603" i="1"/>
  <c r="L602" i="1"/>
  <c r="L601" i="1"/>
  <c r="L600" i="1"/>
  <c r="L599" i="1"/>
  <c r="L598" i="1"/>
  <c r="L597" i="1"/>
  <c r="L596" i="1"/>
  <c r="L595" i="1"/>
  <c r="L593" i="1"/>
  <c r="L592" i="1"/>
  <c r="L591" i="1"/>
  <c r="L590" i="1"/>
  <c r="L589" i="1"/>
  <c r="L588" i="1"/>
  <c r="L587" i="1"/>
  <c r="L586" i="1"/>
  <c r="L585" i="1"/>
  <c r="L584" i="1"/>
  <c r="L583" i="1"/>
  <c r="L582" i="1"/>
  <c r="L581" i="1"/>
  <c r="L580" i="1"/>
  <c r="L579" i="1"/>
  <c r="L578" i="1"/>
  <c r="L577" i="1"/>
  <c r="L576" i="1"/>
  <c r="L575" i="1"/>
  <c r="L574" i="1"/>
  <c r="L573" i="1"/>
  <c r="L571" i="1"/>
  <c r="L570" i="1"/>
  <c r="L569" i="1"/>
  <c r="L568" i="1"/>
  <c r="L567" i="1"/>
  <c r="L566" i="1"/>
  <c r="L565" i="1"/>
  <c r="L561" i="1"/>
  <c r="L559" i="1"/>
  <c r="L555" i="1"/>
  <c r="L553" i="1"/>
  <c r="L552" i="1"/>
  <c r="L551" i="1"/>
  <c r="L548" i="1"/>
  <c r="L547" i="1"/>
  <c r="L545" i="1"/>
  <c r="L544" i="1"/>
  <c r="L543" i="1"/>
  <c r="L542" i="1"/>
  <c r="L541" i="1"/>
  <c r="L536" i="1"/>
  <c r="L535" i="1"/>
  <c r="L534" i="1"/>
  <c r="L533" i="1"/>
  <c r="L530" i="1"/>
  <c r="L529" i="1"/>
  <c r="L528" i="1"/>
  <c r="L527" i="1"/>
  <c r="L526" i="1"/>
  <c r="L525" i="1"/>
  <c r="L524" i="1"/>
  <c r="L523" i="1"/>
  <c r="L522" i="1"/>
  <c r="L513" i="1"/>
  <c r="L512" i="1"/>
  <c r="L511" i="1"/>
  <c r="L510" i="1"/>
  <c r="L508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2" i="1"/>
  <c r="L491" i="1"/>
  <c r="L490" i="1"/>
  <c r="L489" i="1"/>
  <c r="L488" i="1"/>
  <c r="L487" i="1"/>
  <c r="L486" i="1"/>
  <c r="L485" i="1"/>
  <c r="L484" i="1"/>
  <c r="L483" i="1"/>
  <c r="L482" i="1"/>
  <c r="L481" i="1"/>
  <c r="L480" i="1"/>
  <c r="L479" i="1"/>
  <c r="L478" i="1"/>
  <c r="L477" i="1"/>
  <c r="L476" i="1"/>
  <c r="L475" i="1"/>
  <c r="L474" i="1"/>
  <c r="L473" i="1"/>
  <c r="L472" i="1"/>
  <c r="L470" i="1"/>
  <c r="L469" i="1"/>
  <c r="L468" i="1"/>
  <c r="L467" i="1"/>
  <c r="L466" i="1"/>
  <c r="L465" i="1"/>
  <c r="L464" i="1"/>
  <c r="L460" i="1"/>
  <c r="L458" i="1"/>
  <c r="L454" i="1"/>
  <c r="L452" i="1"/>
  <c r="L451" i="1"/>
  <c r="L450" i="1"/>
  <c r="L447" i="1"/>
  <c r="L446" i="1"/>
  <c r="L444" i="1"/>
  <c r="L443" i="1"/>
  <c r="L442" i="1"/>
  <c r="L441" i="1"/>
  <c r="L440" i="1"/>
  <c r="L435" i="1"/>
  <c r="L434" i="1"/>
  <c r="L433" i="1"/>
  <c r="L432" i="1"/>
  <c r="L429" i="1"/>
  <c r="L428" i="1"/>
  <c r="L427" i="1"/>
  <c r="L426" i="1"/>
  <c r="L425" i="1"/>
  <c r="L424" i="1"/>
  <c r="L423" i="1"/>
  <c r="L422" i="1"/>
  <c r="L421" i="1"/>
  <c r="L412" i="1"/>
  <c r="L411" i="1"/>
  <c r="L410" i="1"/>
  <c r="L409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69" i="1"/>
  <c r="L368" i="1"/>
  <c r="L367" i="1"/>
  <c r="L366" i="1"/>
  <c r="L365" i="1"/>
  <c r="L364" i="1"/>
  <c r="L363" i="1"/>
  <c r="L359" i="1"/>
  <c r="L357" i="1"/>
  <c r="L353" i="1"/>
  <c r="L351" i="1"/>
  <c r="L350" i="1"/>
  <c r="L349" i="1"/>
  <c r="L346" i="1"/>
  <c r="L345" i="1"/>
  <c r="L343" i="1"/>
  <c r="L342" i="1"/>
  <c r="L341" i="1"/>
  <c r="L340" i="1"/>
  <c r="L339" i="1"/>
  <c r="L334" i="1"/>
  <c r="L333" i="1"/>
  <c r="L332" i="1"/>
  <c r="L331" i="1"/>
  <c r="L328" i="1"/>
  <c r="L327" i="1"/>
  <c r="L326" i="1"/>
  <c r="L325" i="1"/>
  <c r="L324" i="1"/>
  <c r="L323" i="1"/>
  <c r="L322" i="1"/>
  <c r="L321" i="1"/>
  <c r="L320" i="1"/>
  <c r="L311" i="1"/>
  <c r="L310" i="1"/>
  <c r="L309" i="1"/>
  <c r="L308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8" i="1"/>
  <c r="L267" i="1"/>
  <c r="L266" i="1"/>
  <c r="L265" i="1"/>
  <c r="L264" i="1"/>
  <c r="L263" i="1"/>
  <c r="L262" i="1"/>
  <c r="L258" i="1"/>
  <c r="L256" i="1"/>
  <c r="L252" i="1"/>
  <c r="L250" i="1"/>
  <c r="L249" i="1"/>
  <c r="L248" i="1"/>
  <c r="L245" i="1"/>
  <c r="L244" i="1"/>
  <c r="L242" i="1"/>
  <c r="L241" i="1"/>
  <c r="L240" i="1"/>
  <c r="L239" i="1"/>
  <c r="L238" i="1"/>
  <c r="L233" i="1"/>
  <c r="L232" i="1"/>
  <c r="L231" i="1"/>
  <c r="L230" i="1"/>
  <c r="L227" i="1"/>
  <c r="L226" i="1"/>
  <c r="L225" i="1"/>
  <c r="L224" i="1"/>
  <c r="L223" i="1"/>
  <c r="L222" i="1"/>
  <c r="L221" i="1"/>
  <c r="L220" i="1"/>
  <c r="L219" i="1"/>
  <c r="L210" i="1"/>
  <c r="L209" i="1"/>
  <c r="L208" i="1"/>
  <c r="L207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7" i="1"/>
  <c r="L166" i="1"/>
  <c r="L165" i="1"/>
  <c r="L164" i="1"/>
  <c r="L163" i="1"/>
  <c r="L162" i="1"/>
  <c r="L161" i="1"/>
  <c r="L157" i="1"/>
  <c r="L155" i="1"/>
  <c r="L151" i="1"/>
  <c r="L149" i="1"/>
  <c r="L148" i="1"/>
  <c r="L147" i="1"/>
  <c r="L144" i="1"/>
  <c r="L143" i="1"/>
  <c r="L141" i="1"/>
  <c r="L140" i="1"/>
  <c r="L139" i="1"/>
  <c r="L138" i="1"/>
  <c r="L137" i="1"/>
  <c r="L132" i="1"/>
  <c r="L131" i="1"/>
  <c r="L130" i="1"/>
  <c r="L129" i="1"/>
  <c r="L126" i="1"/>
  <c r="L125" i="1"/>
  <c r="L124" i="1"/>
  <c r="L123" i="1"/>
  <c r="L122" i="1"/>
  <c r="L121" i="1"/>
  <c r="L120" i="1"/>
  <c r="L119" i="1"/>
  <c r="L118" i="1"/>
  <c r="L109" i="1"/>
  <c r="L108" i="1"/>
  <c r="L107" i="1"/>
  <c r="L106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6" i="1"/>
  <c r="L65" i="1"/>
  <c r="L64" i="1"/>
  <c r="L63" i="1"/>
  <c r="L62" i="1"/>
  <c r="L61" i="1"/>
  <c r="L60" i="1"/>
  <c r="L56" i="1"/>
  <c r="L54" i="1"/>
  <c r="L50" i="1"/>
  <c r="L48" i="1"/>
  <c r="L47" i="1"/>
  <c r="L46" i="1"/>
  <c r="L43" i="1"/>
  <c r="L42" i="1"/>
  <c r="L40" i="1"/>
  <c r="L39" i="1"/>
  <c r="L38" i="1"/>
  <c r="L37" i="1"/>
  <c r="L36" i="1"/>
  <c r="L31" i="1"/>
  <c r="L30" i="1"/>
  <c r="L29" i="1"/>
  <c r="L28" i="1"/>
  <c r="L25" i="1"/>
  <c r="L24" i="1"/>
  <c r="L23" i="1"/>
  <c r="L22" i="1"/>
  <c r="L21" i="1"/>
  <c r="L20" i="1"/>
  <c r="L19" i="1"/>
  <c r="L18" i="1"/>
  <c r="L17" i="1"/>
  <c r="L12" i="1"/>
  <c r="C96" i="5" l="1"/>
  <c r="C101" i="5"/>
  <c r="E101" i="5" s="1"/>
  <c r="C150" i="5"/>
  <c r="H1606" i="1" s="1"/>
  <c r="B90" i="5"/>
  <c r="B10" i="5"/>
  <c r="B13" i="5"/>
  <c r="B15" i="5"/>
  <c r="C15" i="5"/>
  <c r="B80" i="5"/>
  <c r="C80" i="5"/>
  <c r="C171" i="5" s="1"/>
  <c r="E171" i="5" s="1"/>
  <c r="C13" i="5"/>
  <c r="C104" i="5" s="1"/>
  <c r="E104" i="5" s="1"/>
  <c r="B11" i="5"/>
  <c r="C11" i="5"/>
  <c r="E102" i="5" s="1"/>
  <c r="B79" i="5"/>
  <c r="C79" i="5"/>
  <c r="E170" i="5" s="1"/>
  <c r="B78" i="5"/>
  <c r="C78" i="5"/>
  <c r="B87" i="5"/>
  <c r="C87" i="5"/>
  <c r="B86" i="5"/>
  <c r="C86" i="5"/>
  <c r="B85" i="5"/>
  <c r="C85" i="5"/>
  <c r="B84" i="5"/>
  <c r="C84" i="5"/>
  <c r="B83" i="5"/>
  <c r="C83" i="5"/>
  <c r="B8" i="5"/>
  <c r="C8" i="5"/>
  <c r="B7" i="5"/>
  <c r="C7" i="5"/>
  <c r="B6" i="5"/>
  <c r="C6" i="5"/>
  <c r="B73" i="5"/>
  <c r="C73" i="5"/>
  <c r="C164" i="5" s="1"/>
  <c r="E164" i="5" s="1"/>
  <c r="B71" i="5"/>
  <c r="C71" i="5"/>
  <c r="C162" i="5" s="1"/>
  <c r="C253" i="5" s="1"/>
  <c r="B66" i="5"/>
  <c r="C66" i="5"/>
  <c r="C157" i="5" s="1"/>
  <c r="E157" i="5" s="1"/>
  <c r="B70" i="5"/>
  <c r="C70" i="5"/>
  <c r="C161" i="5" s="1"/>
  <c r="E161" i="5" s="1"/>
  <c r="B69" i="5"/>
  <c r="C69" i="5"/>
  <c r="C160" i="5" s="1"/>
  <c r="E160" i="5" s="1"/>
  <c r="B68" i="5"/>
  <c r="C68" i="5"/>
  <c r="C159" i="5" s="1"/>
  <c r="E159" i="5" s="1"/>
  <c r="B67" i="5"/>
  <c r="C67" i="5"/>
  <c r="C158" i="5" s="1"/>
  <c r="E158" i="5" s="1"/>
  <c r="B74" i="5"/>
  <c r="C74" i="5"/>
  <c r="C165" i="5" s="1"/>
  <c r="E165" i="5" s="1"/>
  <c r="B75" i="5"/>
  <c r="C75" i="5"/>
  <c r="C166" i="5" s="1"/>
  <c r="E166" i="5" s="1"/>
  <c r="B65" i="5"/>
  <c r="C65" i="5"/>
  <c r="C156" i="5" s="1"/>
  <c r="E156" i="5" s="1"/>
  <c r="B64" i="5"/>
  <c r="C64" i="5"/>
  <c r="C155" i="5" s="1"/>
  <c r="E155" i="5" s="1"/>
  <c r="B63" i="5"/>
  <c r="C63" i="5"/>
  <c r="C154" i="5" s="1"/>
  <c r="E154" i="5" s="1"/>
  <c r="B62" i="5"/>
  <c r="C62" i="5"/>
  <c r="C153" i="5" s="1"/>
  <c r="E153" i="5" s="1"/>
  <c r="B58" i="5"/>
  <c r="C58" i="5"/>
  <c r="C149" i="5" s="1"/>
  <c r="E149" i="5" s="1"/>
  <c r="H86" i="1"/>
  <c r="H1197" i="1" s="1"/>
  <c r="B59" i="5"/>
  <c r="E59" i="5" s="1"/>
  <c r="N86" i="1" s="1"/>
  <c r="N1197" i="1" s="1"/>
  <c r="B56" i="5"/>
  <c r="C56" i="5"/>
  <c r="C147" i="5" s="1"/>
  <c r="C238" i="5" s="1"/>
  <c r="B55" i="5"/>
  <c r="C55" i="5"/>
  <c r="C146" i="5" s="1"/>
  <c r="C237" i="5" s="1"/>
  <c r="B54" i="5"/>
  <c r="C54" i="5"/>
  <c r="C145" i="5" s="1"/>
  <c r="C236" i="5" s="1"/>
  <c r="B44" i="5"/>
  <c r="C44" i="5"/>
  <c r="C135" i="5" s="1"/>
  <c r="C226" i="5" s="1"/>
  <c r="B42" i="5"/>
  <c r="C42" i="5"/>
  <c r="C133" i="5" s="1"/>
  <c r="E133" i="5" s="1"/>
  <c r="B39" i="5"/>
  <c r="C39" i="5"/>
  <c r="E130" i="5" s="1"/>
  <c r="B43" i="5"/>
  <c r="C43" i="5"/>
  <c r="C134" i="5" s="1"/>
  <c r="E134" i="5" s="1"/>
  <c r="B46" i="5"/>
  <c r="C46" i="5"/>
  <c r="C137" i="5" s="1"/>
  <c r="E137" i="5" s="1"/>
  <c r="B53" i="5"/>
  <c r="C53" i="5"/>
  <c r="C144" i="5" s="1"/>
  <c r="E144" i="5" s="1"/>
  <c r="B47" i="5"/>
  <c r="C47" i="5"/>
  <c r="C138" i="5" s="1"/>
  <c r="E138" i="5" s="1"/>
  <c r="C38" i="5"/>
  <c r="C129" i="5" s="1"/>
  <c r="E129" i="5" s="1"/>
  <c r="B38" i="5"/>
  <c r="B50" i="5"/>
  <c r="C50" i="5"/>
  <c r="C141" i="5" s="1"/>
  <c r="E141" i="5" s="1"/>
  <c r="B48" i="5"/>
  <c r="C48" i="5"/>
  <c r="E139" i="5" s="1"/>
  <c r="B49" i="5"/>
  <c r="C49" i="5"/>
  <c r="E140" i="5" s="1"/>
  <c r="B45" i="5"/>
  <c r="C45" i="5"/>
  <c r="C136" i="5" s="1"/>
  <c r="E136" i="5" s="1"/>
  <c r="B57" i="5"/>
  <c r="C57" i="5"/>
  <c r="C148" i="5" s="1"/>
  <c r="B51" i="5"/>
  <c r="C51" i="5"/>
  <c r="C142" i="5" s="1"/>
  <c r="E142" i="5" s="1"/>
  <c r="B52" i="5"/>
  <c r="C52" i="5"/>
  <c r="E150" i="5" l="1"/>
  <c r="N1606" i="1" s="1"/>
  <c r="N1798" i="1" s="1"/>
  <c r="H3057" i="1"/>
  <c r="E226" i="5"/>
  <c r="N3057" i="1" s="1"/>
  <c r="H3067" i="1"/>
  <c r="E236" i="5"/>
  <c r="N3067" i="1" s="1"/>
  <c r="H3083" i="1"/>
  <c r="E253" i="5"/>
  <c r="N3083" i="1" s="1"/>
  <c r="H3068" i="1"/>
  <c r="E237" i="5"/>
  <c r="N3068" i="1" s="1"/>
  <c r="H3069" i="1"/>
  <c r="E238" i="5"/>
  <c r="N3069" i="1" s="1"/>
  <c r="E146" i="5"/>
  <c r="N1604" i="1" s="1"/>
  <c r="H1604" i="1"/>
  <c r="E147" i="5"/>
  <c r="N1605" i="1" s="1"/>
  <c r="N2085" i="1" s="1"/>
  <c r="H1605" i="1"/>
  <c r="E135" i="5"/>
  <c r="N1593" i="1" s="1"/>
  <c r="H1593" i="1"/>
  <c r="E145" i="5"/>
  <c r="N1603" i="1" s="1"/>
  <c r="H1603" i="1"/>
  <c r="E162" i="5"/>
  <c r="N1620" i="1" s="1"/>
  <c r="N1716" i="1" s="1"/>
  <c r="H1620" i="1"/>
  <c r="E148" i="5"/>
  <c r="C239" i="5"/>
  <c r="E239" i="5" s="1"/>
  <c r="H2566" i="1"/>
  <c r="H2662" i="1"/>
  <c r="H1894" i="1"/>
  <c r="H2374" i="1"/>
  <c r="H1798" i="1"/>
  <c r="H2182" i="1"/>
  <c r="H1990" i="1"/>
  <c r="H2278" i="1"/>
  <c r="H1702" i="1"/>
  <c r="H2470" i="1"/>
  <c r="H2086" i="1"/>
  <c r="H288" i="1"/>
  <c r="H490" i="1"/>
  <c r="H894" i="1"/>
  <c r="H1096" i="1"/>
  <c r="H591" i="1"/>
  <c r="H692" i="1"/>
  <c r="H793" i="1"/>
  <c r="H187" i="1"/>
  <c r="H995" i="1"/>
  <c r="H389" i="1"/>
  <c r="E56" i="5"/>
  <c r="N85" i="1" s="1"/>
  <c r="N186" i="1" s="1"/>
  <c r="H85" i="1"/>
  <c r="N490" i="1"/>
  <c r="N591" i="1"/>
  <c r="N692" i="1"/>
  <c r="N793" i="1"/>
  <c r="N894" i="1"/>
  <c r="N187" i="1"/>
  <c r="N995" i="1"/>
  <c r="N288" i="1"/>
  <c r="N1096" i="1"/>
  <c r="N389" i="1"/>
  <c r="E71" i="5"/>
  <c r="N100" i="1" s="1"/>
  <c r="N1110" i="1" s="1"/>
  <c r="E55" i="5"/>
  <c r="E54" i="5"/>
  <c r="B41" i="5"/>
  <c r="C41" i="5"/>
  <c r="C132" i="5" s="1"/>
  <c r="E132" i="5" s="1"/>
  <c r="B40" i="5"/>
  <c r="C40" i="5"/>
  <c r="C131" i="5" s="1"/>
  <c r="E131" i="5" s="1"/>
  <c r="B23" i="5"/>
  <c r="C23" i="5"/>
  <c r="E114" i="5" s="1"/>
  <c r="C24" i="5"/>
  <c r="E115" i="5" s="1"/>
  <c r="B24" i="5"/>
  <c r="B25" i="5"/>
  <c r="C25" i="5"/>
  <c r="E116" i="5" s="1"/>
  <c r="B37" i="5"/>
  <c r="N2566" i="1" l="1"/>
  <c r="N1894" i="1"/>
  <c r="N2662" i="1"/>
  <c r="N1990" i="1"/>
  <c r="N1702" i="1"/>
  <c r="N2182" i="1"/>
  <c r="N2374" i="1"/>
  <c r="N2086" i="1"/>
  <c r="N2470" i="1"/>
  <c r="N2278" i="1"/>
  <c r="N3924" i="1"/>
  <c r="N3164" i="1"/>
  <c r="N3829" i="1"/>
  <c r="N3734" i="1"/>
  <c r="N3639" i="1"/>
  <c r="N3544" i="1"/>
  <c r="N3449" i="1"/>
  <c r="N4114" i="1"/>
  <c r="N3354" i="1"/>
  <c r="N4019" i="1"/>
  <c r="N3259" i="1"/>
  <c r="N3463" i="1"/>
  <c r="N4128" i="1"/>
  <c r="N3368" i="1"/>
  <c r="N4033" i="1"/>
  <c r="N3273" i="1"/>
  <c r="N3938" i="1"/>
  <c r="N3178" i="1"/>
  <c r="N3843" i="1"/>
  <c r="N3748" i="1"/>
  <c r="N3653" i="1"/>
  <c r="N3558" i="1"/>
  <c r="H4019" i="1"/>
  <c r="H4114" i="1"/>
  <c r="H3829" i="1"/>
  <c r="H3924" i="1"/>
  <c r="H3639" i="1"/>
  <c r="H3734" i="1"/>
  <c r="H3449" i="1"/>
  <c r="H3544" i="1"/>
  <c r="H3259" i="1"/>
  <c r="H3354" i="1"/>
  <c r="N2373" i="1"/>
  <c r="H3164" i="1"/>
  <c r="N1701" i="1"/>
  <c r="N2469" i="1"/>
  <c r="N2292" i="1"/>
  <c r="N2565" i="1"/>
  <c r="N2484" i="1"/>
  <c r="N1893" i="1"/>
  <c r="N2181" i="1"/>
  <c r="N2661" i="1"/>
  <c r="N1797" i="1"/>
  <c r="N2277" i="1"/>
  <c r="N1989" i="1"/>
  <c r="N1812" i="1"/>
  <c r="N2004" i="1"/>
  <c r="N2100" i="1"/>
  <c r="N1908" i="1"/>
  <c r="N2580" i="1"/>
  <c r="N2196" i="1"/>
  <c r="N2676" i="1"/>
  <c r="N2388" i="1"/>
  <c r="H2373" i="1"/>
  <c r="H2469" i="1"/>
  <c r="H1701" i="1"/>
  <c r="H1797" i="1"/>
  <c r="H1989" i="1"/>
  <c r="H2565" i="1"/>
  <c r="H2085" i="1"/>
  <c r="H2277" i="1"/>
  <c r="H1893" i="1"/>
  <c r="H2661" i="1"/>
  <c r="H2181" i="1"/>
  <c r="N1095" i="1"/>
  <c r="N1196" i="1"/>
  <c r="N893" i="1"/>
  <c r="N287" i="1"/>
  <c r="N994" i="1"/>
  <c r="N388" i="1"/>
  <c r="N489" i="1"/>
  <c r="N590" i="1"/>
  <c r="N691" i="1"/>
  <c r="N807" i="1"/>
  <c r="N792" i="1"/>
  <c r="N908" i="1"/>
  <c r="N706" i="1"/>
  <c r="N1211" i="1"/>
  <c r="N605" i="1"/>
  <c r="H489" i="1"/>
  <c r="H1196" i="1"/>
  <c r="H388" i="1"/>
  <c r="H1095" i="1"/>
  <c r="H287" i="1"/>
  <c r="H994" i="1"/>
  <c r="H186" i="1"/>
  <c r="H893" i="1"/>
  <c r="H792" i="1"/>
  <c r="H691" i="1"/>
  <c r="H590" i="1"/>
  <c r="N302" i="1"/>
  <c r="N504" i="1"/>
  <c r="N1009" i="1"/>
  <c r="N403" i="1"/>
  <c r="N201" i="1"/>
  <c r="C37" i="5"/>
  <c r="C128" i="5" s="1"/>
  <c r="E128" i="5" s="1"/>
  <c r="C29" i="5"/>
  <c r="B29" i="5"/>
  <c r="C28" i="5"/>
  <c r="C119" i="5" s="1"/>
  <c r="B28" i="5"/>
  <c r="B27" i="5"/>
  <c r="C27" i="5"/>
  <c r="C36" i="5"/>
  <c r="C127" i="5" s="1"/>
  <c r="E127" i="5" s="1"/>
  <c r="B36" i="5"/>
  <c r="B35" i="5"/>
  <c r="C35" i="5"/>
  <c r="C126" i="5" s="1"/>
  <c r="E126" i="5" s="1"/>
  <c r="B34" i="5"/>
  <c r="C34" i="5"/>
  <c r="C125" i="5" s="1"/>
  <c r="E125" i="5" s="1"/>
  <c r="C33" i="5"/>
  <c r="C124" i="5" s="1"/>
  <c r="E124" i="5" s="1"/>
  <c r="B33" i="5"/>
  <c r="C32" i="5"/>
  <c r="C123" i="5" s="1"/>
  <c r="E123" i="5" s="1"/>
  <c r="B32" i="5"/>
  <c r="B82" i="5"/>
  <c r="B264" i="5" s="1"/>
  <c r="B22" i="5"/>
  <c r="C22" i="5"/>
  <c r="C113" i="5" s="1"/>
  <c r="E113" i="5" s="1"/>
  <c r="B21" i="5"/>
  <c r="C21" i="5"/>
  <c r="C112" i="5" s="1"/>
  <c r="E112" i="5" s="1"/>
  <c r="B270" i="5" l="1"/>
  <c r="E119" i="5"/>
  <c r="N1582" i="1" s="1"/>
  <c r="H1582" i="1"/>
  <c r="H64" i="1"/>
  <c r="H973" i="1" s="1"/>
  <c r="C120" i="5"/>
  <c r="C118" i="5"/>
  <c r="H62" i="1"/>
  <c r="H63" i="1"/>
  <c r="H366" i="1" s="1"/>
  <c r="E37" i="5"/>
  <c r="B173" i="5"/>
  <c r="S1530" i="1"/>
  <c r="E27" i="5"/>
  <c r="N62" i="1" s="1"/>
  <c r="E29" i="5"/>
  <c r="N64" i="1" s="1"/>
  <c r="E28" i="5"/>
  <c r="N63" i="1" s="1"/>
  <c r="B20" i="5"/>
  <c r="B19" i="5"/>
  <c r="C19" i="5" s="1"/>
  <c r="C110" i="5" s="1"/>
  <c r="E110" i="5" s="1"/>
  <c r="C18" i="5"/>
  <c r="B18" i="5"/>
  <c r="C17" i="5"/>
  <c r="C108" i="5" s="1"/>
  <c r="E108" i="5" s="1"/>
  <c r="C16" i="5"/>
  <c r="B17" i="5"/>
  <c r="B16" i="5"/>
  <c r="C4" i="5"/>
  <c r="B5" i="5"/>
  <c r="B4" i="5"/>
  <c r="N2446" i="1" l="1"/>
  <c r="N1678" i="1"/>
  <c r="N2350" i="1"/>
  <c r="N2254" i="1"/>
  <c r="N2158" i="1"/>
  <c r="N2062" i="1"/>
  <c r="N1966" i="1"/>
  <c r="N2638" i="1"/>
  <c r="N1870" i="1"/>
  <c r="N2542" i="1"/>
  <c r="N1774" i="1"/>
  <c r="H1966" i="1"/>
  <c r="H2638" i="1"/>
  <c r="H1870" i="1"/>
  <c r="H2542" i="1"/>
  <c r="H1774" i="1"/>
  <c r="H2446" i="1"/>
  <c r="H1678" i="1"/>
  <c r="H2350" i="1"/>
  <c r="H2254" i="1"/>
  <c r="H2158" i="1"/>
  <c r="H2062" i="1"/>
  <c r="E118" i="5"/>
  <c r="N1581" i="1" s="1"/>
  <c r="H1581" i="1"/>
  <c r="E120" i="5"/>
  <c r="N1583" i="1" s="1"/>
  <c r="H1583" i="1"/>
  <c r="H164" i="1"/>
  <c r="H771" i="1"/>
  <c r="H468" i="1"/>
  <c r="H266" i="1"/>
  <c r="H1175" i="1"/>
  <c r="H670" i="1"/>
  <c r="H669" i="1"/>
  <c r="H568" i="1"/>
  <c r="H972" i="1"/>
  <c r="H1073" i="1"/>
  <c r="H1174" i="1"/>
  <c r="H467" i="1"/>
  <c r="H1074" i="1"/>
  <c r="H770" i="1"/>
  <c r="H36" i="1"/>
  <c r="C107" i="5"/>
  <c r="E107" i="5" s="1"/>
  <c r="H367" i="1"/>
  <c r="H871" i="1"/>
  <c r="E18" i="5"/>
  <c r="H872" i="1"/>
  <c r="H569" i="1"/>
  <c r="H1072" i="1"/>
  <c r="H466" i="1"/>
  <c r="H264" i="1"/>
  <c r="H971" i="1"/>
  <c r="H1173" i="1"/>
  <c r="H163" i="1"/>
  <c r="H567" i="1"/>
  <c r="H668" i="1"/>
  <c r="H769" i="1"/>
  <c r="H870" i="1"/>
  <c r="H365" i="1"/>
  <c r="H165" i="1"/>
  <c r="H265" i="1"/>
  <c r="C20" i="5"/>
  <c r="C111" i="5" s="1"/>
  <c r="E111" i="5" s="1"/>
  <c r="C109" i="5"/>
  <c r="E109" i="5" s="1"/>
  <c r="N769" i="1"/>
  <c r="N668" i="1"/>
  <c r="N466" i="1"/>
  <c r="N1173" i="1"/>
  <c r="N365" i="1"/>
  <c r="N1072" i="1"/>
  <c r="N264" i="1"/>
  <c r="N567" i="1"/>
  <c r="N971" i="1"/>
  <c r="N163" i="1"/>
  <c r="N870" i="1"/>
  <c r="N1175" i="1"/>
  <c r="N367" i="1"/>
  <c r="N1074" i="1"/>
  <c r="N266" i="1"/>
  <c r="N973" i="1"/>
  <c r="N872" i="1"/>
  <c r="N771" i="1"/>
  <c r="N165" i="1"/>
  <c r="N670" i="1"/>
  <c r="N468" i="1"/>
  <c r="N569" i="1"/>
  <c r="N972" i="1"/>
  <c r="N164" i="1"/>
  <c r="N871" i="1"/>
  <c r="N669" i="1"/>
  <c r="N568" i="1"/>
  <c r="N467" i="1"/>
  <c r="N1073" i="1"/>
  <c r="N1174" i="1"/>
  <c r="N366" i="1"/>
  <c r="N265" i="1"/>
  <c r="N770" i="1"/>
  <c r="N2543" i="1" l="1"/>
  <c r="N1775" i="1"/>
  <c r="N2447" i="1"/>
  <c r="N1679" i="1"/>
  <c r="N2351" i="1"/>
  <c r="N2255" i="1"/>
  <c r="N2159" i="1"/>
  <c r="N2063" i="1"/>
  <c r="N1967" i="1"/>
  <c r="N2639" i="1"/>
  <c r="N1871" i="1"/>
  <c r="H2159" i="1"/>
  <c r="H2063" i="1"/>
  <c r="H1967" i="1"/>
  <c r="H2639" i="1"/>
  <c r="H1871" i="1"/>
  <c r="H2543" i="1"/>
  <c r="H1775" i="1"/>
  <c r="H2447" i="1"/>
  <c r="H1679" i="1"/>
  <c r="H2351" i="1"/>
  <c r="H2255" i="1"/>
  <c r="N2637" i="1"/>
  <c r="N1869" i="1"/>
  <c r="N2541" i="1"/>
  <c r="N1773" i="1"/>
  <c r="N2445" i="1"/>
  <c r="N1677" i="1"/>
  <c r="N2349" i="1"/>
  <c r="N2253" i="1"/>
  <c r="N2157" i="1"/>
  <c r="N2061" i="1"/>
  <c r="N1965" i="1"/>
  <c r="H2157" i="1"/>
  <c r="H2061" i="1"/>
  <c r="H1965" i="1"/>
  <c r="H2637" i="1"/>
  <c r="H1869" i="1"/>
  <c r="H2541" i="1"/>
  <c r="H1773" i="1"/>
  <c r="H2445" i="1"/>
  <c r="H1677" i="1"/>
  <c r="H2349" i="1"/>
  <c r="H2253" i="1"/>
  <c r="H3092" i="1"/>
  <c r="H3061" i="1"/>
  <c r="H3065" i="1"/>
  <c r="C209" i="5" l="1"/>
  <c r="C210" i="5"/>
  <c r="C211" i="5"/>
  <c r="C221" i="5"/>
  <c r="E221" i="5" s="1"/>
  <c r="C225" i="5"/>
  <c r="E225" i="5" s="1"/>
  <c r="C228" i="5"/>
  <c r="E228" i="5" s="1"/>
  <c r="C241" i="5"/>
  <c r="C258" i="5"/>
  <c r="E241" i="5" l="1"/>
  <c r="N3070" i="1" s="1"/>
  <c r="N4115" i="1" s="1"/>
  <c r="H3070" i="1"/>
  <c r="E209" i="5"/>
  <c r="N3045" i="1" s="1"/>
  <c r="H3045" i="1"/>
  <c r="E211" i="5"/>
  <c r="N3047" i="1" s="1"/>
  <c r="H3047" i="1"/>
  <c r="E210" i="5"/>
  <c r="N3046" i="1" s="1"/>
  <c r="H3046" i="1"/>
  <c r="C192" i="5"/>
  <c r="E192" i="5" s="1"/>
  <c r="N3260" i="1" l="1"/>
  <c r="N3735" i="1"/>
  <c r="N3830" i="1"/>
  <c r="N3355" i="1"/>
  <c r="N3165" i="1"/>
  <c r="N4020" i="1"/>
  <c r="N3640" i="1"/>
  <c r="N3450" i="1"/>
  <c r="N3545" i="1"/>
  <c r="N3925" i="1"/>
  <c r="H4115" i="1"/>
  <c r="H3355" i="1"/>
  <c r="H4020" i="1"/>
  <c r="H3260" i="1"/>
  <c r="H3925" i="1"/>
  <c r="H3165" i="1"/>
  <c r="H3830" i="1"/>
  <c r="H3735" i="1"/>
  <c r="H3640" i="1"/>
  <c r="H3545" i="1"/>
  <c r="H3450" i="1"/>
  <c r="N3712" i="1"/>
  <c r="N3142" i="1"/>
  <c r="N3902" i="1"/>
  <c r="N3427" i="1"/>
  <c r="N3522" i="1"/>
  <c r="N4092" i="1"/>
  <c r="N3997" i="1"/>
  <c r="N3332" i="1"/>
  <c r="N3807" i="1"/>
  <c r="N3237" i="1"/>
  <c r="N3617" i="1"/>
  <c r="H3711" i="1"/>
  <c r="H3996" i="1"/>
  <c r="H3331" i="1"/>
  <c r="H4091" i="1"/>
  <c r="H3616" i="1"/>
  <c r="H3141" i="1"/>
  <c r="H3901" i="1"/>
  <c r="H3236" i="1"/>
  <c r="H3426" i="1"/>
  <c r="H3521" i="1"/>
  <c r="H3806" i="1"/>
  <c r="N4091" i="1"/>
  <c r="N3426" i="1"/>
  <c r="N3806" i="1"/>
  <c r="N3141" i="1"/>
  <c r="N3711" i="1"/>
  <c r="N3616" i="1"/>
  <c r="N3901" i="1"/>
  <c r="N3331" i="1"/>
  <c r="N3996" i="1"/>
  <c r="N3236" i="1"/>
  <c r="N3521" i="1"/>
  <c r="H4092" i="1"/>
  <c r="H3332" i="1"/>
  <c r="H3617" i="1"/>
  <c r="H3902" i="1"/>
  <c r="H3142" i="1"/>
  <c r="H3712" i="1"/>
  <c r="H3237" i="1"/>
  <c r="H3997" i="1"/>
  <c r="H3522" i="1"/>
  <c r="H3807" i="1"/>
  <c r="H3427" i="1"/>
  <c r="H3710" i="1"/>
  <c r="H3235" i="1"/>
  <c r="H3140" i="1"/>
  <c r="H3900" i="1"/>
  <c r="H3805" i="1"/>
  <c r="H3425" i="1"/>
  <c r="H3995" i="1"/>
  <c r="H3330" i="1"/>
  <c r="H3615" i="1"/>
  <c r="H3520" i="1"/>
  <c r="H4090" i="1"/>
  <c r="N4090" i="1"/>
  <c r="N3995" i="1"/>
  <c r="N3330" i="1"/>
  <c r="N3425" i="1"/>
  <c r="N3140" i="1"/>
  <c r="N3615" i="1"/>
  <c r="N3805" i="1"/>
  <c r="N3710" i="1"/>
  <c r="N3235" i="1"/>
  <c r="N3900" i="1"/>
  <c r="N3520" i="1"/>
  <c r="C262" i="5"/>
  <c r="E262" i="5" s="1"/>
  <c r="C195" i="5"/>
  <c r="E195" i="5" s="1"/>
  <c r="E193" i="5"/>
  <c r="H25" i="1"/>
  <c r="H24" i="1"/>
  <c r="H23" i="1"/>
  <c r="H22" i="1"/>
  <c r="H21" i="1"/>
  <c r="E261" i="5"/>
  <c r="F304" i="1"/>
  <c r="F506" i="1" s="1"/>
  <c r="F708" i="1" s="1"/>
  <c r="F910" i="1" s="1"/>
  <c r="F1112" i="1" s="1"/>
  <c r="F203" i="1"/>
  <c r="F405" i="1" s="1"/>
  <c r="F607" i="1" s="1"/>
  <c r="F809" i="1" s="1"/>
  <c r="F1011" i="1" s="1"/>
  <c r="F1213" i="1" s="1"/>
  <c r="C248" i="5"/>
  <c r="E248" i="5" s="1"/>
  <c r="C252" i="5"/>
  <c r="E252" i="5" s="1"/>
  <c r="C251" i="5"/>
  <c r="E251" i="5" s="1"/>
  <c r="C250" i="5"/>
  <c r="E250" i="5" s="1"/>
  <c r="C249" i="5"/>
  <c r="E249" i="5" s="1"/>
  <c r="C257" i="5"/>
  <c r="E257" i="5" s="1"/>
  <c r="C247" i="5"/>
  <c r="E247" i="5" s="1"/>
  <c r="C246" i="5"/>
  <c r="E246" i="5" s="1"/>
  <c r="C245" i="5"/>
  <c r="E245" i="5" s="1"/>
  <c r="C244" i="5"/>
  <c r="E244" i="5" s="1"/>
  <c r="C240" i="5"/>
  <c r="E240" i="5" s="1"/>
  <c r="C229" i="5"/>
  <c r="E229" i="5" s="1"/>
  <c r="C235" i="5"/>
  <c r="E235" i="5" s="1"/>
  <c r="C232" i="5"/>
  <c r="E232" i="5" s="1"/>
  <c r="C227" i="5"/>
  <c r="E227" i="5" s="1"/>
  <c r="H103" i="1" l="1"/>
  <c r="H305" i="1" s="1"/>
  <c r="H20" i="1"/>
  <c r="H323" i="1" s="1"/>
  <c r="E74" i="5"/>
  <c r="N102" i="1" s="1"/>
  <c r="H3085" i="1"/>
  <c r="E85" i="5"/>
  <c r="N23" i="1" s="1"/>
  <c r="N730" i="1" s="1"/>
  <c r="E86" i="5"/>
  <c r="N24" i="1" s="1"/>
  <c r="N529" i="1" s="1"/>
  <c r="H1133" i="1"/>
  <c r="H729" i="1"/>
  <c r="H325" i="1"/>
  <c r="H1032" i="1"/>
  <c r="H628" i="1"/>
  <c r="H224" i="1"/>
  <c r="H830" i="1"/>
  <c r="H123" i="1"/>
  <c r="H931" i="1"/>
  <c r="H527" i="1"/>
  <c r="H426" i="1"/>
  <c r="H1135" i="1"/>
  <c r="H731" i="1"/>
  <c r="H327" i="1"/>
  <c r="H125" i="1"/>
  <c r="H1034" i="1"/>
  <c r="H630" i="1"/>
  <c r="H226" i="1"/>
  <c r="H428" i="1"/>
  <c r="H933" i="1"/>
  <c r="H529" i="1"/>
  <c r="H832" i="1"/>
  <c r="H930" i="1"/>
  <c r="H526" i="1"/>
  <c r="H829" i="1"/>
  <c r="H425" i="1"/>
  <c r="H122" i="1"/>
  <c r="H627" i="1"/>
  <c r="H1132" i="1"/>
  <c r="H728" i="1"/>
  <c r="H324" i="1"/>
  <c r="H1031" i="1"/>
  <c r="H223" i="1"/>
  <c r="H932" i="1"/>
  <c r="H528" i="1"/>
  <c r="H225" i="1"/>
  <c r="H831" i="1"/>
  <c r="H427" i="1"/>
  <c r="H124" i="1"/>
  <c r="H1033" i="1"/>
  <c r="H1134" i="1"/>
  <c r="H730" i="1"/>
  <c r="H326" i="1"/>
  <c r="H629" i="1"/>
  <c r="H934" i="1"/>
  <c r="H530" i="1"/>
  <c r="H126" i="1"/>
  <c r="H1035" i="1"/>
  <c r="H833" i="1"/>
  <c r="H429" i="1"/>
  <c r="H227" i="1"/>
  <c r="H1136" i="1"/>
  <c r="H732" i="1"/>
  <c r="H328" i="1"/>
  <c r="H631" i="1"/>
  <c r="E87" i="5"/>
  <c r="N25" i="1" s="1"/>
  <c r="E78" i="5"/>
  <c r="N20" i="1" s="1"/>
  <c r="E10" i="5"/>
  <c r="E84" i="5"/>
  <c r="N22" i="1" s="1"/>
  <c r="E83" i="5"/>
  <c r="N21" i="1" s="1"/>
  <c r="H102" i="1"/>
  <c r="C223" i="5"/>
  <c r="C222" i="5"/>
  <c r="E222" i="5" s="1"/>
  <c r="C233" i="5"/>
  <c r="E233" i="5" s="1"/>
  <c r="C224" i="5"/>
  <c r="E224" i="5" s="1"/>
  <c r="C220" i="5"/>
  <c r="C219" i="5"/>
  <c r="E219" i="5" s="1"/>
  <c r="C218" i="5"/>
  <c r="E218" i="5" s="1"/>
  <c r="C216" i="5"/>
  <c r="E216" i="5" s="1"/>
  <c r="C215" i="5"/>
  <c r="E215" i="5" s="1"/>
  <c r="C204" i="5"/>
  <c r="E204" i="5" s="1"/>
  <c r="C203" i="5"/>
  <c r="E203" i="5" s="1"/>
  <c r="C199" i="5"/>
  <c r="E199" i="5" s="1"/>
  <c r="C95" i="5"/>
  <c r="H18" i="2"/>
  <c r="H58" i="2" s="1"/>
  <c r="E220" i="5" l="1"/>
  <c r="N3051" i="1" s="1"/>
  <c r="H3051" i="1"/>
  <c r="E223" i="5"/>
  <c r="N3054" i="1" s="1"/>
  <c r="H3054" i="1"/>
  <c r="H727" i="1"/>
  <c r="C186" i="5"/>
  <c r="E186" i="5" s="1"/>
  <c r="E95" i="5"/>
  <c r="N1558" i="1"/>
  <c r="C198" i="5"/>
  <c r="E198" i="5" s="1"/>
  <c r="N225" i="1"/>
  <c r="H911" i="1"/>
  <c r="H709" i="1"/>
  <c r="H525" i="1"/>
  <c r="H608" i="1"/>
  <c r="N326" i="1"/>
  <c r="H222" i="1"/>
  <c r="N831" i="1"/>
  <c r="N1033" i="1"/>
  <c r="H1030" i="1"/>
  <c r="N932" i="1"/>
  <c r="N1134" i="1"/>
  <c r="H121" i="1"/>
  <c r="N933" i="1"/>
  <c r="N630" i="1"/>
  <c r="H406" i="1"/>
  <c r="H1214" i="1"/>
  <c r="C256" i="5"/>
  <c r="N1622" i="1"/>
  <c r="H1622" i="1"/>
  <c r="H2678" i="1" s="1"/>
  <c r="C255" i="5"/>
  <c r="H1623" i="1"/>
  <c r="N327" i="1"/>
  <c r="N1135" i="1"/>
  <c r="N428" i="1"/>
  <c r="H204" i="1"/>
  <c r="H810" i="1"/>
  <c r="H1113" i="1"/>
  <c r="N427" i="1"/>
  <c r="N124" i="1"/>
  <c r="H929" i="1"/>
  <c r="H626" i="1"/>
  <c r="H1131" i="1"/>
  <c r="C202" i="5"/>
  <c r="E202" i="5" s="1"/>
  <c r="C200" i="5"/>
  <c r="E200" i="5" s="1"/>
  <c r="H54" i="1"/>
  <c r="H963" i="1" s="1"/>
  <c r="H1573" i="1"/>
  <c r="H61" i="1"/>
  <c r="C217" i="5"/>
  <c r="E217" i="5" s="1"/>
  <c r="H507" i="1"/>
  <c r="H1012" i="1"/>
  <c r="N528" i="1"/>
  <c r="N629" i="1"/>
  <c r="H424" i="1"/>
  <c r="H828" i="1"/>
  <c r="N731" i="1"/>
  <c r="N832" i="1"/>
  <c r="N1034" i="1"/>
  <c r="N125" i="1"/>
  <c r="N226" i="1"/>
  <c r="N931" i="1"/>
  <c r="N527" i="1"/>
  <c r="N224" i="1"/>
  <c r="N830" i="1"/>
  <c r="N426" i="1"/>
  <c r="N1032" i="1"/>
  <c r="N1133" i="1"/>
  <c r="N729" i="1"/>
  <c r="N325" i="1"/>
  <c r="N123" i="1"/>
  <c r="N628" i="1"/>
  <c r="N929" i="1"/>
  <c r="N525" i="1"/>
  <c r="N626" i="1"/>
  <c r="N828" i="1"/>
  <c r="N424" i="1"/>
  <c r="N1030" i="1"/>
  <c r="N1131" i="1"/>
  <c r="N727" i="1"/>
  <c r="N323" i="1"/>
  <c r="N121" i="1"/>
  <c r="N222" i="1"/>
  <c r="N1132" i="1"/>
  <c r="N728" i="1"/>
  <c r="N324" i="1"/>
  <c r="N122" i="1"/>
  <c r="N425" i="1"/>
  <c r="N1031" i="1"/>
  <c r="N627" i="1"/>
  <c r="N223" i="1"/>
  <c r="N930" i="1"/>
  <c r="N526" i="1"/>
  <c r="N829" i="1"/>
  <c r="N1136" i="1"/>
  <c r="N732" i="1"/>
  <c r="N328" i="1"/>
  <c r="N1035" i="1"/>
  <c r="N631" i="1"/>
  <c r="N227" i="1"/>
  <c r="N126" i="1"/>
  <c r="N429" i="1"/>
  <c r="N934" i="1"/>
  <c r="N530" i="1"/>
  <c r="N833" i="1"/>
  <c r="E16" i="5"/>
  <c r="E32" i="5"/>
  <c r="N54" i="1" s="1"/>
  <c r="H203" i="1"/>
  <c r="H1213" i="1"/>
  <c r="H3021" i="1"/>
  <c r="E256" i="5" l="1"/>
  <c r="N3085" i="1" s="1"/>
  <c r="H3086" i="1"/>
  <c r="H4131" i="1" s="1"/>
  <c r="E255" i="5"/>
  <c r="H1558" i="1"/>
  <c r="C201" i="5"/>
  <c r="E201" i="5" s="1"/>
  <c r="H2341" i="1"/>
  <c r="H2053" i="1"/>
  <c r="H2149" i="1"/>
  <c r="H2437" i="1"/>
  <c r="H2533" i="1"/>
  <c r="H1765" i="1"/>
  <c r="H1669" i="1"/>
  <c r="H1861" i="1"/>
  <c r="H2245" i="1"/>
  <c r="H1957" i="1"/>
  <c r="H2629" i="1"/>
  <c r="H1064" i="1"/>
  <c r="H660" i="1"/>
  <c r="C214" i="5"/>
  <c r="E214" i="5" s="1"/>
  <c r="N1573" i="1"/>
  <c r="H761" i="1"/>
  <c r="H256" i="1"/>
  <c r="H862" i="1"/>
  <c r="H2391" i="1"/>
  <c r="H2487" i="1"/>
  <c r="H2103" i="1"/>
  <c r="H1911" i="1"/>
  <c r="H1815" i="1"/>
  <c r="H2583" i="1"/>
  <c r="H2679" i="1"/>
  <c r="H2007" i="1"/>
  <c r="H2199" i="1"/>
  <c r="H2295" i="1"/>
  <c r="H1719" i="1"/>
  <c r="H155" i="1"/>
  <c r="H357" i="1"/>
  <c r="H458" i="1"/>
  <c r="H1165" i="1"/>
  <c r="H559" i="1"/>
  <c r="N1165" i="1"/>
  <c r="N761" i="1"/>
  <c r="N357" i="1"/>
  <c r="N155" i="1"/>
  <c r="N1064" i="1"/>
  <c r="N660" i="1"/>
  <c r="N256" i="1"/>
  <c r="N963" i="1"/>
  <c r="N559" i="1"/>
  <c r="N862" i="1"/>
  <c r="N458" i="1"/>
  <c r="H3181" i="1" l="1"/>
  <c r="H3466" i="1"/>
  <c r="H3846" i="1"/>
  <c r="H4036" i="1"/>
  <c r="H3561" i="1"/>
  <c r="H3941" i="1"/>
  <c r="H3371" i="1"/>
  <c r="H3656" i="1"/>
  <c r="H3276" i="1"/>
  <c r="H3751" i="1"/>
  <c r="H3037" i="1"/>
  <c r="N3037" i="1"/>
  <c r="N2533" i="1"/>
  <c r="N2149" i="1"/>
  <c r="N1765" i="1"/>
  <c r="N2629" i="1"/>
  <c r="N2245" i="1"/>
  <c r="N2437" i="1"/>
  <c r="N2053" i="1"/>
  <c r="N2341" i="1"/>
  <c r="N1957" i="1"/>
  <c r="N1861" i="1"/>
  <c r="N1669" i="1"/>
  <c r="H3076" i="1"/>
  <c r="H3001" i="1"/>
  <c r="H3006" i="1"/>
  <c r="H3091" i="1"/>
  <c r="H3089" i="1"/>
  <c r="H3087" i="1"/>
  <c r="H3084" i="1"/>
  <c r="H3082" i="1"/>
  <c r="H3081" i="1"/>
  <c r="H3080" i="1"/>
  <c r="H3079" i="1"/>
  <c r="H3078" i="1"/>
  <c r="H3077" i="1"/>
  <c r="H3075" i="1"/>
  <c r="H3074" i="1"/>
  <c r="H3073" i="1"/>
  <c r="H3071" i="1"/>
  <c r="H3066" i="1"/>
  <c r="H3064" i="1"/>
  <c r="H3063" i="1"/>
  <c r="H3062" i="1"/>
  <c r="H3060" i="1"/>
  <c r="H3058" i="1"/>
  <c r="H3055" i="1"/>
  <c r="H3053" i="1"/>
  <c r="H3052" i="1"/>
  <c r="H3049" i="1"/>
  <c r="H3048" i="1"/>
  <c r="H3044" i="1"/>
  <c r="H3043" i="1"/>
  <c r="H3033" i="1"/>
  <c r="H3026" i="1"/>
  <c r="H3025" i="1"/>
  <c r="H3023" i="1"/>
  <c r="H3020" i="1"/>
  <c r="H3019" i="1"/>
  <c r="H3014" i="1"/>
  <c r="H3013" i="1"/>
  <c r="H3012" i="1"/>
  <c r="H3011" i="1"/>
  <c r="G3011" i="1"/>
  <c r="H3008" i="1"/>
  <c r="H3007" i="1"/>
  <c r="N3797" i="1" l="1"/>
  <c r="N3417" i="1"/>
  <c r="N3987" i="1"/>
  <c r="N3227" i="1"/>
  <c r="N3892" i="1"/>
  <c r="N4082" i="1"/>
  <c r="N3702" i="1"/>
  <c r="N3322" i="1"/>
  <c r="N3132" i="1"/>
  <c r="N3512" i="1"/>
  <c r="N3607" i="1"/>
  <c r="H3987" i="1"/>
  <c r="H3607" i="1"/>
  <c r="H3227" i="1"/>
  <c r="H3797" i="1"/>
  <c r="H3702" i="1"/>
  <c r="H3322" i="1"/>
  <c r="H3892" i="1"/>
  <c r="H3512" i="1"/>
  <c r="H3417" i="1"/>
  <c r="H4082" i="1"/>
  <c r="H3132" i="1"/>
  <c r="O4055" i="1"/>
  <c r="L4046" i="1"/>
  <c r="Q4061" i="1" s="1"/>
  <c r="B4044" i="1"/>
  <c r="A4044" i="1"/>
  <c r="O3960" i="1"/>
  <c r="L3951" i="1"/>
  <c r="B3949" i="1"/>
  <c r="A3949" i="1"/>
  <c r="O3865" i="1"/>
  <c r="L3856" i="1"/>
  <c r="Q3871" i="1" s="1"/>
  <c r="B3854" i="1"/>
  <c r="A3854" i="1"/>
  <c r="O3770" i="1"/>
  <c r="L3761" i="1"/>
  <c r="Q3776" i="1" s="1"/>
  <c r="B3759" i="1"/>
  <c r="A3759" i="1"/>
  <c r="O3675" i="1"/>
  <c r="L3666" i="1"/>
  <c r="B3664" i="1"/>
  <c r="A3664" i="1"/>
  <c r="O3580" i="1"/>
  <c r="L3571" i="1"/>
  <c r="Q3586" i="1" s="1"/>
  <c r="B3569" i="1"/>
  <c r="A3569" i="1"/>
  <c r="O3485" i="1"/>
  <c r="L3476" i="1"/>
  <c r="B3474" i="1"/>
  <c r="A3474" i="1"/>
  <c r="H3472" i="1"/>
  <c r="H3470" i="1"/>
  <c r="H3462" i="1"/>
  <c r="H3460" i="1"/>
  <c r="H3458" i="1"/>
  <c r="H3456" i="1"/>
  <c r="H3454" i="1"/>
  <c r="O3390" i="1"/>
  <c r="L3381" i="1"/>
  <c r="Q3396" i="1" s="1"/>
  <c r="B3379" i="1"/>
  <c r="A3379" i="1"/>
  <c r="H3356" i="1"/>
  <c r="H3351" i="1"/>
  <c r="H3350" i="1"/>
  <c r="H3348" i="1"/>
  <c r="H3347" i="1"/>
  <c r="H3345" i="1"/>
  <c r="H3334" i="1"/>
  <c r="H3333" i="1"/>
  <c r="H3328" i="1"/>
  <c r="H3308" i="1"/>
  <c r="H3306" i="1"/>
  <c r="H3305" i="1"/>
  <c r="H3304" i="1"/>
  <c r="G3296" i="1"/>
  <c r="M3296" i="1" s="1"/>
  <c r="O3295" i="1"/>
  <c r="L3286" i="1"/>
  <c r="Q3301" i="1" s="1"/>
  <c r="B3284" i="1"/>
  <c r="A3284" i="1"/>
  <c r="H3279" i="1"/>
  <c r="O3200" i="1"/>
  <c r="H3198" i="1"/>
  <c r="H3197" i="1"/>
  <c r="H3196" i="1"/>
  <c r="L3191" i="1"/>
  <c r="H3191" i="1"/>
  <c r="B3189" i="1"/>
  <c r="A3189" i="1"/>
  <c r="H3187" i="1"/>
  <c r="H3186" i="1"/>
  <c r="H3185" i="1"/>
  <c r="H3177" i="1"/>
  <c r="H3176" i="1"/>
  <c r="H3175" i="1"/>
  <c r="H3174" i="1"/>
  <c r="H3173" i="1"/>
  <c r="H3172" i="1"/>
  <c r="H3171" i="1"/>
  <c r="H3170" i="1"/>
  <c r="H3169" i="1"/>
  <c r="H3168" i="1"/>
  <c r="H3150" i="1"/>
  <c r="H3149" i="1"/>
  <c r="H3148" i="1"/>
  <c r="H3147" i="1"/>
  <c r="H3146" i="1"/>
  <c r="H3128" i="1"/>
  <c r="H3121" i="1"/>
  <c r="H3120" i="1"/>
  <c r="O3105" i="1"/>
  <c r="L3096" i="1"/>
  <c r="Q3111" i="1" s="1"/>
  <c r="B3094" i="1"/>
  <c r="A3094" i="1"/>
  <c r="H3184" i="1"/>
  <c r="H3178" i="1"/>
  <c r="H3451" i="1"/>
  <c r="N3163" i="1"/>
  <c r="H3163" i="1"/>
  <c r="N3162" i="1"/>
  <c r="H3162" i="1"/>
  <c r="H3161" i="1"/>
  <c r="H3160" i="1"/>
  <c r="H3159" i="1"/>
  <c r="H3158" i="1"/>
  <c r="H3157" i="1"/>
  <c r="H3156" i="1"/>
  <c r="H3155" i="1"/>
  <c r="H3245" i="1"/>
  <c r="H3244" i="1"/>
  <c r="H3243" i="1"/>
  <c r="H3242" i="1"/>
  <c r="H3144" i="1"/>
  <c r="H3143" i="1"/>
  <c r="H3139" i="1"/>
  <c r="H3138" i="1"/>
  <c r="H3118" i="1"/>
  <c r="H3116" i="1"/>
  <c r="H3115" i="1"/>
  <c r="H3114" i="1"/>
  <c r="G3106" i="1"/>
  <c r="M3106" i="1" s="1"/>
  <c r="O3010" i="1"/>
  <c r="H3483" i="1"/>
  <c r="H3102" i="1"/>
  <c r="H3672" i="1" s="1"/>
  <c r="H3481" i="1"/>
  <c r="L3001" i="1"/>
  <c r="H3096" i="1"/>
  <c r="B2999" i="1"/>
  <c r="A2999" i="1"/>
  <c r="N3058" i="1"/>
  <c r="N3056" i="1"/>
  <c r="N3244" i="1"/>
  <c r="N3434" i="1" s="1"/>
  <c r="N3624" i="1" s="1"/>
  <c r="N3814" i="1" s="1"/>
  <c r="N4004" i="1" s="1"/>
  <c r="N3052" i="1"/>
  <c r="N3432" i="1" s="1"/>
  <c r="N3064" i="1"/>
  <c r="N3349" i="1" s="1"/>
  <c r="N3919" i="1" s="1"/>
  <c r="N3055" i="1"/>
  <c r="N3150" i="1" s="1"/>
  <c r="H3030" i="1"/>
  <c r="H3125" i="1" s="1"/>
  <c r="H3031" i="1"/>
  <c r="H3316" i="1" s="1"/>
  <c r="H3029" i="1"/>
  <c r="H3314" i="1" s="1"/>
  <c r="N3023" i="1"/>
  <c r="N3118" i="1" s="1"/>
  <c r="N4068" i="1" s="1"/>
  <c r="N3021" i="1"/>
  <c r="N3116" i="1" s="1"/>
  <c r="N3011" i="1"/>
  <c r="N3090" i="1"/>
  <c r="N3185" i="1" s="1"/>
  <c r="N3008" i="1"/>
  <c r="N3103" i="1" s="1"/>
  <c r="N3007" i="1"/>
  <c r="N3006" i="1"/>
  <c r="N3101" i="1" s="1"/>
  <c r="N3092" i="1"/>
  <c r="N3187" i="1" s="1"/>
  <c r="N3091" i="1"/>
  <c r="N3186" i="1" s="1"/>
  <c r="N3014" i="1"/>
  <c r="N3013" i="1"/>
  <c r="N3012" i="1"/>
  <c r="N3082" i="1"/>
  <c r="N3177" i="1" s="1"/>
  <c r="N3081" i="1"/>
  <c r="N3176" i="1" s="1"/>
  <c r="N3080" i="1"/>
  <c r="N3175" i="1" s="1"/>
  <c r="N3079" i="1"/>
  <c r="N3174" i="1" s="1"/>
  <c r="N3086" i="1"/>
  <c r="N3087" i="1"/>
  <c r="N3077" i="1"/>
  <c r="N3552" i="1" s="1"/>
  <c r="N3076" i="1"/>
  <c r="N3171" i="1" s="1"/>
  <c r="N3084" i="1"/>
  <c r="N3075" i="1"/>
  <c r="N3170" i="1" s="1"/>
  <c r="N3074" i="1"/>
  <c r="N3169" i="1" s="1"/>
  <c r="N3073" i="1"/>
  <c r="N3168" i="1" s="1"/>
  <c r="N3060" i="1"/>
  <c r="N3630" i="1" s="1"/>
  <c r="N3066" i="1"/>
  <c r="N3063" i="1"/>
  <c r="N3348" i="1" s="1"/>
  <c r="N3061" i="1"/>
  <c r="N3346" i="1" s="1"/>
  <c r="N3059" i="1"/>
  <c r="N3062" i="1"/>
  <c r="N3065" i="1"/>
  <c r="N3160" i="1" s="1"/>
  <c r="N3053" i="1"/>
  <c r="N3049" i="1"/>
  <c r="N3334" i="1" s="1"/>
  <c r="N3999" i="1" s="1"/>
  <c r="N3048" i="1"/>
  <c r="N3143" i="1" s="1"/>
  <c r="N3044" i="1"/>
  <c r="N3329" i="1" s="1"/>
  <c r="N3043" i="1"/>
  <c r="N3026" i="1"/>
  <c r="N3216" i="1" s="1"/>
  <c r="N3025" i="1"/>
  <c r="N3019" i="1"/>
  <c r="N3078" i="1"/>
  <c r="N3173" i="1" s="1"/>
  <c r="N3071" i="1"/>
  <c r="N3451" i="1" s="1"/>
  <c r="N3831" i="1" s="1"/>
  <c r="N4116" i="1" s="1"/>
  <c r="N3039" i="1"/>
  <c r="N3134" i="1" s="1"/>
  <c r="N3033" i="1"/>
  <c r="N3020" i="1"/>
  <c r="N3970" i="1" s="1"/>
  <c r="N3941" i="1" l="1"/>
  <c r="N4131" i="1"/>
  <c r="N3751" i="1"/>
  <c r="N3846" i="1"/>
  <c r="N4036" i="1"/>
  <c r="N3276" i="1"/>
  <c r="N3561" i="1"/>
  <c r="N3371" i="1"/>
  <c r="N3656" i="1"/>
  <c r="N3466" i="1"/>
  <c r="N3181" i="1"/>
  <c r="Q3390" i="1"/>
  <c r="Q4055" i="1"/>
  <c r="Q3960" i="1"/>
  <c r="Q3105" i="1"/>
  <c r="Q3295" i="1"/>
  <c r="Q3865" i="1"/>
  <c r="Q3200" i="1"/>
  <c r="Q3010" i="1"/>
  <c r="Q3485" i="1"/>
  <c r="Q3580" i="1"/>
  <c r="Q3675" i="1"/>
  <c r="Q3770" i="1"/>
  <c r="N3029" i="1"/>
  <c r="N3314" i="1" s="1"/>
  <c r="N3352" i="1"/>
  <c r="H3126" i="1"/>
  <c r="H3353" i="1"/>
  <c r="N3406" i="1"/>
  <c r="H3315" i="1"/>
  <c r="N3353" i="1"/>
  <c r="N3435" i="1"/>
  <c r="N3030" i="1"/>
  <c r="N3125" i="1" s="1"/>
  <c r="H3352" i="1"/>
  <c r="N3347" i="1"/>
  <c r="N3157" i="1"/>
  <c r="N3114" i="1"/>
  <c r="N3304" i="1"/>
  <c r="N3138" i="1"/>
  <c r="N3328" i="1"/>
  <c r="N3146" i="1"/>
  <c r="N3716" i="1" s="1"/>
  <c r="N3431" i="1"/>
  <c r="N4001" i="1" s="1"/>
  <c r="N3433" i="1"/>
  <c r="N3813" i="1" s="1"/>
  <c r="N3148" i="1"/>
  <c r="N3528" i="1" s="1"/>
  <c r="N3908" i="1" s="1"/>
  <c r="N3243" i="1"/>
  <c r="N3623" i="1" s="1"/>
  <c r="N4003" i="1" s="1"/>
  <c r="N3351" i="1"/>
  <c r="N3161" i="1"/>
  <c r="N3482" i="1"/>
  <c r="N3102" i="1"/>
  <c r="N3197" i="1"/>
  <c r="N3405" i="1"/>
  <c r="N3120" i="1"/>
  <c r="N3344" i="1"/>
  <c r="N3154" i="1"/>
  <c r="N3333" i="1"/>
  <c r="N3115" i="1"/>
  <c r="N3139" i="1"/>
  <c r="N3144" i="1"/>
  <c r="N3809" i="1" s="1"/>
  <c r="N3147" i="1"/>
  <c r="N3149" i="1"/>
  <c r="N3339" i="1" s="1"/>
  <c r="N3529" i="1" s="1"/>
  <c r="N3719" i="1" s="1"/>
  <c r="N3909" i="1" s="1"/>
  <c r="N4099" i="1" s="1"/>
  <c r="N3172" i="1"/>
  <c r="N3306" i="1"/>
  <c r="N3308" i="1"/>
  <c r="N3345" i="1"/>
  <c r="N3350" i="1"/>
  <c r="N3356" i="1"/>
  <c r="N3736" i="1" s="1"/>
  <c r="N4021" i="1" s="1"/>
  <c r="H3124" i="1"/>
  <c r="H3789" i="1" s="1"/>
  <c r="N3155" i="1"/>
  <c r="N3159" i="1"/>
  <c r="N3729" i="1" s="1"/>
  <c r="N3156" i="1"/>
  <c r="N3158" i="1"/>
  <c r="N3121" i="1"/>
  <c r="N3196" i="1"/>
  <c r="N3198" i="1"/>
  <c r="N3603" i="1"/>
  <c r="N3698" i="1" s="1"/>
  <c r="N3793" i="1" s="1"/>
  <c r="N3888" i="1" s="1"/>
  <c r="N3983" i="1" s="1"/>
  <c r="N4078" i="1" s="1"/>
  <c r="N3223" i="1"/>
  <c r="N3318" i="1"/>
  <c r="N3508" i="1"/>
  <c r="N3128" i="1"/>
  <c r="N3413" i="1"/>
  <c r="N3305" i="1"/>
  <c r="Q3206" i="1"/>
  <c r="Q3016" i="1"/>
  <c r="H3340" i="1"/>
  <c r="H3741" i="1"/>
  <c r="H3747" i="1"/>
  <c r="H3755" i="1"/>
  <c r="H4056" i="1"/>
  <c r="H3676" i="1"/>
  <c r="H3771" i="1"/>
  <c r="H3961" i="1"/>
  <c r="H3866" i="1"/>
  <c r="H3391" i="1"/>
  <c r="H3486" i="1"/>
  <c r="H3106" i="1"/>
  <c r="H3201" i="1"/>
  <c r="H3581" i="1"/>
  <c r="H3296" i="1"/>
  <c r="H3393" i="1"/>
  <c r="H3488" i="1"/>
  <c r="H3583" i="1"/>
  <c r="H3108" i="1"/>
  <c r="H3203" i="1"/>
  <c r="H3298" i="1"/>
  <c r="H4066" i="1"/>
  <c r="H4068" i="1"/>
  <c r="H3622" i="1"/>
  <c r="H3623" i="1"/>
  <c r="H3434" i="1"/>
  <c r="N4101" i="1"/>
  <c r="N3721" i="1"/>
  <c r="N4006" i="1"/>
  <c r="N3816" i="1"/>
  <c r="N3436" i="1"/>
  <c r="N3531" i="1"/>
  <c r="N3626" i="1"/>
  <c r="N3911" i="1"/>
  <c r="N3151" i="1"/>
  <c r="N3246" i="1"/>
  <c r="N3341" i="1"/>
  <c r="N3153" i="1"/>
  <c r="N3343" i="1" s="1"/>
  <c r="N3533" i="1" s="1"/>
  <c r="N3723" i="1" s="1"/>
  <c r="N3913" i="1" s="1"/>
  <c r="N4103" i="1" s="1"/>
  <c r="N3248" i="1"/>
  <c r="N3438" i="1" s="1"/>
  <c r="N3628" i="1" s="1"/>
  <c r="N3818" i="1" s="1"/>
  <c r="N4008" i="1" s="1"/>
  <c r="H3535" i="1"/>
  <c r="H4106" i="1"/>
  <c r="H4011" i="1"/>
  <c r="H3916" i="1"/>
  <c r="H3631" i="1"/>
  <c r="H3821" i="1"/>
  <c r="H3726" i="1"/>
  <c r="H3536" i="1"/>
  <c r="H3441" i="1"/>
  <c r="H3251" i="1"/>
  <c r="H3537" i="1"/>
  <c r="H3634" i="1"/>
  <c r="H3444" i="1"/>
  <c r="H3539" i="1"/>
  <c r="H3254" i="1"/>
  <c r="H3731" i="1"/>
  <c r="N4129" i="1"/>
  <c r="N4034" i="1"/>
  <c r="N3654" i="1"/>
  <c r="N3749" i="1"/>
  <c r="N3559" i="1"/>
  <c r="N3939" i="1"/>
  <c r="N3464" i="1"/>
  <c r="N3844" i="1"/>
  <c r="N3179" i="1"/>
  <c r="N3274" i="1"/>
  <c r="N3369" i="1"/>
  <c r="N4132" i="1"/>
  <c r="N4037" i="1"/>
  <c r="N3657" i="1"/>
  <c r="N3752" i="1"/>
  <c r="N3562" i="1"/>
  <c r="N3942" i="1"/>
  <c r="N3467" i="1"/>
  <c r="N3847" i="1"/>
  <c r="N3182" i="1"/>
  <c r="N3277" i="1"/>
  <c r="N3372" i="1"/>
  <c r="H3766" i="1"/>
  <c r="H3768" i="1"/>
  <c r="H3708" i="1"/>
  <c r="H3346" i="1"/>
  <c r="H3736" i="1"/>
  <c r="Q3491" i="1"/>
  <c r="N4057" i="1"/>
  <c r="N3677" i="1"/>
  <c r="N3962" i="1"/>
  <c r="N3772" i="1"/>
  <c r="N3392" i="1"/>
  <c r="N3582" i="1"/>
  <c r="N3487" i="1"/>
  <c r="N3867" i="1"/>
  <c r="N3107" i="1"/>
  <c r="N3202" i="1"/>
  <c r="N3297" i="1"/>
  <c r="H3424" i="1"/>
  <c r="H3809" i="1"/>
  <c r="H4132" i="1"/>
  <c r="H3657" i="1"/>
  <c r="H3752" i="1"/>
  <c r="H3847" i="1"/>
  <c r="H3942" i="1"/>
  <c r="H3562" i="1"/>
  <c r="H4037" i="1"/>
  <c r="H3467" i="1"/>
  <c r="H3182" i="1"/>
  <c r="H3277" i="1"/>
  <c r="H3372" i="1"/>
  <c r="H3716" i="1"/>
  <c r="H3745" i="1"/>
  <c r="H4051" i="1"/>
  <c r="H4053" i="1"/>
  <c r="N3391" i="1"/>
  <c r="N3961" i="1" s="1"/>
  <c r="N3581" i="1"/>
  <c r="N3486" i="1"/>
  <c r="N4056" i="1" s="1"/>
  <c r="N3106" i="1"/>
  <c r="N3676" i="1" s="1"/>
  <c r="N3201" i="1"/>
  <c r="N3771" i="1" s="1"/>
  <c r="N3296" i="1"/>
  <c r="N3866" i="1" s="1"/>
  <c r="N3963" i="1"/>
  <c r="N4058" i="1"/>
  <c r="N3678" i="1"/>
  <c r="N3868" i="1"/>
  <c r="N3393" i="1"/>
  <c r="N3583" i="1"/>
  <c r="N3488" i="1"/>
  <c r="N3773" i="1"/>
  <c r="N3108" i="1"/>
  <c r="N3203" i="1"/>
  <c r="N3298" i="1"/>
  <c r="H3437" i="1"/>
  <c r="H3152" i="1"/>
  <c r="H3247" i="1"/>
  <c r="H3342" i="1"/>
  <c r="H4130" i="1"/>
  <c r="H3655" i="1"/>
  <c r="H4035" i="1"/>
  <c r="H3750" i="1"/>
  <c r="H3845" i="1"/>
  <c r="H3940" i="1"/>
  <c r="H3560" i="1"/>
  <c r="H3465" i="1"/>
  <c r="H3180" i="1"/>
  <c r="H3275" i="1"/>
  <c r="H3370" i="1"/>
  <c r="H3223" i="1"/>
  <c r="H3527" i="1"/>
  <c r="H3339" i="1"/>
  <c r="H3742" i="1"/>
  <c r="H3269" i="1"/>
  <c r="H3746" i="1"/>
  <c r="H3748" i="1"/>
  <c r="N3394" i="1"/>
  <c r="N3109" i="1"/>
  <c r="N3204" i="1"/>
  <c r="N3299" i="1"/>
  <c r="H3518" i="1"/>
  <c r="H3153" i="1"/>
  <c r="H3248" i="1"/>
  <c r="H3654" i="1"/>
  <c r="H3559" i="1"/>
  <c r="H3464" i="1"/>
  <c r="H3179" i="1"/>
  <c r="H3274" i="1"/>
  <c r="H3369" i="1"/>
  <c r="H3528" i="1"/>
  <c r="H3743" i="1"/>
  <c r="H3757" i="1"/>
  <c r="H3392" i="1"/>
  <c r="H3487" i="1"/>
  <c r="H3107" i="1"/>
  <c r="H3582" i="1"/>
  <c r="H3202" i="1"/>
  <c r="H3297" i="1"/>
  <c r="H3394" i="1"/>
  <c r="H3489" i="1"/>
  <c r="H3109" i="1"/>
  <c r="H3584" i="1"/>
  <c r="H3204" i="1"/>
  <c r="H3299" i="1"/>
  <c r="N3876" i="1"/>
  <c r="N3971" i="1"/>
  <c r="N3686" i="1"/>
  <c r="N4066" i="1"/>
  <c r="N3781" i="1"/>
  <c r="N3591" i="1"/>
  <c r="N3496" i="1"/>
  <c r="N3401" i="1"/>
  <c r="N3437" i="1"/>
  <c r="N3817" i="1" s="1"/>
  <c r="N3152" i="1"/>
  <c r="N3532" i="1" s="1"/>
  <c r="N3912" i="1" s="1"/>
  <c r="N3247" i="1"/>
  <c r="N3627" i="1" s="1"/>
  <c r="N4007" i="1" s="1"/>
  <c r="N3342" i="1"/>
  <c r="N3722" i="1" s="1"/>
  <c r="N4102" i="1" s="1"/>
  <c r="N4130" i="1"/>
  <c r="N3655" i="1"/>
  <c r="N3750" i="1"/>
  <c r="N4035" i="1"/>
  <c r="N3560" i="1"/>
  <c r="N3845" i="1"/>
  <c r="N3465" i="1"/>
  <c r="N3940" i="1"/>
  <c r="N3180" i="1"/>
  <c r="N3275" i="1"/>
  <c r="N3370" i="1"/>
  <c r="H3767" i="1"/>
  <c r="H3329" i="1"/>
  <c r="H3999" i="1"/>
  <c r="H3725" i="1"/>
  <c r="H3727" i="1"/>
  <c r="H3349" i="1"/>
  <c r="H3921" i="1"/>
  <c r="H4028" i="1"/>
  <c r="H4032" i="1"/>
  <c r="O3011" i="1"/>
  <c r="H3975" i="1"/>
  <c r="H4070" i="1"/>
  <c r="H3690" i="1"/>
  <c r="H3785" i="1"/>
  <c r="H3880" i="1"/>
  <c r="H3595" i="1"/>
  <c r="H3500" i="1"/>
  <c r="N4070" i="1"/>
  <c r="N3975" i="1"/>
  <c r="N3690" i="1"/>
  <c r="N3785" i="1"/>
  <c r="N3595" i="1"/>
  <c r="N3880" i="1"/>
  <c r="N3500" i="1"/>
  <c r="H3691" i="1"/>
  <c r="H3596" i="1"/>
  <c r="H3501" i="1"/>
  <c r="N4084" i="1"/>
  <c r="N3989" i="1"/>
  <c r="N3704" i="1"/>
  <c r="N3799" i="1"/>
  <c r="N3894" i="1"/>
  <c r="N3609" i="1"/>
  <c r="N3514" i="1"/>
  <c r="H3621" i="1"/>
  <c r="H3526" i="1"/>
  <c r="N3621" i="1"/>
  <c r="N3526" i="1"/>
  <c r="N4096" i="1" s="1"/>
  <c r="N4097" i="1"/>
  <c r="N4002" i="1"/>
  <c r="N3717" i="1"/>
  <c r="N3812" i="1"/>
  <c r="N3622" i="1"/>
  <c r="N3907" i="1"/>
  <c r="N3527" i="1"/>
  <c r="N4100" i="1"/>
  <c r="N4005" i="1"/>
  <c r="N3720" i="1"/>
  <c r="N3815" i="1"/>
  <c r="N3625" i="1"/>
  <c r="N3910" i="1"/>
  <c r="N3530" i="1"/>
  <c r="H4118" i="1"/>
  <c r="H4023" i="1"/>
  <c r="H3738" i="1"/>
  <c r="H3833" i="1"/>
  <c r="H3928" i="1"/>
  <c r="H3643" i="1"/>
  <c r="H3548" i="1"/>
  <c r="N4118" i="1"/>
  <c r="N4023" i="1"/>
  <c r="N3738" i="1"/>
  <c r="N3833" i="1"/>
  <c r="N3643" i="1"/>
  <c r="N3928" i="1"/>
  <c r="N3548" i="1"/>
  <c r="H4119" i="1"/>
  <c r="H4024" i="1"/>
  <c r="H3739" i="1"/>
  <c r="H3834" i="1"/>
  <c r="H3929" i="1"/>
  <c r="H3644" i="1"/>
  <c r="H3549" i="1"/>
  <c r="N4119" i="1"/>
  <c r="N4024" i="1"/>
  <c r="N3739" i="1"/>
  <c r="N3834" i="1"/>
  <c r="N3644" i="1"/>
  <c r="N3929" i="1"/>
  <c r="N3549" i="1"/>
  <c r="H4120" i="1"/>
  <c r="H4025" i="1"/>
  <c r="H3740" i="1"/>
  <c r="H3835" i="1"/>
  <c r="H3930" i="1"/>
  <c r="H3645" i="1"/>
  <c r="H3550" i="1"/>
  <c r="N4120" i="1"/>
  <c r="N4025" i="1"/>
  <c r="N3740" i="1"/>
  <c r="N3835" i="1"/>
  <c r="N3645" i="1"/>
  <c r="N3930" i="1"/>
  <c r="N3550" i="1"/>
  <c r="H3646" i="1"/>
  <c r="H3551" i="1"/>
  <c r="N4121" i="1"/>
  <c r="N4026" i="1"/>
  <c r="N3741" i="1"/>
  <c r="N3836" i="1"/>
  <c r="N3646" i="1"/>
  <c r="N3931" i="1"/>
  <c r="N3551" i="1"/>
  <c r="H3647" i="1"/>
  <c r="H3552" i="1"/>
  <c r="H3648" i="1"/>
  <c r="H3553" i="1"/>
  <c r="N4028" i="1"/>
  <c r="N3743" i="1"/>
  <c r="N3838" i="1"/>
  <c r="N3648" i="1"/>
  <c r="N3933" i="1"/>
  <c r="N3553" i="1"/>
  <c r="N4124" i="1"/>
  <c r="N4029" i="1"/>
  <c r="N3744" i="1"/>
  <c r="N3839" i="1"/>
  <c r="N3554" i="1"/>
  <c r="N3649" i="1"/>
  <c r="N3934" i="1"/>
  <c r="H3555" i="1"/>
  <c r="H3650" i="1"/>
  <c r="N4125" i="1"/>
  <c r="N4030" i="1"/>
  <c r="N3745" i="1"/>
  <c r="N3840" i="1"/>
  <c r="N3555" i="1"/>
  <c r="N3650" i="1"/>
  <c r="N3935" i="1"/>
  <c r="H3556" i="1"/>
  <c r="H3651" i="1"/>
  <c r="N4126" i="1"/>
  <c r="N4031" i="1"/>
  <c r="N3746" i="1"/>
  <c r="N3841" i="1"/>
  <c r="N3556" i="1"/>
  <c r="N3651" i="1"/>
  <c r="N3936" i="1"/>
  <c r="H3557" i="1"/>
  <c r="H3652" i="1"/>
  <c r="N4127" i="1"/>
  <c r="N4032" i="1"/>
  <c r="N3747" i="1"/>
  <c r="N3842" i="1"/>
  <c r="N3557" i="1"/>
  <c r="N3652" i="1"/>
  <c r="N3937" i="1"/>
  <c r="H3558" i="1"/>
  <c r="H3653" i="1"/>
  <c r="H3565" i="1"/>
  <c r="H3660" i="1"/>
  <c r="N4135" i="1"/>
  <c r="N4040" i="1"/>
  <c r="N3755" i="1"/>
  <c r="N3850" i="1"/>
  <c r="N3565" i="1"/>
  <c r="N3660" i="1"/>
  <c r="N3945" i="1"/>
  <c r="H4136" i="1"/>
  <c r="H4041" i="1"/>
  <c r="H3756" i="1"/>
  <c r="H3851" i="1"/>
  <c r="H3946" i="1"/>
  <c r="H3566" i="1"/>
  <c r="H3661" i="1"/>
  <c r="N4136" i="1"/>
  <c r="N4041" i="1"/>
  <c r="N3756" i="1"/>
  <c r="N3851" i="1"/>
  <c r="N3566" i="1"/>
  <c r="N3661" i="1"/>
  <c r="N3946" i="1"/>
  <c r="H3567" i="1"/>
  <c r="H3662" i="1"/>
  <c r="N4137" i="1"/>
  <c r="N4042" i="1"/>
  <c r="N3757" i="1"/>
  <c r="N3852" i="1"/>
  <c r="N3567" i="1"/>
  <c r="N3662" i="1"/>
  <c r="N3947" i="1"/>
  <c r="H3101" i="1"/>
  <c r="H3103" i="1"/>
  <c r="G3201" i="1"/>
  <c r="H3209" i="1"/>
  <c r="N3209" i="1"/>
  <c r="H3210" i="1"/>
  <c r="N3210" i="1"/>
  <c r="H3211" i="1"/>
  <c r="N3211" i="1"/>
  <c r="H3213" i="1"/>
  <c r="N3213" i="1"/>
  <c r="H3219" i="1"/>
  <c r="H3220" i="1"/>
  <c r="H3221" i="1"/>
  <c r="H3233" i="1"/>
  <c r="N3233" i="1"/>
  <c r="H3234" i="1"/>
  <c r="N3234" i="1"/>
  <c r="H3238" i="1"/>
  <c r="N3238" i="1"/>
  <c r="H3239" i="1"/>
  <c r="N3239" i="1"/>
  <c r="N3904" i="1" s="1"/>
  <c r="N3249" i="1"/>
  <c r="H3250" i="1"/>
  <c r="N3250" i="1"/>
  <c r="N3251" i="1"/>
  <c r="H3252" i="1"/>
  <c r="N3252" i="1"/>
  <c r="H3253" i="1"/>
  <c r="N3253" i="1"/>
  <c r="N3254" i="1"/>
  <c r="N3824" i="1" s="1"/>
  <c r="H3255" i="1"/>
  <c r="N3255" i="1"/>
  <c r="H3256" i="1"/>
  <c r="N3256" i="1"/>
  <c r="H3257" i="1"/>
  <c r="N3257" i="1"/>
  <c r="H3258" i="1"/>
  <c r="N3258" i="1"/>
  <c r="H3261" i="1"/>
  <c r="N3261" i="1"/>
  <c r="N3641" i="1" s="1"/>
  <c r="G3391" i="1"/>
  <c r="H3399" i="1"/>
  <c r="H3400" i="1"/>
  <c r="H3401" i="1"/>
  <c r="H3403" i="1"/>
  <c r="H3409" i="1"/>
  <c r="H3410" i="1"/>
  <c r="H3411" i="1"/>
  <c r="H3423" i="1"/>
  <c r="H3428" i="1"/>
  <c r="H3429" i="1"/>
  <c r="H3440" i="1"/>
  <c r="H3442" i="1"/>
  <c r="N3454" i="1"/>
  <c r="N3456" i="1"/>
  <c r="N3458" i="1"/>
  <c r="N3460" i="1"/>
  <c r="N3462" i="1"/>
  <c r="N3470" i="1"/>
  <c r="N3472" i="1"/>
  <c r="N3994" i="1"/>
  <c r="H4040" i="1"/>
  <c r="H4046" i="1"/>
  <c r="H3761" i="1"/>
  <c r="H3856" i="1"/>
  <c r="H3571" i="1"/>
  <c r="H3951" i="1"/>
  <c r="H3666" i="1"/>
  <c r="N4051" i="1"/>
  <c r="N3956" i="1"/>
  <c r="N3766" i="1"/>
  <c r="N3861" i="1"/>
  <c r="N3576" i="1"/>
  <c r="N3671" i="1"/>
  <c r="N3386" i="1"/>
  <c r="N4052" i="1"/>
  <c r="N3767" i="1"/>
  <c r="N3862" i="1"/>
  <c r="N3957" i="1"/>
  <c r="N3577" i="1"/>
  <c r="N3672" i="1"/>
  <c r="N3387" i="1"/>
  <c r="H3578" i="1"/>
  <c r="H3388" i="1"/>
  <c r="N4053" i="1"/>
  <c r="N3958" i="1"/>
  <c r="N3768" i="1"/>
  <c r="N3863" i="1"/>
  <c r="N3578" i="1"/>
  <c r="N3673" i="1"/>
  <c r="N3388" i="1"/>
  <c r="H4134" i="1"/>
  <c r="H4039" i="1"/>
  <c r="H3849" i="1"/>
  <c r="H3944" i="1"/>
  <c r="H3754" i="1"/>
  <c r="H3564" i="1"/>
  <c r="H3469" i="1"/>
  <c r="H3166" i="1"/>
  <c r="N3166" i="1"/>
  <c r="N3546" i="1" s="1"/>
  <c r="N3926" i="1" s="1"/>
  <c r="H3310" i="1"/>
  <c r="N3310" i="1"/>
  <c r="H3311" i="1"/>
  <c r="N3311" i="1"/>
  <c r="N3501" i="1" s="1"/>
  <c r="N3596" i="1" s="1"/>
  <c r="N3691" i="1" s="1"/>
  <c r="N3786" i="1" s="1"/>
  <c r="N3881" i="1" s="1"/>
  <c r="N3976" i="1" s="1"/>
  <c r="N4071" i="1" s="1"/>
  <c r="N3324" i="1"/>
  <c r="H3336" i="1"/>
  <c r="N3336" i="1"/>
  <c r="N3906" i="1" s="1"/>
  <c r="H3337" i="1"/>
  <c r="N3337" i="1"/>
  <c r="H3338" i="1"/>
  <c r="N3338" i="1"/>
  <c r="N3718" i="1" s="1"/>
  <c r="N4098" i="1" s="1"/>
  <c r="N3340" i="1"/>
  <c r="H3358" i="1"/>
  <c r="N3358" i="1"/>
  <c r="H3359" i="1"/>
  <c r="N3359" i="1"/>
  <c r="H3360" i="1"/>
  <c r="N3360" i="1"/>
  <c r="H3361" i="1"/>
  <c r="N3361" i="1"/>
  <c r="H3362" i="1"/>
  <c r="N3362" i="1"/>
  <c r="H3363" i="1"/>
  <c r="N3363" i="1"/>
  <c r="N4123" i="1" s="1"/>
  <c r="N3364" i="1"/>
  <c r="H3365" i="1"/>
  <c r="N3365" i="1"/>
  <c r="H3366" i="1"/>
  <c r="N3366" i="1"/>
  <c r="H3367" i="1"/>
  <c r="N3367" i="1"/>
  <c r="H3368" i="1"/>
  <c r="H3375" i="1"/>
  <c r="N3375" i="1"/>
  <c r="H3376" i="1"/>
  <c r="N3376" i="1"/>
  <c r="H3377" i="1"/>
  <c r="N3377" i="1"/>
  <c r="H3381" i="1"/>
  <c r="H3405" i="1"/>
  <c r="H3406" i="1"/>
  <c r="N3419" i="1"/>
  <c r="H3431" i="1"/>
  <c r="H3432" i="1"/>
  <c r="H3433" i="1"/>
  <c r="H3453" i="1"/>
  <c r="H3455" i="1"/>
  <c r="H3457" i="1"/>
  <c r="H3461" i="1"/>
  <c r="H3463" i="1"/>
  <c r="H3471" i="1"/>
  <c r="H3476" i="1"/>
  <c r="N3481" i="1"/>
  <c r="N3483" i="1"/>
  <c r="H3659" i="1"/>
  <c r="Q3966" i="1"/>
  <c r="H4026" i="1"/>
  <c r="H4030" i="1"/>
  <c r="H4042" i="1"/>
  <c r="H3576" i="1"/>
  <c r="H3386" i="1"/>
  <c r="H3577" i="1"/>
  <c r="H3387" i="1"/>
  <c r="G3961" i="1"/>
  <c r="G3866" i="1"/>
  <c r="G4056" i="1"/>
  <c r="G3771" i="1"/>
  <c r="G3676" i="1"/>
  <c r="G3581" i="1"/>
  <c r="G3486" i="1"/>
  <c r="M3011" i="1"/>
  <c r="H4064" i="1"/>
  <c r="H3969" i="1"/>
  <c r="H3874" i="1"/>
  <c r="H3779" i="1"/>
  <c r="H3684" i="1"/>
  <c r="H3589" i="1"/>
  <c r="H3494" i="1"/>
  <c r="N3874" i="1"/>
  <c r="N3969" i="1"/>
  <c r="N3684" i="1"/>
  <c r="N4064" i="1"/>
  <c r="N3779" i="1"/>
  <c r="N3589" i="1"/>
  <c r="N3494" i="1"/>
  <c r="H4065" i="1"/>
  <c r="H3875" i="1"/>
  <c r="H3970" i="1"/>
  <c r="H3780" i="1"/>
  <c r="H3685" i="1"/>
  <c r="H3590" i="1"/>
  <c r="H3495" i="1"/>
  <c r="N3875" i="1"/>
  <c r="N4065" i="1"/>
  <c r="N3685" i="1"/>
  <c r="N3780" i="1"/>
  <c r="N3590" i="1"/>
  <c r="N3495" i="1"/>
  <c r="H3971" i="1"/>
  <c r="H3876" i="1"/>
  <c r="H3781" i="1"/>
  <c r="H3686" i="1"/>
  <c r="H3591" i="1"/>
  <c r="H3496" i="1"/>
  <c r="H3973" i="1"/>
  <c r="H3878" i="1"/>
  <c r="H3783" i="1"/>
  <c r="H3688" i="1"/>
  <c r="H3593" i="1"/>
  <c r="H3498" i="1"/>
  <c r="N3878" i="1"/>
  <c r="N3973" i="1"/>
  <c r="N3688" i="1"/>
  <c r="N3783" i="1"/>
  <c r="N3593" i="1"/>
  <c r="N3498" i="1"/>
  <c r="H3599" i="1"/>
  <c r="H3504" i="1"/>
  <c r="H4075" i="1"/>
  <c r="H3885" i="1"/>
  <c r="H3980" i="1"/>
  <c r="H3790" i="1"/>
  <c r="H3600" i="1"/>
  <c r="H3695" i="1"/>
  <c r="H3505" i="1"/>
  <c r="H4076" i="1"/>
  <c r="H3981" i="1"/>
  <c r="H3886" i="1"/>
  <c r="H3791" i="1"/>
  <c r="H3696" i="1"/>
  <c r="H3601" i="1"/>
  <c r="H3506" i="1"/>
  <c r="N4088" i="1"/>
  <c r="N3898" i="1"/>
  <c r="N3993" i="1"/>
  <c r="N3708" i="1"/>
  <c r="N3803" i="1"/>
  <c r="N3613" i="1"/>
  <c r="N3518" i="1"/>
  <c r="N3899" i="1"/>
  <c r="N4089" i="1"/>
  <c r="N3709" i="1"/>
  <c r="N3804" i="1"/>
  <c r="N3614" i="1"/>
  <c r="N3519" i="1"/>
  <c r="H4093" i="1"/>
  <c r="H3998" i="1"/>
  <c r="H3903" i="1"/>
  <c r="H3808" i="1"/>
  <c r="H3713" i="1"/>
  <c r="H3618" i="1"/>
  <c r="H3523" i="1"/>
  <c r="N4093" i="1"/>
  <c r="N3903" i="1"/>
  <c r="N3998" i="1"/>
  <c r="N3713" i="1"/>
  <c r="N3808" i="1"/>
  <c r="N3618" i="1"/>
  <c r="N3523" i="1"/>
  <c r="H3619" i="1"/>
  <c r="H3714" i="1"/>
  <c r="H3524" i="1"/>
  <c r="N3714" i="1"/>
  <c r="N3619" i="1"/>
  <c r="N3524" i="1"/>
  <c r="N4104" i="1"/>
  <c r="N3914" i="1"/>
  <c r="N4009" i="1"/>
  <c r="N3629" i="1"/>
  <c r="N3724" i="1"/>
  <c r="N3819" i="1"/>
  <c r="N3534" i="1"/>
  <c r="N3915" i="1"/>
  <c r="N4105" i="1"/>
  <c r="N3725" i="1"/>
  <c r="N4010" i="1"/>
  <c r="N3820" i="1"/>
  <c r="N3535" i="1"/>
  <c r="N4106" i="1"/>
  <c r="N3916" i="1"/>
  <c r="N4011" i="1"/>
  <c r="N3631" i="1"/>
  <c r="N3726" i="1"/>
  <c r="N3821" i="1"/>
  <c r="N3536" i="1"/>
  <c r="N3917" i="1"/>
  <c r="N3632" i="1"/>
  <c r="N4012" i="1"/>
  <c r="N3727" i="1"/>
  <c r="N4107" i="1"/>
  <c r="N3822" i="1"/>
  <c r="N3442" i="1"/>
  <c r="N3537" i="1"/>
  <c r="H3633" i="1"/>
  <c r="H3443" i="1"/>
  <c r="H3538" i="1"/>
  <c r="N4108" i="1"/>
  <c r="N3918" i="1"/>
  <c r="N4013" i="1"/>
  <c r="N3633" i="1"/>
  <c r="N3728" i="1"/>
  <c r="N3823" i="1"/>
  <c r="N3443" i="1"/>
  <c r="N3538" i="1"/>
  <c r="N3634" i="1"/>
  <c r="N3444" i="1"/>
  <c r="N4014" i="1" s="1"/>
  <c r="N3539" i="1"/>
  <c r="N4109" i="1" s="1"/>
  <c r="H4110" i="1"/>
  <c r="H4015" i="1"/>
  <c r="H3920" i="1"/>
  <c r="H3635" i="1"/>
  <c r="H3825" i="1"/>
  <c r="H3730" i="1"/>
  <c r="H3445" i="1"/>
  <c r="H3540" i="1"/>
  <c r="N4110" i="1"/>
  <c r="N3920" i="1"/>
  <c r="N4015" i="1"/>
  <c r="N3635" i="1"/>
  <c r="N3730" i="1"/>
  <c r="N3825" i="1"/>
  <c r="N3445" i="1"/>
  <c r="N3540" i="1"/>
  <c r="H3636" i="1"/>
  <c r="H3446" i="1"/>
  <c r="H3541" i="1"/>
  <c r="N3921" i="1"/>
  <c r="N3636" i="1"/>
  <c r="N4016" i="1"/>
  <c r="N3731" i="1"/>
  <c r="N4111" i="1"/>
  <c r="N3826" i="1"/>
  <c r="N3446" i="1"/>
  <c r="N3541" i="1"/>
  <c r="H4112" i="1"/>
  <c r="H4017" i="1"/>
  <c r="H3922" i="1"/>
  <c r="H3637" i="1"/>
  <c r="H3827" i="1"/>
  <c r="H3732" i="1"/>
  <c r="H3447" i="1"/>
  <c r="H3542" i="1"/>
  <c r="N4112" i="1"/>
  <c r="N3922" i="1"/>
  <c r="N4017" i="1"/>
  <c r="N3637" i="1"/>
  <c r="N3732" i="1"/>
  <c r="N3827" i="1"/>
  <c r="N3447" i="1"/>
  <c r="N3542" i="1"/>
  <c r="H4113" i="1"/>
  <c r="H3923" i="1"/>
  <c r="H3638" i="1"/>
  <c r="H4018" i="1"/>
  <c r="H3828" i="1"/>
  <c r="H3733" i="1"/>
  <c r="H3448" i="1"/>
  <c r="H3543" i="1"/>
  <c r="N3923" i="1"/>
  <c r="N3638" i="1"/>
  <c r="N4113" i="1"/>
  <c r="N3733" i="1"/>
  <c r="N4018" i="1"/>
  <c r="N3828" i="1"/>
  <c r="N3448" i="1"/>
  <c r="N3543" i="1"/>
  <c r="H3831" i="1"/>
  <c r="H3215" i="1"/>
  <c r="N3215" i="1"/>
  <c r="H3216" i="1"/>
  <c r="N3229" i="1"/>
  <c r="H3241" i="1"/>
  <c r="N3241" i="1"/>
  <c r="N3811" i="1" s="1"/>
  <c r="N3242" i="1"/>
  <c r="N3245" i="1"/>
  <c r="H3263" i="1"/>
  <c r="N3263" i="1"/>
  <c r="H3264" i="1"/>
  <c r="N3264" i="1"/>
  <c r="H3265" i="1"/>
  <c r="N3265" i="1"/>
  <c r="H3266" i="1"/>
  <c r="N3266" i="1"/>
  <c r="H3267" i="1"/>
  <c r="N3267" i="1"/>
  <c r="H3268" i="1"/>
  <c r="N3268" i="1"/>
  <c r="N3269" i="1"/>
  <c r="H3270" i="1"/>
  <c r="N3270" i="1"/>
  <c r="H3271" i="1"/>
  <c r="N3271" i="1"/>
  <c r="H3272" i="1"/>
  <c r="N3272" i="1"/>
  <c r="H3273" i="1"/>
  <c r="H3280" i="1"/>
  <c r="N3280" i="1"/>
  <c r="H3281" i="1"/>
  <c r="N3281" i="1"/>
  <c r="H3282" i="1"/>
  <c r="N3282" i="1"/>
  <c r="H3286" i="1"/>
  <c r="H3291" i="1"/>
  <c r="N3291" i="1"/>
  <c r="H3292" i="1"/>
  <c r="N3292" i="1"/>
  <c r="H3293" i="1"/>
  <c r="N3293" i="1"/>
  <c r="H3374" i="1"/>
  <c r="N3399" i="1"/>
  <c r="N3400" i="1"/>
  <c r="N3403" i="1"/>
  <c r="N3423" i="1"/>
  <c r="N3424" i="1"/>
  <c r="N3428" i="1"/>
  <c r="N3429" i="1"/>
  <c r="N4094" i="1" s="1"/>
  <c r="N3439" i="1"/>
  <c r="N3440" i="1"/>
  <c r="N3441" i="1"/>
  <c r="N3453" i="1"/>
  <c r="N3455" i="1"/>
  <c r="N3457" i="1"/>
  <c r="N3459" i="1"/>
  <c r="N3461" i="1"/>
  <c r="N3471" i="1"/>
  <c r="H3482" i="1"/>
  <c r="N3031" i="1"/>
  <c r="N4076" i="1" s="1"/>
  <c r="Q3129" i="1" l="1"/>
  <c r="Q3011" i="1"/>
  <c r="Q3699" i="1"/>
  <c r="Q3681" i="1"/>
  <c r="N3599" i="1"/>
  <c r="N3884" i="1"/>
  <c r="N3789" i="1"/>
  <c r="N4074" i="1"/>
  <c r="N3219" i="1"/>
  <c r="N3124" i="1"/>
  <c r="N3694" i="1"/>
  <c r="N3409" i="1"/>
  <c r="N3504" i="1"/>
  <c r="N3979" i="1"/>
  <c r="N3790" i="1"/>
  <c r="N3885" i="1"/>
  <c r="N3506" i="1"/>
  <c r="N3221" i="1"/>
  <c r="N3315" i="1"/>
  <c r="N3410" i="1"/>
  <c r="N3981" i="1"/>
  <c r="N3505" i="1"/>
  <c r="N3695" i="1"/>
  <c r="N3980" i="1"/>
  <c r="N3600" i="1"/>
  <c r="N4075" i="1"/>
  <c r="N3220" i="1"/>
  <c r="H3884" i="1"/>
  <c r="H3979" i="1"/>
  <c r="N3601" i="1"/>
  <c r="N3791" i="1"/>
  <c r="H3694" i="1"/>
  <c r="H4074" i="1"/>
  <c r="N3316" i="1"/>
  <c r="N3126" i="1"/>
  <c r="N3886" i="1"/>
  <c r="N3411" i="1"/>
  <c r="N3696" i="1"/>
  <c r="H3840" i="1"/>
  <c r="O3581" i="1"/>
  <c r="M3581" i="1"/>
  <c r="H3956" i="1"/>
  <c r="H3938" i="1"/>
  <c r="H3717" i="1"/>
  <c r="H3958" i="1"/>
  <c r="H3822" i="1"/>
  <c r="H3632" i="1"/>
  <c r="H4135" i="1"/>
  <c r="H4121" i="1"/>
  <c r="H4059" i="1"/>
  <c r="H4057" i="1"/>
  <c r="N4059" i="1"/>
  <c r="N3679" i="1"/>
  <c r="N3964" i="1"/>
  <c r="N3774" i="1"/>
  <c r="N3869" i="1"/>
  <c r="N3584" i="1"/>
  <c r="N3489" i="1"/>
  <c r="H3722" i="1"/>
  <c r="H3532" i="1"/>
  <c r="H3709" i="1"/>
  <c r="H3863" i="1"/>
  <c r="H3861" i="1"/>
  <c r="H3852" i="1"/>
  <c r="H3850" i="1"/>
  <c r="H3837" i="1"/>
  <c r="H3811" i="1"/>
  <c r="H4111" i="1"/>
  <c r="H3823" i="1"/>
  <c r="H3728" i="1"/>
  <c r="O3676" i="1"/>
  <c r="M3676" i="1"/>
  <c r="O3961" i="1"/>
  <c r="M3961" i="1"/>
  <c r="H4001" i="1"/>
  <c r="H3933" i="1"/>
  <c r="H3931" i="1"/>
  <c r="H3546" i="1"/>
  <c r="H3820" i="1"/>
  <c r="M3391" i="1"/>
  <c r="O3391" i="1"/>
  <c r="Q3391" i="1" s="1"/>
  <c r="H3826" i="1"/>
  <c r="O3201" i="1"/>
  <c r="M3201" i="1"/>
  <c r="H4127" i="1"/>
  <c r="H4123" i="1"/>
  <c r="H3964" i="1"/>
  <c r="H3962" i="1"/>
  <c r="H4129" i="1"/>
  <c r="H3627" i="1"/>
  <c r="H3817" i="1"/>
  <c r="H3729" i="1"/>
  <c r="H3917" i="1"/>
  <c r="H3624" i="1"/>
  <c r="H3868" i="1"/>
  <c r="H3678" i="1"/>
  <c r="Q3414" i="1"/>
  <c r="Q3889" i="1"/>
  <c r="H3812" i="1"/>
  <c r="H3936" i="1"/>
  <c r="H4096" i="1"/>
  <c r="H4034" i="1"/>
  <c r="Q4079" i="1"/>
  <c r="H4052" i="1"/>
  <c r="N4122" i="1"/>
  <c r="N4027" i="1"/>
  <c r="N3742" i="1"/>
  <c r="N3837" i="1"/>
  <c r="N3647" i="1"/>
  <c r="N3932" i="1"/>
  <c r="H3843" i="1"/>
  <c r="H3841" i="1"/>
  <c r="H4016" i="1"/>
  <c r="O3771" i="1"/>
  <c r="Q3771" i="1" s="1"/>
  <c r="M3771" i="1"/>
  <c r="H3957" i="1"/>
  <c r="H4033" i="1"/>
  <c r="H3937" i="1"/>
  <c r="H3935" i="1"/>
  <c r="H3718" i="1"/>
  <c r="H3906" i="1"/>
  <c r="H4094" i="1"/>
  <c r="H3904" i="1"/>
  <c r="H3519" i="1"/>
  <c r="H3673" i="1"/>
  <c r="H4126" i="1"/>
  <c r="H4105" i="1"/>
  <c r="H3614" i="1"/>
  <c r="H3869" i="1"/>
  <c r="H3867" i="1"/>
  <c r="H3908" i="1"/>
  <c r="H3343" i="1"/>
  <c r="H4014" i="1"/>
  <c r="H3773" i="1"/>
  <c r="H3842" i="1"/>
  <c r="M3866" i="1"/>
  <c r="O3866" i="1"/>
  <c r="H4027" i="1"/>
  <c r="H3803" i="1"/>
  <c r="H3613" i="1"/>
  <c r="H4128" i="1"/>
  <c r="H3824" i="1"/>
  <c r="H3844" i="1"/>
  <c r="H3907" i="1"/>
  <c r="H4021" i="1"/>
  <c r="H4088" i="1"/>
  <c r="H4109" i="1"/>
  <c r="H4003" i="1"/>
  <c r="H3963" i="1"/>
  <c r="H3435" i="1"/>
  <c r="Q3794" i="1"/>
  <c r="H3862" i="1"/>
  <c r="H3838" i="1"/>
  <c r="H3836" i="1"/>
  <c r="O3486" i="1"/>
  <c r="M3486" i="1"/>
  <c r="O4056" i="1"/>
  <c r="M4056" i="1"/>
  <c r="H4031" i="1"/>
  <c r="H3813" i="1"/>
  <c r="H3947" i="1"/>
  <c r="H3945" i="1"/>
  <c r="H3932" i="1"/>
  <c r="H3641" i="1"/>
  <c r="H3630" i="1"/>
  <c r="H3671" i="1"/>
  <c r="H4125" i="1"/>
  <c r="H4122" i="1"/>
  <c r="H3786" i="1"/>
  <c r="Q3604" i="1"/>
  <c r="H4107" i="1"/>
  <c r="H3774" i="1"/>
  <c r="H3679" i="1"/>
  <c r="H3772" i="1"/>
  <c r="H3677" i="1"/>
  <c r="H3939" i="1"/>
  <c r="H3749" i="1"/>
  <c r="H3438" i="1"/>
  <c r="H3898" i="1"/>
  <c r="H3364" i="1"/>
  <c r="H3529" i="1"/>
  <c r="H3318" i="1"/>
  <c r="O3296" i="1"/>
  <c r="O3106" i="1"/>
  <c r="H3919" i="1"/>
  <c r="H3915" i="1"/>
  <c r="H4002" i="1"/>
  <c r="H4058" i="1"/>
  <c r="H1629" i="1"/>
  <c r="H1628" i="1"/>
  <c r="H1627" i="1"/>
  <c r="H1626" i="1"/>
  <c r="H1624" i="1"/>
  <c r="H1621" i="1"/>
  <c r="H1619" i="1"/>
  <c r="H1618" i="1"/>
  <c r="H1617" i="1"/>
  <c r="H1616" i="1"/>
  <c r="H1615" i="1"/>
  <c r="H1614" i="1"/>
  <c r="H1613" i="1"/>
  <c r="H1612" i="1"/>
  <c r="H1611" i="1"/>
  <c r="H1610" i="1"/>
  <c r="H1608" i="1"/>
  <c r="H1602" i="1"/>
  <c r="H1601" i="1"/>
  <c r="H1600" i="1"/>
  <c r="H1599" i="1"/>
  <c r="H1598" i="1"/>
  <c r="H1597" i="1"/>
  <c r="H1596" i="1"/>
  <c r="H1594" i="1"/>
  <c r="H1591" i="1"/>
  <c r="H1590" i="1"/>
  <c r="H1589" i="1"/>
  <c r="H1588" i="1"/>
  <c r="H1587" i="1"/>
  <c r="Q3296" i="1" l="1"/>
  <c r="Q3676" i="1"/>
  <c r="Q4056" i="1"/>
  <c r="Q3486" i="1"/>
  <c r="Q3201" i="1"/>
  <c r="Q3106" i="1"/>
  <c r="Q3581" i="1"/>
  <c r="Q3866" i="1"/>
  <c r="Q3961" i="1"/>
  <c r="Q3130" i="1"/>
  <c r="H4012" i="1"/>
  <c r="H3459" i="1"/>
  <c r="H3804" i="1"/>
  <c r="H4007" i="1"/>
  <c r="H3926" i="1"/>
  <c r="H4137" i="1"/>
  <c r="H3719" i="1"/>
  <c r="Q3795" i="1"/>
  <c r="H4098" i="1"/>
  <c r="Q3890" i="1"/>
  <c r="Q3415" i="1"/>
  <c r="H3814" i="1"/>
  <c r="H3918" i="1"/>
  <c r="H3994" i="1"/>
  <c r="H4102" i="1"/>
  <c r="Q3605" i="1"/>
  <c r="H3899" i="1"/>
  <c r="H3413" i="1"/>
  <c r="H3628" i="1"/>
  <c r="H3881" i="1"/>
  <c r="H4010" i="1"/>
  <c r="H3530" i="1"/>
  <c r="H3993" i="1"/>
  <c r="H3533" i="1"/>
  <c r="Q4080" i="1"/>
  <c r="H4013" i="1"/>
  <c r="H3912" i="1"/>
  <c r="Q3700" i="1"/>
  <c r="H4097" i="1"/>
  <c r="H1585" i="1"/>
  <c r="H2161" i="1" s="1"/>
  <c r="H1584" i="1"/>
  <c r="H2448" i="1" s="1"/>
  <c r="H1580" i="1"/>
  <c r="H1772" i="1" s="1"/>
  <c r="H2060" i="1" s="1"/>
  <c r="H2348" i="1" s="1"/>
  <c r="H1579" i="1"/>
  <c r="H1963" i="1" s="1"/>
  <c r="H1569" i="1"/>
  <c r="H1665" i="1" s="1"/>
  <c r="H1562" i="1"/>
  <c r="H1561" i="1"/>
  <c r="H1559" i="1"/>
  <c r="H2039" i="1" s="1"/>
  <c r="H1557" i="1"/>
  <c r="H2421" i="1" s="1"/>
  <c r="H1556" i="1"/>
  <c r="H2132" i="1" s="1"/>
  <c r="H1555" i="1"/>
  <c r="H2419" i="1" s="1"/>
  <c r="H1550" i="1"/>
  <c r="H1549" i="1"/>
  <c r="H1548" i="1"/>
  <c r="G1547" i="1"/>
  <c r="G1643" i="1" s="1"/>
  <c r="M1643" i="1" s="1"/>
  <c r="H1547" i="1"/>
  <c r="H1544" i="1"/>
  <c r="H2024" i="1" s="1"/>
  <c r="H1543" i="1"/>
  <c r="H1735" i="1" s="1"/>
  <c r="H1542" i="1"/>
  <c r="H2022" i="1" s="1"/>
  <c r="H1537" i="1"/>
  <c r="H1633" i="1" s="1"/>
  <c r="O2602" i="1"/>
  <c r="L2593" i="1"/>
  <c r="B2591" i="1"/>
  <c r="A2591" i="1"/>
  <c r="O2506" i="1"/>
  <c r="L2497" i="1"/>
  <c r="Q2512" i="1" s="1"/>
  <c r="B2495" i="1"/>
  <c r="A2495" i="1"/>
  <c r="H2490" i="1"/>
  <c r="O2410" i="1"/>
  <c r="L2401" i="1"/>
  <c r="B2399" i="1"/>
  <c r="A2399" i="1"/>
  <c r="O2314" i="1"/>
  <c r="L2305" i="1"/>
  <c r="Q2320" i="1" s="1"/>
  <c r="B2303" i="1"/>
  <c r="A2303" i="1"/>
  <c r="O2218" i="1"/>
  <c r="L2209" i="1"/>
  <c r="Q2224" i="1" s="1"/>
  <c r="B2207" i="1"/>
  <c r="A2207" i="1"/>
  <c r="O2122" i="1"/>
  <c r="L2113" i="1"/>
  <c r="Q2128" i="1" s="1"/>
  <c r="B2111" i="1"/>
  <c r="A2111" i="1"/>
  <c r="O2026" i="1"/>
  <c r="L2017" i="1"/>
  <c r="B2015" i="1"/>
  <c r="A2015" i="1"/>
  <c r="H1982" i="1"/>
  <c r="O1930" i="1"/>
  <c r="L1921" i="1"/>
  <c r="Q1936" i="1" s="1"/>
  <c r="B1919" i="1"/>
  <c r="A1919" i="1"/>
  <c r="H1914" i="1"/>
  <c r="O1834" i="1"/>
  <c r="L1825" i="1"/>
  <c r="Q1840" i="1" s="1"/>
  <c r="B1823" i="1"/>
  <c r="A1823" i="1"/>
  <c r="O1738" i="1"/>
  <c r="L1729" i="1"/>
  <c r="B1727" i="1"/>
  <c r="A1727" i="1"/>
  <c r="O1642" i="1"/>
  <c r="L1633" i="1"/>
  <c r="Q1648" i="1" s="1"/>
  <c r="B1631" i="1"/>
  <c r="A1631" i="1"/>
  <c r="H1725" i="1"/>
  <c r="H1724" i="1"/>
  <c r="H1723" i="1"/>
  <c r="H2106" i="1"/>
  <c r="H2008" i="1"/>
  <c r="H1910" i="1"/>
  <c r="H2005" i="1"/>
  <c r="H1992" i="1"/>
  <c r="H2376" i="1" s="1"/>
  <c r="N1796" i="1"/>
  <c r="H2180" i="1"/>
  <c r="N2563" i="1"/>
  <c r="H2083" i="1"/>
  <c r="H2082" i="1"/>
  <c r="H2658" i="1" s="1"/>
  <c r="H2369" i="1"/>
  <c r="H1696" i="1"/>
  <c r="H2175" i="1"/>
  <c r="H1886" i="1"/>
  <c r="H1693" i="1"/>
  <c r="H1884" i="1"/>
  <c r="H1783" i="1"/>
  <c r="H1782" i="1"/>
  <c r="H2163" i="1"/>
  <c r="O1546" i="1"/>
  <c r="L1537" i="1"/>
  <c r="B1535" i="1"/>
  <c r="A1535" i="1"/>
  <c r="N1548" i="1"/>
  <c r="H1566" i="1"/>
  <c r="H2142" i="1" s="1"/>
  <c r="H1567" i="1"/>
  <c r="H1565" i="1"/>
  <c r="N1627" i="1"/>
  <c r="N1723" i="1" s="1"/>
  <c r="N1544" i="1"/>
  <c r="N2216" i="1" s="1"/>
  <c r="N1542" i="1"/>
  <c r="N2022" i="1" s="1"/>
  <c r="N1559" i="1"/>
  <c r="N2519" i="1" s="1"/>
  <c r="N1557" i="1"/>
  <c r="N1845" i="1" s="1"/>
  <c r="N1628" i="1"/>
  <c r="N1724" i="1" s="1"/>
  <c r="N1550" i="1"/>
  <c r="N1549" i="1"/>
  <c r="N1547" i="1"/>
  <c r="N1615" i="1"/>
  <c r="N1619" i="1"/>
  <c r="N2387" i="1" s="1"/>
  <c r="N1618" i="1"/>
  <c r="N1617" i="1"/>
  <c r="N2001" i="1" s="1"/>
  <c r="N1616" i="1"/>
  <c r="N1623" i="1"/>
  <c r="N1624" i="1"/>
  <c r="N1614" i="1"/>
  <c r="N1621" i="1"/>
  <c r="N1612" i="1"/>
  <c r="N2284" i="1" s="1"/>
  <c r="N1611" i="1"/>
  <c r="N2379" i="1" s="1"/>
  <c r="N1610" i="1"/>
  <c r="N1596" i="1"/>
  <c r="N1788" i="1" s="1"/>
  <c r="N1602" i="1"/>
  <c r="N2466" i="1" s="1"/>
  <c r="N1599" i="1"/>
  <c r="N2175" i="1" s="1"/>
  <c r="N1597" i="1"/>
  <c r="N1981" i="1" s="1"/>
  <c r="N1595" i="1"/>
  <c r="N2555" i="1" s="1"/>
  <c r="N1594" i="1"/>
  <c r="N1608" i="1"/>
  <c r="N1992" i="1" s="1"/>
  <c r="N2376" i="1" s="1"/>
  <c r="N2664" i="1" s="1"/>
  <c r="N1592" i="1"/>
  <c r="N1590" i="1"/>
  <c r="N1782" i="1" s="1"/>
  <c r="N1974" i="1" s="1"/>
  <c r="N2166" i="1" s="1"/>
  <c r="N2358" i="1" s="1"/>
  <c r="N2550" i="1" s="1"/>
  <c r="N1588" i="1"/>
  <c r="N1600" i="1"/>
  <c r="N1984" i="1" s="1"/>
  <c r="N2560" i="1" s="1"/>
  <c r="N1591" i="1"/>
  <c r="N1975" i="1" s="1"/>
  <c r="N1601" i="1"/>
  <c r="N1985" i="1" s="1"/>
  <c r="N1589" i="1"/>
  <c r="N1587" i="1"/>
  <c r="N1683" i="1" s="1"/>
  <c r="N1569" i="1"/>
  <c r="N1665" i="1" s="1"/>
  <c r="N1761" i="1" s="1"/>
  <c r="N1857" i="1" s="1"/>
  <c r="N1953" i="1" s="1"/>
  <c r="N2049" i="1" s="1"/>
  <c r="N2145" i="1" s="1"/>
  <c r="N2241" i="1" s="1"/>
  <c r="N2337" i="1" s="1"/>
  <c r="N2433" i="1" s="1"/>
  <c r="N2529" i="1" s="1"/>
  <c r="N2625" i="1" s="1"/>
  <c r="N1585" i="1"/>
  <c r="N1584" i="1"/>
  <c r="N1580" i="1"/>
  <c r="N1579" i="1"/>
  <c r="N1867" i="1" s="1"/>
  <c r="N1575" i="1"/>
  <c r="N1562" i="1"/>
  <c r="N1946" i="1" s="1"/>
  <c r="N1561" i="1"/>
  <c r="N2329" i="1" s="1"/>
  <c r="N1556" i="1"/>
  <c r="N1555" i="1"/>
  <c r="N1939" i="1" s="1"/>
  <c r="O1547" i="1" l="1"/>
  <c r="Q2314" i="1"/>
  <c r="Q2410" i="1"/>
  <c r="Q2218" i="1"/>
  <c r="Q2026" i="1"/>
  <c r="Q2122" i="1"/>
  <c r="N2583" i="1"/>
  <c r="N1911" i="1"/>
  <c r="N1719" i="1"/>
  <c r="N2295" i="1"/>
  <c r="N2679" i="1"/>
  <c r="N2391" i="1"/>
  <c r="N2487" i="1"/>
  <c r="N2199" i="1"/>
  <c r="N2007" i="1"/>
  <c r="N1815" i="1"/>
  <c r="N2103" i="1"/>
  <c r="Q2506" i="1"/>
  <c r="Q2602" i="1"/>
  <c r="Q1930" i="1"/>
  <c r="Q1642" i="1"/>
  <c r="Q1738" i="1"/>
  <c r="Q1834" i="1"/>
  <c r="H1844" i="1"/>
  <c r="H3022" i="1"/>
  <c r="G1739" i="1"/>
  <c r="H1940" i="1"/>
  <c r="N2038" i="1"/>
  <c r="H2209" i="1"/>
  <c r="H3625" i="1"/>
  <c r="H3818" i="1"/>
  <c r="H4108" i="1"/>
  <c r="H3909" i="1"/>
  <c r="H4116" i="1"/>
  <c r="H4004" i="1"/>
  <c r="H3723" i="1"/>
  <c r="H3554" i="1"/>
  <c r="H3976" i="1"/>
  <c r="H3508" i="1"/>
  <c r="H4089" i="1"/>
  <c r="N1565" i="1"/>
  <c r="N1757" i="1" s="1"/>
  <c r="H1729" i="1"/>
  <c r="H2035" i="1"/>
  <c r="N1987" i="1"/>
  <c r="N2179" i="1"/>
  <c r="H1825" i="1"/>
  <c r="N1891" i="1"/>
  <c r="N1567" i="1"/>
  <c r="N1855" i="1" s="1"/>
  <c r="N1868" i="1"/>
  <c r="N1964" i="1"/>
  <c r="N1772" i="1"/>
  <c r="N1676" i="1"/>
  <c r="N1873" i="1"/>
  <c r="N2545" i="1" s="1"/>
  <c r="N1777" i="1"/>
  <c r="N2449" i="1" s="1"/>
  <c r="N1681" i="1"/>
  <c r="N2353" i="1" s="1"/>
  <c r="H2431" i="1"/>
  <c r="H1855" i="1"/>
  <c r="H2047" i="1"/>
  <c r="N1968" i="1"/>
  <c r="N1872" i="1"/>
  <c r="H2141" i="1"/>
  <c r="H1853" i="1"/>
  <c r="N1940" i="1"/>
  <c r="N1748" i="1"/>
  <c r="N1652" i="1"/>
  <c r="N2176" i="1"/>
  <c r="N1883" i="1"/>
  <c r="N1979" i="1"/>
  <c r="N2171" i="1"/>
  <c r="N1998" i="1"/>
  <c r="N2670" i="1" s="1"/>
  <c r="N2094" i="1"/>
  <c r="H2080" i="1"/>
  <c r="H2560" i="1" s="1"/>
  <c r="H1984" i="1"/>
  <c r="H2464" i="1" s="1"/>
  <c r="H1792" i="1"/>
  <c r="H2272" i="1" s="1"/>
  <c r="H2077" i="1"/>
  <c r="H1885" i="1"/>
  <c r="H1789" i="1"/>
  <c r="H2365" i="1"/>
  <c r="H1699" i="1"/>
  <c r="H1791" i="1"/>
  <c r="H1638" i="1"/>
  <c r="H2214" i="1" s="1"/>
  <c r="H1640" i="1"/>
  <c r="H1651" i="1"/>
  <c r="H1653" i="1"/>
  <c r="H2613" i="1" s="1"/>
  <c r="H1655" i="1"/>
  <c r="H2615" i="1" s="1"/>
  <c r="H1662" i="1"/>
  <c r="H1675" i="1"/>
  <c r="H2059" i="1" s="1"/>
  <c r="H2443" i="1" s="1"/>
  <c r="H1680" i="1"/>
  <c r="N1691" i="1"/>
  <c r="N1693" i="1"/>
  <c r="N1695" i="1"/>
  <c r="N1697" i="1"/>
  <c r="N1699" i="1"/>
  <c r="N1704" i="1"/>
  <c r="N2088" i="1" s="1"/>
  <c r="N2472" i="1" s="1"/>
  <c r="H1734" i="1"/>
  <c r="H1736" i="1"/>
  <c r="H2312" i="1" s="1"/>
  <c r="H1747" i="1"/>
  <c r="H1749" i="1"/>
  <c r="H1751" i="1"/>
  <c r="H1758" i="1"/>
  <c r="H1771" i="1"/>
  <c r="H2155" i="1" s="1"/>
  <c r="H2539" i="1" s="1"/>
  <c r="H1776" i="1"/>
  <c r="N1787" i="1"/>
  <c r="N1789" i="1"/>
  <c r="N1791" i="1"/>
  <c r="N1793" i="1"/>
  <c r="N1795" i="1"/>
  <c r="N1800" i="1"/>
  <c r="N2184" i="1" s="1"/>
  <c r="G1835" i="1"/>
  <c r="M1835" i="1" s="1"/>
  <c r="N1844" i="1"/>
  <c r="H1872" i="1"/>
  <c r="N1884" i="1"/>
  <c r="H1887" i="1"/>
  <c r="N1889" i="1"/>
  <c r="N1892" i="1"/>
  <c r="N1963" i="1"/>
  <c r="H1969" i="1"/>
  <c r="H2641" i="1" s="1"/>
  <c r="H1980" i="1"/>
  <c r="H2364" i="1" s="1"/>
  <c r="H1988" i="1"/>
  <c r="N2003" i="1"/>
  <c r="H2017" i="1"/>
  <c r="G2027" i="1"/>
  <c r="M2027" i="1" s="1"/>
  <c r="H2064" i="1"/>
  <c r="H2081" i="1"/>
  <c r="H2423" i="1"/>
  <c r="H1795" i="1"/>
  <c r="H1889" i="1"/>
  <c r="N1943" i="1"/>
  <c r="N2135" i="1"/>
  <c r="N1638" i="1"/>
  <c r="N1640" i="1"/>
  <c r="N1651" i="1"/>
  <c r="N1653" i="1"/>
  <c r="N1941" i="1" s="1"/>
  <c r="N1655" i="1"/>
  <c r="N2615" i="1" s="1"/>
  <c r="N1675" i="1"/>
  <c r="N1680" i="1"/>
  <c r="H1692" i="1"/>
  <c r="H2076" i="1" s="1"/>
  <c r="H2460" i="1" s="1"/>
  <c r="H1694" i="1"/>
  <c r="H2078" i="1" s="1"/>
  <c r="H2462" i="1" s="1"/>
  <c r="H1698" i="1"/>
  <c r="H2274" i="1" s="1"/>
  <c r="H1700" i="1"/>
  <c r="H1722" i="1"/>
  <c r="N1734" i="1"/>
  <c r="N1736" i="1"/>
  <c r="N1747" i="1"/>
  <c r="N1749" i="1"/>
  <c r="N1751" i="1"/>
  <c r="N1771" i="1"/>
  <c r="N1776" i="1"/>
  <c r="H1788" i="1"/>
  <c r="H2172" i="1" s="1"/>
  <c r="H2556" i="1" s="1"/>
  <c r="H1790" i="1"/>
  <c r="H2174" i="1" s="1"/>
  <c r="H2558" i="1" s="1"/>
  <c r="H1794" i="1"/>
  <c r="H2370" i="1" s="1"/>
  <c r="H1796" i="1"/>
  <c r="H1818" i="1"/>
  <c r="H1843" i="1"/>
  <c r="H1845" i="1"/>
  <c r="H1847" i="1"/>
  <c r="H1854" i="1"/>
  <c r="H1867" i="1"/>
  <c r="H2251" i="1" s="1"/>
  <c r="H2635" i="1" s="1"/>
  <c r="N1887" i="1"/>
  <c r="N1890" i="1"/>
  <c r="H1896" i="1"/>
  <c r="H2280" i="1" s="1"/>
  <c r="H2568" i="1" s="1"/>
  <c r="H1950" i="1"/>
  <c r="N1969" i="1"/>
  <c r="N2641" i="1" s="1"/>
  <c r="N1980" i="1"/>
  <c r="N1983" i="1"/>
  <c r="H1986" i="1"/>
  <c r="H2562" i="1" s="1"/>
  <c r="N1988" i="1"/>
  <c r="N2011" i="1"/>
  <c r="H2037" i="1"/>
  <c r="N2065" i="1"/>
  <c r="N2082" i="1"/>
  <c r="N2131" i="1"/>
  <c r="N2155" i="1"/>
  <c r="H1695" i="1"/>
  <c r="H1697" i="1"/>
  <c r="H1704" i="1"/>
  <c r="H2088" i="1" s="1"/>
  <c r="H2472" i="1" s="1"/>
  <c r="H1793" i="1"/>
  <c r="H1800" i="1"/>
  <c r="H2184" i="1" s="1"/>
  <c r="H1639" i="1"/>
  <c r="H1652" i="1"/>
  <c r="H1661" i="1"/>
  <c r="H2429" i="1" s="1"/>
  <c r="H1663" i="1"/>
  <c r="H1676" i="1"/>
  <c r="H1681" i="1"/>
  <c r="H2353" i="1" s="1"/>
  <c r="N1692" i="1"/>
  <c r="N1696" i="1"/>
  <c r="N2272" i="1" s="1"/>
  <c r="N1698" i="1"/>
  <c r="N1700" i="1"/>
  <c r="H1748" i="1"/>
  <c r="H1757" i="1"/>
  <c r="H1759" i="1"/>
  <c r="H1777" i="1"/>
  <c r="H2449" i="1" s="1"/>
  <c r="N1792" i="1"/>
  <c r="N2368" i="1" s="1"/>
  <c r="N1794" i="1"/>
  <c r="N1843" i="1"/>
  <c r="N1847" i="1"/>
  <c r="N1885" i="1"/>
  <c r="N1888" i="1"/>
  <c r="N2464" i="1" s="1"/>
  <c r="H1891" i="1"/>
  <c r="N1896" i="1"/>
  <c r="N2280" i="1" s="1"/>
  <c r="N2568" i="1" s="1"/>
  <c r="N1986" i="1"/>
  <c r="H2178" i="1"/>
  <c r="Q1552" i="1"/>
  <c r="N2605" i="1"/>
  <c r="N2509" i="1"/>
  <c r="N2413" i="1"/>
  <c r="N2317" i="1"/>
  <c r="N2221" i="1"/>
  <c r="N2125" i="1"/>
  <c r="N1933" i="1"/>
  <c r="N1645" i="1"/>
  <c r="N1741" i="1"/>
  <c r="N1837" i="1"/>
  <c r="N2029" i="1"/>
  <c r="H2581" i="1"/>
  <c r="N1977" i="1"/>
  <c r="N2361" i="1" s="1"/>
  <c r="N1689" i="1"/>
  <c r="N2073" i="1" s="1"/>
  <c r="N2457" i="1" s="1"/>
  <c r="N1785" i="1"/>
  <c r="N2169" i="1" s="1"/>
  <c r="N2553" i="1" s="1"/>
  <c r="N1881" i="1"/>
  <c r="N2265" i="1" s="1"/>
  <c r="N2649" i="1" s="1"/>
  <c r="H2667" i="1"/>
  <c r="H2475" i="1"/>
  <c r="H2091" i="1"/>
  <c r="H1899" i="1"/>
  <c r="H2379" i="1"/>
  <c r="H2283" i="1"/>
  <c r="H1803" i="1"/>
  <c r="H2571" i="1"/>
  <c r="H1995" i="1"/>
  <c r="H2187" i="1"/>
  <c r="H1707" i="1"/>
  <c r="H2093" i="1"/>
  <c r="H1901" i="1"/>
  <c r="H1805" i="1"/>
  <c r="H2189" i="1"/>
  <c r="H1997" i="1"/>
  <c r="H1709" i="1"/>
  <c r="H2095" i="1"/>
  <c r="H1903" i="1"/>
  <c r="H1807" i="1"/>
  <c r="H1999" i="1"/>
  <c r="H1711" i="1"/>
  <c r="H2191" i="1"/>
  <c r="H2097" i="1"/>
  <c r="H1905" i="1"/>
  <c r="H1809" i="1"/>
  <c r="H2001" i="1"/>
  <c r="H2193" i="1"/>
  <c r="H1713" i="1"/>
  <c r="H2099" i="1"/>
  <c r="H1907" i="1"/>
  <c r="H1811" i="1"/>
  <c r="H2003" i="1"/>
  <c r="H2195" i="1"/>
  <c r="H1715" i="1"/>
  <c r="N2123" i="1"/>
  <c r="N1931" i="1"/>
  <c r="N2507" i="1" s="1"/>
  <c r="N1643" i="1"/>
  <c r="N1739" i="1"/>
  <c r="N2315" i="1" s="1"/>
  <c r="N2027" i="1"/>
  <c r="N2603" i="1" s="1"/>
  <c r="N1835" i="1"/>
  <c r="N2411" i="1" s="1"/>
  <c r="N1646" i="1"/>
  <c r="N1742" i="1"/>
  <c r="N1934" i="1"/>
  <c r="N1838" i="1"/>
  <c r="H1761" i="1"/>
  <c r="N2604" i="1"/>
  <c r="N2316" i="1"/>
  <c r="N2508" i="1"/>
  <c r="N2028" i="1"/>
  <c r="N2412" i="1"/>
  <c r="N1644" i="1"/>
  <c r="N1932" i="1"/>
  <c r="N2124" i="1"/>
  <c r="N1740" i="1"/>
  <c r="N2220" i="1"/>
  <c r="N1836" i="1"/>
  <c r="N2648" i="1"/>
  <c r="N2456" i="1"/>
  <c r="N2552" i="1"/>
  <c r="N2360" i="1"/>
  <c r="N2072" i="1"/>
  <c r="N2264" i="1"/>
  <c r="N1880" i="1"/>
  <c r="N1688" i="1"/>
  <c r="N1784" i="1"/>
  <c r="N1976" i="1"/>
  <c r="N2168" i="1"/>
  <c r="N1690" i="1"/>
  <c r="N1882" i="1" s="1"/>
  <c r="N2074" i="1" s="1"/>
  <c r="N2266" i="1" s="1"/>
  <c r="N2458" i="1" s="1"/>
  <c r="N2650" i="1" s="1"/>
  <c r="N1786" i="1"/>
  <c r="N1978" i="1" s="1"/>
  <c r="N2170" i="1" s="1"/>
  <c r="N2362" i="1" s="1"/>
  <c r="N2554" i="1" s="1"/>
  <c r="H2666" i="1"/>
  <c r="H2474" i="1"/>
  <c r="H2570" i="1"/>
  <c r="H2378" i="1"/>
  <c r="H2090" i="1"/>
  <c r="H2282" i="1"/>
  <c r="H2186" i="1"/>
  <c r="H1898" i="1"/>
  <c r="H1994" i="1"/>
  <c r="H1802" i="1"/>
  <c r="H1706" i="1"/>
  <c r="H2668" i="1"/>
  <c r="H2476" i="1"/>
  <c r="H2572" i="1"/>
  <c r="H2380" i="1"/>
  <c r="H2092" i="1"/>
  <c r="H2284" i="1"/>
  <c r="H2188" i="1"/>
  <c r="H1900" i="1"/>
  <c r="H1996" i="1"/>
  <c r="H1804" i="1"/>
  <c r="H1708" i="1"/>
  <c r="H2094" i="1"/>
  <c r="H2190" i="1"/>
  <c r="H1902" i="1"/>
  <c r="H1998" i="1"/>
  <c r="H1806" i="1"/>
  <c r="H1710" i="1"/>
  <c r="H1712" i="1"/>
  <c r="H2098" i="1"/>
  <c r="H2194" i="1"/>
  <c r="H1906" i="1"/>
  <c r="H2002" i="1"/>
  <c r="H1810" i="1"/>
  <c r="H1714" i="1"/>
  <c r="H2100" i="1"/>
  <c r="H2196" i="1"/>
  <c r="H1908" i="1"/>
  <c r="H2004" i="1"/>
  <c r="H1812" i="1"/>
  <c r="H1716" i="1"/>
  <c r="H2600" i="1"/>
  <c r="H2425" i="1"/>
  <c r="H2521" i="1"/>
  <c r="H2041" i="1"/>
  <c r="H2617" i="1"/>
  <c r="H2329" i="1"/>
  <c r="H2233" i="1"/>
  <c r="H2137" i="1"/>
  <c r="H1945" i="1"/>
  <c r="H1753" i="1"/>
  <c r="H1849" i="1"/>
  <c r="H2042" i="1"/>
  <c r="H1754" i="1"/>
  <c r="H1850" i="1"/>
  <c r="H1946" i="1"/>
  <c r="H2138" i="1"/>
  <c r="H2234" i="1"/>
  <c r="N2067" i="1"/>
  <c r="N2643" i="1" s="1"/>
  <c r="N2163" i="1"/>
  <c r="N1875" i="1"/>
  <c r="N2451" i="1" s="1"/>
  <c r="N1779" i="1"/>
  <c r="N2355" i="1" s="1"/>
  <c r="N2452" i="1"/>
  <c r="N2068" i="1"/>
  <c r="N2644" i="1"/>
  <c r="N2548" i="1"/>
  <c r="N1876" i="1"/>
  <c r="N1780" i="1"/>
  <c r="N2164" i="1"/>
  <c r="N1972" i="1"/>
  <c r="N1877" i="1"/>
  <c r="N2261" i="1" s="1"/>
  <c r="N2645" i="1" s="1"/>
  <c r="N1781" i="1"/>
  <c r="N2165" i="1" s="1"/>
  <c r="N2549" i="1" s="1"/>
  <c r="N2455" i="1"/>
  <c r="N2551" i="1"/>
  <c r="N2647" i="1"/>
  <c r="N2071" i="1"/>
  <c r="N2263" i="1"/>
  <c r="N2167" i="1"/>
  <c r="N1879" i="1"/>
  <c r="N1783" i="1"/>
  <c r="N2359" i="1"/>
  <c r="N2677" i="1"/>
  <c r="N2389" i="1"/>
  <c r="N2581" i="1"/>
  <c r="N2293" i="1"/>
  <c r="N2197" i="1"/>
  <c r="N2485" i="1"/>
  <c r="N2005" i="1"/>
  <c r="N1717" i="1"/>
  <c r="N2101" i="1"/>
  <c r="N1813" i="1"/>
  <c r="N1909" i="1"/>
  <c r="N2678" i="1"/>
  <c r="N2390" i="1"/>
  <c r="N2486" i="1"/>
  <c r="N2102" i="1"/>
  <c r="N1910" i="1"/>
  <c r="N1718" i="1"/>
  <c r="N2582" i="1"/>
  <c r="N2198" i="1"/>
  <c r="N1814" i="1"/>
  <c r="N2294" i="1"/>
  <c r="N2006" i="1"/>
  <c r="N2680" i="1"/>
  <c r="N2392" i="1"/>
  <c r="N2488" i="1"/>
  <c r="N2584" i="1"/>
  <c r="N2296" i="1"/>
  <c r="N2200" i="1"/>
  <c r="N2008" i="1"/>
  <c r="N1720" i="1"/>
  <c r="N1816" i="1"/>
  <c r="N1912" i="1"/>
  <c r="H2107" i="1"/>
  <c r="H1915" i="1"/>
  <c r="H1819" i="1"/>
  <c r="H2203" i="1"/>
  <c r="H2011" i="1"/>
  <c r="H2684" i="1"/>
  <c r="H2492" i="1"/>
  <c r="H2588" i="1"/>
  <c r="H2396" i="1"/>
  <c r="H2108" i="1"/>
  <c r="H2300" i="1"/>
  <c r="H2204" i="1"/>
  <c r="H1916" i="1"/>
  <c r="H1820" i="1"/>
  <c r="H2012" i="1"/>
  <c r="H2109" i="1"/>
  <c r="H1917" i="1"/>
  <c r="H1821" i="1"/>
  <c r="H2013" i="1"/>
  <c r="H1657" i="1"/>
  <c r="H1658" i="1"/>
  <c r="N2259" i="1"/>
  <c r="N1684" i="1"/>
  <c r="N1685" i="1"/>
  <c r="N2069" i="1" s="1"/>
  <c r="N2453" i="1" s="1"/>
  <c r="N1686" i="1"/>
  <c r="N1878" i="1" s="1"/>
  <c r="N2070" i="1" s="1"/>
  <c r="N2262" i="1" s="1"/>
  <c r="N2454" i="1" s="1"/>
  <c r="N2646" i="1" s="1"/>
  <c r="N1687" i="1"/>
  <c r="Q1744" i="1"/>
  <c r="N1973" i="1"/>
  <c r="N2357" i="1" s="1"/>
  <c r="N2012" i="1"/>
  <c r="N2233" i="1"/>
  <c r="N2260" i="1"/>
  <c r="N2356" i="1"/>
  <c r="Q2416" i="1"/>
  <c r="H2301" i="1"/>
  <c r="H2311" i="1"/>
  <c r="Q2032" i="1"/>
  <c r="H2603" i="1"/>
  <c r="H2507" i="1"/>
  <c r="H2315" i="1"/>
  <c r="H2411" i="1"/>
  <c r="H2219" i="1"/>
  <c r="H2123" i="1"/>
  <c r="H1643" i="1"/>
  <c r="H2027" i="1"/>
  <c r="H1835" i="1"/>
  <c r="H1739" i="1"/>
  <c r="H2125" i="1"/>
  <c r="H2029" i="1"/>
  <c r="H1645" i="1"/>
  <c r="H1741" i="1"/>
  <c r="H1837" i="1"/>
  <c r="H2347" i="1"/>
  <c r="H1689" i="1"/>
  <c r="H1881" i="1"/>
  <c r="H1785" i="1"/>
  <c r="H1690" i="1"/>
  <c r="H1786" i="1"/>
  <c r="N2474" i="1"/>
  <c r="N2570" i="1"/>
  <c r="N2090" i="1"/>
  <c r="N2378" i="1"/>
  <c r="N2666" i="1"/>
  <c r="N1898" i="1"/>
  <c r="N2186" i="1"/>
  <c r="N1802" i="1"/>
  <c r="N2282" i="1"/>
  <c r="N1994" i="1"/>
  <c r="N2475" i="1"/>
  <c r="N2667" i="1"/>
  <c r="N2571" i="1"/>
  <c r="N2091" i="1"/>
  <c r="N2283" i="1"/>
  <c r="N2187" i="1"/>
  <c r="N1899" i="1"/>
  <c r="N1803" i="1"/>
  <c r="N2476" i="1"/>
  <c r="N2572" i="1"/>
  <c r="N2092" i="1"/>
  <c r="N2668" i="1"/>
  <c r="N2380" i="1"/>
  <c r="N1900" i="1"/>
  <c r="N1804" i="1"/>
  <c r="N1996" i="1"/>
  <c r="N2188" i="1"/>
  <c r="N1902" i="1"/>
  <c r="N1806" i="1"/>
  <c r="N2479" i="1"/>
  <c r="N2575" i="1"/>
  <c r="N2095" i="1"/>
  <c r="N2287" i="1"/>
  <c r="N2191" i="1"/>
  <c r="N1903" i="1"/>
  <c r="N2671" i="1" s="1"/>
  <c r="N1807" i="1"/>
  <c r="N2383" i="1"/>
  <c r="N2480" i="1"/>
  <c r="N2576" i="1"/>
  <c r="N2096" i="1"/>
  <c r="N2672" i="1"/>
  <c r="N2384" i="1"/>
  <c r="N1904" i="1"/>
  <c r="N1808" i="1"/>
  <c r="N2000" i="1"/>
  <c r="N2192" i="1"/>
  <c r="N2481" i="1"/>
  <c r="N2673" i="1"/>
  <c r="N2577" i="1"/>
  <c r="N2097" i="1"/>
  <c r="N2385" i="1"/>
  <c r="N2289" i="1"/>
  <c r="N2193" i="1"/>
  <c r="N1905" i="1"/>
  <c r="N1809" i="1"/>
  <c r="N2482" i="1"/>
  <c r="N2578" i="1"/>
  <c r="N2098" i="1"/>
  <c r="N2386" i="1"/>
  <c r="N2674" i="1"/>
  <c r="N1906" i="1"/>
  <c r="N2194" i="1"/>
  <c r="N1810" i="1"/>
  <c r="N2290" i="1"/>
  <c r="N2002" i="1"/>
  <c r="N2483" i="1"/>
  <c r="N2675" i="1"/>
  <c r="N2579" i="1"/>
  <c r="N2099" i="1"/>
  <c r="N2291" i="1"/>
  <c r="N2195" i="1"/>
  <c r="N1907" i="1"/>
  <c r="N1811" i="1"/>
  <c r="N1706" i="1"/>
  <c r="N1707" i="1"/>
  <c r="N1708" i="1"/>
  <c r="N1710" i="1"/>
  <c r="N1711" i="1"/>
  <c r="N1712" i="1"/>
  <c r="N1713" i="1"/>
  <c r="N1714" i="1"/>
  <c r="N1715" i="1"/>
  <c r="H1933" i="1"/>
  <c r="N1971" i="1"/>
  <c r="N2547" i="1" s="1"/>
  <c r="H1977" i="1"/>
  <c r="N1999" i="1"/>
  <c r="H2598" i="1"/>
  <c r="H2299" i="1"/>
  <c r="H2028" i="1"/>
  <c r="H1644" i="1"/>
  <c r="H1740" i="1"/>
  <c r="H2124" i="1"/>
  <c r="H1836" i="1"/>
  <c r="H1932" i="1"/>
  <c r="H2030" i="1"/>
  <c r="H2126" i="1"/>
  <c r="H1646" i="1"/>
  <c r="H1838" i="1"/>
  <c r="H1934" i="1"/>
  <c r="H1742" i="1"/>
  <c r="N2617" i="1"/>
  <c r="N2425" i="1"/>
  <c r="N2041" i="1"/>
  <c r="N2521" i="1"/>
  <c r="N1753" i="1"/>
  <c r="N1945" i="1"/>
  <c r="N1849" i="1"/>
  <c r="N2137" i="1"/>
  <c r="N1754" i="1"/>
  <c r="N1850" i="1"/>
  <c r="N2042" i="1" s="1"/>
  <c r="N2138" i="1" s="1"/>
  <c r="N2234" i="1" s="1"/>
  <c r="N2330" i="1" s="1"/>
  <c r="N2426" i="1" s="1"/>
  <c r="N2522" i="1" s="1"/>
  <c r="N2618" i="1" s="1"/>
  <c r="N2631" i="1"/>
  <c r="N2439" i="1"/>
  <c r="N2055" i="1"/>
  <c r="N2535" i="1"/>
  <c r="N2343" i="1"/>
  <c r="N1863" i="1"/>
  <c r="N1767" i="1"/>
  <c r="N2151" i="1"/>
  <c r="N2247" i="1"/>
  <c r="N1959" i="1"/>
  <c r="H2067" i="1"/>
  <c r="H1875" i="1"/>
  <c r="H1779" i="1"/>
  <c r="H1971" i="1"/>
  <c r="H1876" i="1"/>
  <c r="H1972" i="1"/>
  <c r="H1780" i="1"/>
  <c r="H1877" i="1"/>
  <c r="H1781" i="1"/>
  <c r="H1973" i="1"/>
  <c r="H1974" i="1"/>
  <c r="H2268" i="1"/>
  <c r="H2270" i="1"/>
  <c r="H2197" i="1"/>
  <c r="H1717" i="1"/>
  <c r="H1813" i="1"/>
  <c r="H2101" i="1"/>
  <c r="H1909" i="1"/>
  <c r="H2582" i="1"/>
  <c r="H2486" i="1"/>
  <c r="H2390" i="1"/>
  <c r="H2102" i="1"/>
  <c r="H1718" i="1"/>
  <c r="H1814" i="1"/>
  <c r="H2006" i="1"/>
  <c r="H2198" i="1"/>
  <c r="H2680" i="1"/>
  <c r="H2584" i="1"/>
  <c r="H2392" i="1"/>
  <c r="H2488" i="1"/>
  <c r="H2296" i="1"/>
  <c r="H2200" i="1"/>
  <c r="H2104" i="1"/>
  <c r="H1720" i="1"/>
  <c r="H1816" i="1"/>
  <c r="H1912" i="1"/>
  <c r="N2491" i="1"/>
  <c r="N2683" i="1"/>
  <c r="N2587" i="1"/>
  <c r="N2107" i="1"/>
  <c r="N2395" i="1"/>
  <c r="N2299" i="1"/>
  <c r="N2203" i="1"/>
  <c r="N1915" i="1"/>
  <c r="N1819" i="1"/>
  <c r="N2492" i="1"/>
  <c r="N2588" i="1"/>
  <c r="N2108" i="1"/>
  <c r="N2396" i="1"/>
  <c r="N2684" i="1"/>
  <c r="N1916" i="1"/>
  <c r="N2204" i="1"/>
  <c r="N1820" i="1"/>
  <c r="N2300" i="1"/>
  <c r="N1657" i="1"/>
  <c r="N1658" i="1"/>
  <c r="N1671" i="1"/>
  <c r="H1683" i="1"/>
  <c r="H1684" i="1"/>
  <c r="H1685" i="1"/>
  <c r="H1686" i="1"/>
  <c r="H1687" i="1"/>
  <c r="H1931" i="1"/>
  <c r="N1995" i="1"/>
  <c r="N2104" i="1"/>
  <c r="H2205" i="1"/>
  <c r="N2288" i="1"/>
  <c r="H2294" i="1"/>
  <c r="H2636" i="1"/>
  <c r="Q2608" i="1"/>
  <c r="H2497" i="1"/>
  <c r="H2593" i="1"/>
  <c r="H2113" i="1"/>
  <c r="H2401" i="1"/>
  <c r="H1921" i="1"/>
  <c r="H2118" i="1"/>
  <c r="H1926" i="1"/>
  <c r="N2504" i="1"/>
  <c r="N2600" i="1"/>
  <c r="N2408" i="1"/>
  <c r="N2120" i="1"/>
  <c r="N2312" i="1"/>
  <c r="N1928" i="1"/>
  <c r="H2045" i="1"/>
  <c r="H2079" i="1"/>
  <c r="H2176" i="1"/>
  <c r="H2305" i="1"/>
  <c r="H2366" i="1"/>
  <c r="N2502" i="1"/>
  <c r="N2598" i="1"/>
  <c r="N2406" i="1"/>
  <c r="N2118" i="1"/>
  <c r="N2310" i="1"/>
  <c r="N1926" i="1"/>
  <c r="H2119" i="1"/>
  <c r="H2023" i="1"/>
  <c r="H1927" i="1"/>
  <c r="H2120" i="1"/>
  <c r="H1928" i="1"/>
  <c r="H2586" i="1"/>
  <c r="H2682" i="1"/>
  <c r="H2202" i="1"/>
  <c r="H2394" i="1"/>
  <c r="H2298" i="1"/>
  <c r="H2010" i="1"/>
  <c r="H2653" i="1"/>
  <c r="H2557" i="1"/>
  <c r="H2461" i="1"/>
  <c r="H2269" i="1"/>
  <c r="H2173" i="1"/>
  <c r="G2603" i="1"/>
  <c r="G2507" i="1"/>
  <c r="G2411" i="1"/>
  <c r="G2219" i="1"/>
  <c r="G2315" i="1"/>
  <c r="G2123" i="1"/>
  <c r="M1547" i="1"/>
  <c r="H2611" i="1"/>
  <c r="H2515" i="1"/>
  <c r="H2227" i="1"/>
  <c r="H2323" i="1"/>
  <c r="H2131" i="1"/>
  <c r="N2611" i="1"/>
  <c r="N2227" i="1"/>
  <c r="N2419" i="1"/>
  <c r="N2323" i="1"/>
  <c r="N2035" i="1"/>
  <c r="N2515" i="1"/>
  <c r="H2612" i="1"/>
  <c r="H2228" i="1"/>
  <c r="H2324" i="1"/>
  <c r="H2516" i="1"/>
  <c r="H2420" i="1"/>
  <c r="H2036" i="1"/>
  <c r="N2612" i="1"/>
  <c r="N2516" i="1"/>
  <c r="N2228" i="1"/>
  <c r="N2420" i="1"/>
  <c r="N2324" i="1"/>
  <c r="N2132" i="1"/>
  <c r="H2517" i="1"/>
  <c r="H2229" i="1"/>
  <c r="H2325" i="1"/>
  <c r="H2133" i="1"/>
  <c r="H2519" i="1"/>
  <c r="H2231" i="1"/>
  <c r="H2327" i="1"/>
  <c r="H2135" i="1"/>
  <c r="N2231" i="1"/>
  <c r="N2423" i="1"/>
  <c r="N2327" i="1"/>
  <c r="N2039" i="1"/>
  <c r="H2622" i="1"/>
  <c r="H2238" i="1"/>
  <c r="H2334" i="1"/>
  <c r="H2526" i="1"/>
  <c r="H2430" i="1"/>
  <c r="H2046" i="1"/>
  <c r="H2623" i="1"/>
  <c r="H2527" i="1"/>
  <c r="H2239" i="1"/>
  <c r="H2335" i="1"/>
  <c r="H2143" i="1"/>
  <c r="N2635" i="1"/>
  <c r="N2251" i="1"/>
  <c r="N2443" i="1"/>
  <c r="N2347" i="1"/>
  <c r="N2059" i="1"/>
  <c r="N2539" i="1"/>
  <c r="N2636" i="1"/>
  <c r="N2540" i="1"/>
  <c r="N2252" i="1"/>
  <c r="N2444" i="1"/>
  <c r="N2348" i="1"/>
  <c r="N2156" i="1"/>
  <c r="H2640" i="1"/>
  <c r="H2544" i="1"/>
  <c r="H2256" i="1"/>
  <c r="H2352" i="1"/>
  <c r="H2160" i="1"/>
  <c r="N2640" i="1"/>
  <c r="N2256" i="1"/>
  <c r="N2544" i="1"/>
  <c r="N2448" i="1"/>
  <c r="N2352" i="1"/>
  <c r="N2064" i="1"/>
  <c r="H2257" i="1"/>
  <c r="H2065" i="1"/>
  <c r="N2257" i="1"/>
  <c r="N2161" i="1"/>
  <c r="N2651" i="1"/>
  <c r="N2459" i="1"/>
  <c r="N2267" i="1"/>
  <c r="N2363" i="1"/>
  <c r="N2075" i="1"/>
  <c r="N2652" i="1"/>
  <c r="N2556" i="1"/>
  <c r="N2268" i="1"/>
  <c r="N2460" i="1"/>
  <c r="N2172" i="1"/>
  <c r="N2653" i="1"/>
  <c r="N2461" i="1"/>
  <c r="N2365" i="1"/>
  <c r="N2269" i="1"/>
  <c r="N2557" i="1"/>
  <c r="N2077" i="1"/>
  <c r="H2271" i="1"/>
  <c r="H2367" i="1"/>
  <c r="N2655" i="1"/>
  <c r="N2463" i="1"/>
  <c r="N2367" i="1"/>
  <c r="N2271" i="1"/>
  <c r="N2079" i="1"/>
  <c r="N2559" i="1"/>
  <c r="H2657" i="1"/>
  <c r="H2561" i="1"/>
  <c r="H2465" i="1"/>
  <c r="H2273" i="1"/>
  <c r="H2177" i="1"/>
  <c r="N2657" i="1"/>
  <c r="N2465" i="1"/>
  <c r="N2369" i="1"/>
  <c r="N2273" i="1"/>
  <c r="N2561" i="1"/>
  <c r="N2081" i="1"/>
  <c r="N2658" i="1"/>
  <c r="N2562" i="1"/>
  <c r="N2274" i="1"/>
  <c r="N2178" i="1"/>
  <c r="N2370" i="1"/>
  <c r="H2659" i="1"/>
  <c r="H2563" i="1"/>
  <c r="H2275" i="1"/>
  <c r="H2371" i="1"/>
  <c r="H2467" i="1"/>
  <c r="H2179" i="1"/>
  <c r="N2659" i="1"/>
  <c r="N2467" i="1"/>
  <c r="N2371" i="1"/>
  <c r="N2275" i="1"/>
  <c r="N2083" i="1"/>
  <c r="H2660" i="1"/>
  <c r="H2468" i="1"/>
  <c r="H2276" i="1"/>
  <c r="H2372" i="1"/>
  <c r="H2084" i="1"/>
  <c r="N2660" i="1"/>
  <c r="N2564" i="1"/>
  <c r="N2276" i="1"/>
  <c r="N2468" i="1"/>
  <c r="N2180" i="1"/>
  <c r="H1830" i="1"/>
  <c r="N1830" i="1"/>
  <c r="H1831" i="1"/>
  <c r="H1832" i="1"/>
  <c r="N1832" i="1"/>
  <c r="H1873" i="1"/>
  <c r="H1888" i="1"/>
  <c r="H1890" i="1"/>
  <c r="H1892" i="1"/>
  <c r="G1931" i="1"/>
  <c r="H1939" i="1"/>
  <c r="H1941" i="1"/>
  <c r="H1943" i="1"/>
  <c r="H1949" i="1"/>
  <c r="H1951" i="1"/>
  <c r="H1968" i="1"/>
  <c r="H1981" i="1"/>
  <c r="H1983" i="1"/>
  <c r="H1985" i="1"/>
  <c r="H1987" i="1"/>
  <c r="N2024" i="1"/>
  <c r="N2036" i="1"/>
  <c r="N2060" i="1"/>
  <c r="N2076" i="1"/>
  <c r="N2080" i="1"/>
  <c r="N2656" i="1" s="1"/>
  <c r="N2084" i="1"/>
  <c r="N2160" i="1"/>
  <c r="N2173" i="1"/>
  <c r="N2177" i="1"/>
  <c r="N2214" i="1"/>
  <c r="N2364" i="1"/>
  <c r="N2372" i="1"/>
  <c r="H2564" i="1"/>
  <c r="B179" i="5"/>
  <c r="S2996" i="1" s="1"/>
  <c r="N1537" i="1"/>
  <c r="N1543" i="1"/>
  <c r="N2311" i="1" s="1"/>
  <c r="N1598" i="1"/>
  <c r="N1694" i="1" s="1"/>
  <c r="N1613" i="1"/>
  <c r="N2573" i="1" s="1"/>
  <c r="N1629" i="1"/>
  <c r="N2013" i="1" s="1"/>
  <c r="N1566" i="1"/>
  <c r="N1950" i="1" s="1"/>
  <c r="H84" i="1"/>
  <c r="H1094" i="1" s="1"/>
  <c r="G28" i="1"/>
  <c r="Q3135" i="1" l="1"/>
  <c r="G937" i="1"/>
  <c r="H28" i="1"/>
  <c r="H1038" i="1" s="1"/>
  <c r="Q1547" i="1"/>
  <c r="M1739" i="1"/>
  <c r="O1739" i="1"/>
  <c r="N2326" i="1"/>
  <c r="N2614" i="1"/>
  <c r="Q1546" i="1"/>
  <c r="N2422" i="1"/>
  <c r="N2230" i="1"/>
  <c r="N2134" i="1"/>
  <c r="N2518" i="1"/>
  <c r="N2429" i="1"/>
  <c r="N1846" i="1"/>
  <c r="H1942" i="1"/>
  <c r="H2518" i="1" s="1"/>
  <c r="N1750" i="1"/>
  <c r="N1942" i="1"/>
  <c r="N1654" i="1"/>
  <c r="N3022" i="1"/>
  <c r="N2525" i="1"/>
  <c r="N2237" i="1"/>
  <c r="N2141" i="1"/>
  <c r="N2045" i="1"/>
  <c r="N2621" i="1"/>
  <c r="N1853" i="1"/>
  <c r="N1661" i="1"/>
  <c r="H3117" i="1"/>
  <c r="H3307" i="1"/>
  <c r="H3592" i="1"/>
  <c r="H3212" i="1"/>
  <c r="H3402" i="1"/>
  <c r="H3497" i="1"/>
  <c r="N2333" i="1"/>
  <c r="H4071" i="1"/>
  <c r="N1949" i="1"/>
  <c r="H3603" i="1"/>
  <c r="H3720" i="1"/>
  <c r="H4099" i="1"/>
  <c r="H4008" i="1"/>
  <c r="H3744" i="1"/>
  <c r="H3649" i="1"/>
  <c r="H3913" i="1"/>
  <c r="N2431" i="1"/>
  <c r="N2527" i="1"/>
  <c r="N1663" i="1"/>
  <c r="N1759" i="1"/>
  <c r="N2047" i="1"/>
  <c r="N2239" i="1"/>
  <c r="N1951" i="1"/>
  <c r="N2143" i="1"/>
  <c r="N2335" i="1"/>
  <c r="N2623" i="1"/>
  <c r="N2190" i="1"/>
  <c r="N2286" i="1"/>
  <c r="N2382" i="1"/>
  <c r="N2574" i="1"/>
  <c r="N2478" i="1"/>
  <c r="N2401" i="1"/>
  <c r="N2017" i="1"/>
  <c r="N2599" i="1"/>
  <c r="N2366" i="1"/>
  <c r="N2558" i="1"/>
  <c r="N2142" i="1"/>
  <c r="N2526" i="1"/>
  <c r="N2023" i="1"/>
  <c r="N2503" i="1"/>
  <c r="N2593" i="1"/>
  <c r="N1821" i="1"/>
  <c r="N2109" i="1"/>
  <c r="N1997" i="1"/>
  <c r="N1725" i="1"/>
  <c r="N2285" i="1"/>
  <c r="N2669" i="1"/>
  <c r="N1729" i="1"/>
  <c r="N2209" i="1"/>
  <c r="N2078" i="1"/>
  <c r="N1886" i="1"/>
  <c r="N1790" i="1"/>
  <c r="N2174" i="1"/>
  <c r="N2654" i="1"/>
  <c r="N2334" i="1"/>
  <c r="N2622" i="1"/>
  <c r="N2215" i="1"/>
  <c r="N2497" i="1"/>
  <c r="N1917" i="1"/>
  <c r="N2589" i="1"/>
  <c r="N1805" i="1"/>
  <c r="N2381" i="1"/>
  <c r="N2477" i="1"/>
  <c r="N1633" i="1"/>
  <c r="N1758" i="1"/>
  <c r="N1982" i="1"/>
  <c r="N2046" i="1"/>
  <c r="N1831" i="1"/>
  <c r="N1825" i="1"/>
  <c r="N2462" i="1"/>
  <c r="N2430" i="1"/>
  <c r="N1921" i="1"/>
  <c r="N2205" i="1"/>
  <c r="N2685" i="1"/>
  <c r="N1901" i="1"/>
  <c r="N2093" i="1"/>
  <c r="N1854" i="1"/>
  <c r="N1662" i="1"/>
  <c r="N2305" i="1"/>
  <c r="N1735" i="1"/>
  <c r="N2407" i="1"/>
  <c r="N1639" i="1"/>
  <c r="N2270" i="1"/>
  <c r="N2238" i="1"/>
  <c r="N1927" i="1"/>
  <c r="N2119" i="1"/>
  <c r="N2113" i="1"/>
  <c r="N2397" i="1"/>
  <c r="N2301" i="1"/>
  <c r="N2493" i="1"/>
  <c r="N1709" i="1"/>
  <c r="N2189" i="1"/>
  <c r="N2613" i="1"/>
  <c r="H2216" i="1"/>
  <c r="H2215" i="1"/>
  <c r="H2621" i="1"/>
  <c r="N2325" i="1"/>
  <c r="N2133" i="1"/>
  <c r="N2421" i="1"/>
  <c r="H2525" i="1"/>
  <c r="H2237" i="1"/>
  <c r="N2517" i="1"/>
  <c r="H2333" i="1"/>
  <c r="N2037" i="1"/>
  <c r="N2229" i="1"/>
  <c r="O1835" i="1"/>
  <c r="O2027" i="1"/>
  <c r="H2310" i="1"/>
  <c r="H1868" i="1"/>
  <c r="H2156" i="1" s="1"/>
  <c r="H2444" i="1" s="1"/>
  <c r="H1964" i="1"/>
  <c r="H2252" i="1" s="1"/>
  <c r="H2540" i="1" s="1"/>
  <c r="H2368" i="1"/>
  <c r="H2406" i="1"/>
  <c r="H2485" i="1"/>
  <c r="H2357" i="1"/>
  <c r="H2356" i="1"/>
  <c r="H2451" i="1"/>
  <c r="H2508" i="1"/>
  <c r="H1978" i="1"/>
  <c r="H2221" i="1"/>
  <c r="H2491" i="1"/>
  <c r="H2292" i="1"/>
  <c r="H2482" i="1"/>
  <c r="Q2242" i="1"/>
  <c r="H2291" i="1"/>
  <c r="H2289" i="1"/>
  <c r="H2577" i="1"/>
  <c r="H2575" i="1"/>
  <c r="H2545" i="1"/>
  <c r="O2411" i="1"/>
  <c r="M2411" i="1"/>
  <c r="H1879" i="1"/>
  <c r="H2259" i="1"/>
  <c r="H2677" i="1"/>
  <c r="H2293" i="1"/>
  <c r="H2165" i="1"/>
  <c r="H2260" i="1"/>
  <c r="H2643" i="1"/>
  <c r="H2510" i="1"/>
  <c r="H2222" i="1"/>
  <c r="H2412" i="1"/>
  <c r="H2361" i="1"/>
  <c r="H2265" i="1"/>
  <c r="H2317" i="1"/>
  <c r="H2605" i="1"/>
  <c r="H2664" i="1"/>
  <c r="H2493" i="1"/>
  <c r="H2587" i="1"/>
  <c r="H2683" i="1"/>
  <c r="H2330" i="1"/>
  <c r="H2382" i="1"/>
  <c r="H2670" i="1"/>
  <c r="H2387" i="1"/>
  <c r="H2385" i="1"/>
  <c r="H2383" i="1"/>
  <c r="H2381" i="1"/>
  <c r="M1931" i="1"/>
  <c r="O1931" i="1"/>
  <c r="H2169" i="1"/>
  <c r="H2413" i="1"/>
  <c r="H2290" i="1"/>
  <c r="N2606" i="1"/>
  <c r="N2414" i="1"/>
  <c r="N2510" i="1"/>
  <c r="N2318" i="1"/>
  <c r="N2030" i="1"/>
  <c r="N2222" i="1"/>
  <c r="N2126" i="1"/>
  <c r="N2219" i="1"/>
  <c r="O2219" i="1" s="1"/>
  <c r="O1643" i="1"/>
  <c r="H2579" i="1"/>
  <c r="Q2781" i="1"/>
  <c r="H2407" i="1"/>
  <c r="H2463" i="1"/>
  <c r="O2123" i="1"/>
  <c r="M2123" i="1"/>
  <c r="O2507" i="1"/>
  <c r="M2507" i="1"/>
  <c r="H2504" i="1"/>
  <c r="H2503" i="1"/>
  <c r="Q2338" i="1"/>
  <c r="H1878" i="1"/>
  <c r="H2389" i="1"/>
  <c r="H2652" i="1"/>
  <c r="H2261" i="1"/>
  <c r="H2547" i="1"/>
  <c r="H2414" i="1"/>
  <c r="H2220" i="1"/>
  <c r="H2388" i="1"/>
  <c r="H2676" i="1"/>
  <c r="H2386" i="1"/>
  <c r="H2674" i="1"/>
  <c r="H2574" i="1"/>
  <c r="H2483" i="1"/>
  <c r="H2481" i="1"/>
  <c r="H2287" i="1"/>
  <c r="H2479" i="1"/>
  <c r="H2477" i="1"/>
  <c r="Q1666" i="1"/>
  <c r="H2408" i="1"/>
  <c r="M2219" i="1"/>
  <c r="H2068" i="1"/>
  <c r="H2318" i="1"/>
  <c r="H2073" i="1"/>
  <c r="H2397" i="1"/>
  <c r="H2484" i="1"/>
  <c r="H2285" i="1"/>
  <c r="Q2935" i="1"/>
  <c r="Q2858" i="1"/>
  <c r="H2466" i="1"/>
  <c r="H2559" i="1"/>
  <c r="M2315" i="1"/>
  <c r="O2315" i="1"/>
  <c r="M2603" i="1"/>
  <c r="O2603" i="1"/>
  <c r="H2599" i="1"/>
  <c r="H2656" i="1"/>
  <c r="H2502" i="1"/>
  <c r="H2069" i="1"/>
  <c r="H2654" i="1"/>
  <c r="H2166" i="1"/>
  <c r="H2164" i="1"/>
  <c r="H2355" i="1"/>
  <c r="H2606" i="1"/>
  <c r="H2316" i="1"/>
  <c r="H2604" i="1"/>
  <c r="H2509" i="1"/>
  <c r="H1882" i="1"/>
  <c r="H2589" i="1"/>
  <c r="H2395" i="1"/>
  <c r="H2580" i="1"/>
  <c r="H2578" i="1"/>
  <c r="H1808" i="1"/>
  <c r="H2286" i="1"/>
  <c r="H2478" i="1"/>
  <c r="H1857" i="1"/>
  <c r="H2675" i="1"/>
  <c r="H2673" i="1"/>
  <c r="H2671" i="1"/>
  <c r="H2573" i="1"/>
  <c r="H2669" i="1"/>
  <c r="H387" i="1"/>
  <c r="H791" i="1"/>
  <c r="H1195" i="1"/>
  <c r="H488" i="1"/>
  <c r="H892" i="1"/>
  <c r="H185" i="1"/>
  <c r="H589" i="1"/>
  <c r="H993" i="1"/>
  <c r="H286" i="1"/>
  <c r="H690" i="1"/>
  <c r="G634" i="1"/>
  <c r="G230" i="1"/>
  <c r="G735" i="1"/>
  <c r="G1038" i="1"/>
  <c r="G331" i="1"/>
  <c r="G1139" i="1"/>
  <c r="G432" i="1"/>
  <c r="G836" i="1"/>
  <c r="G129" i="1"/>
  <c r="G533" i="1"/>
  <c r="H87" i="1"/>
  <c r="N84" i="1"/>
  <c r="H65" i="1"/>
  <c r="H267" i="1" s="1"/>
  <c r="Q1739" i="1" l="1"/>
  <c r="Q2603" i="1"/>
  <c r="Q2123" i="1"/>
  <c r="Q1643" i="1"/>
  <c r="Q1931" i="1"/>
  <c r="Q2411" i="1"/>
  <c r="Q2027" i="1"/>
  <c r="Q2315" i="1"/>
  <c r="Q2507" i="1"/>
  <c r="Q2219" i="1"/>
  <c r="Q1835" i="1"/>
  <c r="H1750" i="1"/>
  <c r="H2326" i="1" s="1"/>
  <c r="H1846" i="1"/>
  <c r="H2422" i="1" s="1"/>
  <c r="H2038" i="1"/>
  <c r="H2614" i="1" s="1"/>
  <c r="H1654" i="1"/>
  <c r="H2230" i="1" s="1"/>
  <c r="H2134" i="1"/>
  <c r="N3117" i="1"/>
  <c r="N3307" i="1"/>
  <c r="N3877" i="1"/>
  <c r="N3782" i="1"/>
  <c r="N3972" i="1"/>
  <c r="N3497" i="1"/>
  <c r="N3687" i="1"/>
  <c r="N3402" i="1"/>
  <c r="N4067" i="1"/>
  <c r="N3592" i="1"/>
  <c r="N3212" i="1"/>
  <c r="H3782" i="1"/>
  <c r="H4067" i="1"/>
  <c r="H3877" i="1"/>
  <c r="H3972" i="1"/>
  <c r="H3687" i="1"/>
  <c r="H4103" i="1"/>
  <c r="H3839" i="1"/>
  <c r="Q4085" i="1"/>
  <c r="H3698" i="1"/>
  <c r="Q3319" i="1"/>
  <c r="Q3705" i="1"/>
  <c r="Q3136" i="1"/>
  <c r="Q3984" i="1"/>
  <c r="Q3800" i="1"/>
  <c r="Q3610" i="1"/>
  <c r="Q3420" i="1"/>
  <c r="Q3895" i="1"/>
  <c r="H3815" i="1"/>
  <c r="H2074" i="1"/>
  <c r="H1904" i="1"/>
  <c r="Q2704" i="1"/>
  <c r="Q2859" i="1"/>
  <c r="H2685" i="1"/>
  <c r="H2358" i="1"/>
  <c r="H2453" i="1"/>
  <c r="Q2936" i="1"/>
  <c r="H2548" i="1"/>
  <c r="H2457" i="1"/>
  <c r="H2645" i="1"/>
  <c r="H1953" i="1"/>
  <c r="H2452" i="1"/>
  <c r="H2553" i="1"/>
  <c r="H2649" i="1"/>
  <c r="H2644" i="1"/>
  <c r="Q2339" i="1"/>
  <c r="H2426" i="1"/>
  <c r="H2170" i="1"/>
  <c r="H2655" i="1"/>
  <c r="Q2782" i="1"/>
  <c r="H2549" i="1"/>
  <c r="H1975" i="1"/>
  <c r="Q2243" i="1"/>
  <c r="Q1667" i="1"/>
  <c r="H2070" i="1"/>
  <c r="E36" i="5"/>
  <c r="N65" i="1" s="1"/>
  <c r="N368" i="1" s="1"/>
  <c r="N993" i="1"/>
  <c r="N387" i="1"/>
  <c r="N589" i="1"/>
  <c r="N791" i="1"/>
  <c r="N1195" i="1"/>
  <c r="N1094" i="1"/>
  <c r="N286" i="1"/>
  <c r="N892" i="1"/>
  <c r="N185" i="1"/>
  <c r="N488" i="1"/>
  <c r="N690" i="1"/>
  <c r="H1075" i="1"/>
  <c r="H772" i="1"/>
  <c r="H166" i="1"/>
  <c r="H671" i="1"/>
  <c r="H368" i="1"/>
  <c r="H570" i="1"/>
  <c r="H1176" i="1"/>
  <c r="H873" i="1"/>
  <c r="H1198" i="1"/>
  <c r="H794" i="1"/>
  <c r="H390" i="1"/>
  <c r="H491" i="1"/>
  <c r="H1097" i="1"/>
  <c r="H693" i="1"/>
  <c r="H289" i="1"/>
  <c r="H895" i="1"/>
  <c r="H996" i="1"/>
  <c r="H592" i="1"/>
  <c r="H188" i="1"/>
  <c r="H331" i="1"/>
  <c r="H974" i="1"/>
  <c r="H469" i="1"/>
  <c r="H230" i="1"/>
  <c r="H129" i="1"/>
  <c r="H432" i="1"/>
  <c r="H937" i="1"/>
  <c r="H1139" i="1"/>
  <c r="H836" i="1"/>
  <c r="H634" i="1"/>
  <c r="H533" i="1"/>
  <c r="H735" i="1"/>
  <c r="N87" i="1"/>
  <c r="Q3801" i="1" l="1"/>
  <c r="Q3985" i="1"/>
  <c r="Q3509" i="1"/>
  <c r="Q3320" i="1"/>
  <c r="H3910" i="1"/>
  <c r="Q3611" i="1"/>
  <c r="Q4086" i="1"/>
  <c r="H3934" i="1"/>
  <c r="Q3896" i="1"/>
  <c r="Q3421" i="1"/>
  <c r="H3793" i="1"/>
  <c r="Q3706" i="1"/>
  <c r="Q3224" i="1"/>
  <c r="N1075" i="1"/>
  <c r="N671" i="1"/>
  <c r="N772" i="1"/>
  <c r="H2071" i="1"/>
  <c r="N1176" i="1"/>
  <c r="H2522" i="1"/>
  <c r="Q2705" i="1"/>
  <c r="H2266" i="1"/>
  <c r="H2262" i="1"/>
  <c r="N873" i="1"/>
  <c r="H2362" i="1"/>
  <c r="H2049" i="1"/>
  <c r="H2550" i="1"/>
  <c r="H2000" i="1"/>
  <c r="N267" i="1"/>
  <c r="N570" i="1"/>
  <c r="N166" i="1"/>
  <c r="N974" i="1"/>
  <c r="N469" i="1"/>
  <c r="N1198" i="1"/>
  <c r="N794" i="1"/>
  <c r="N390" i="1"/>
  <c r="N491" i="1"/>
  <c r="N1097" i="1"/>
  <c r="N693" i="1"/>
  <c r="N289" i="1"/>
  <c r="N895" i="1"/>
  <c r="N996" i="1"/>
  <c r="N592" i="1"/>
  <c r="N188" i="1"/>
  <c r="Q3225" i="1" l="1"/>
  <c r="H3888" i="1"/>
  <c r="Q3510" i="1"/>
  <c r="H4029" i="1"/>
  <c r="H4005" i="1"/>
  <c r="H2454" i="1"/>
  <c r="Q2146" i="1"/>
  <c r="Q2530" i="1"/>
  <c r="H2618" i="1"/>
  <c r="H2096" i="1"/>
  <c r="H2554" i="1"/>
  <c r="H2458" i="1"/>
  <c r="Q1672" i="1"/>
  <c r="H2167" i="1"/>
  <c r="H2145" i="1"/>
  <c r="H4124" i="1" l="1"/>
  <c r="H4100" i="1"/>
  <c r="H3983" i="1"/>
  <c r="Q1673" i="1"/>
  <c r="H2288" i="1"/>
  <c r="H2192" i="1"/>
  <c r="Q2531" i="1"/>
  <c r="Q2951" i="1"/>
  <c r="H2263" i="1"/>
  <c r="H2650" i="1"/>
  <c r="Q2147" i="1"/>
  <c r="H2241" i="1"/>
  <c r="Q2797" i="1"/>
  <c r="Q1954" i="1"/>
  <c r="H2646" i="1"/>
  <c r="Q2874" i="1"/>
  <c r="Q1858" i="1"/>
  <c r="Q2248" i="1"/>
  <c r="Q2344" i="1"/>
  <c r="H4078" i="1" l="1"/>
  <c r="Q3990" i="1"/>
  <c r="Q3325" i="1"/>
  <c r="H2337" i="1"/>
  <c r="H2384" i="1"/>
  <c r="Q2249" i="1"/>
  <c r="Q2875" i="1"/>
  <c r="Q1859" i="1"/>
  <c r="Q1955" i="1"/>
  <c r="Q2798" i="1"/>
  <c r="H2359" i="1"/>
  <c r="Q2952" i="1"/>
  <c r="Q2345" i="1"/>
  <c r="Q2720" i="1"/>
  <c r="Q3991" i="1" l="1"/>
  <c r="Q3230" i="1"/>
  <c r="Q3034" i="1"/>
  <c r="Q3326" i="1"/>
  <c r="Q3515" i="1"/>
  <c r="Q2721" i="1"/>
  <c r="H2480" i="1"/>
  <c r="H2455" i="1"/>
  <c r="H2433" i="1"/>
  <c r="E13" i="5"/>
  <c r="N30" i="1" s="1"/>
  <c r="Q3035" i="1" l="1"/>
  <c r="Q3231" i="1"/>
  <c r="Q3516" i="1"/>
  <c r="Q2885" i="1"/>
  <c r="H2576" i="1"/>
  <c r="H2529" i="1"/>
  <c r="H2551" i="1"/>
  <c r="Q2152" i="1"/>
  <c r="Q2962" i="1"/>
  <c r="Q2808" i="1"/>
  <c r="Q2536" i="1"/>
  <c r="N1141" i="1"/>
  <c r="N1040" i="1"/>
  <c r="N535" i="1"/>
  <c r="N333" i="1"/>
  <c r="N939" i="1"/>
  <c r="N737" i="1"/>
  <c r="N232" i="1"/>
  <c r="N838" i="1"/>
  <c r="N636" i="1"/>
  <c r="N434" i="1"/>
  <c r="N131" i="1"/>
  <c r="H23" i="2"/>
  <c r="J12" i="2"/>
  <c r="H2647" i="1" l="1"/>
  <c r="H2625" i="1"/>
  <c r="Q1864" i="1"/>
  <c r="H2672" i="1"/>
  <c r="Q2537" i="1"/>
  <c r="Q2963" i="1"/>
  <c r="Q2626" i="1"/>
  <c r="Q2809" i="1"/>
  <c r="Q2731" i="1"/>
  <c r="Q2153" i="1"/>
  <c r="Q1960" i="1"/>
  <c r="Q2886" i="1"/>
  <c r="H1147" i="1"/>
  <c r="H743" i="1"/>
  <c r="H339" i="1"/>
  <c r="H945" i="1"/>
  <c r="H541" i="1"/>
  <c r="H137" i="1"/>
  <c r="H844" i="1"/>
  <c r="H440" i="1"/>
  <c r="H1046" i="1"/>
  <c r="H642" i="1"/>
  <c r="H238" i="1"/>
  <c r="H108" i="1"/>
  <c r="H512" i="1" s="1"/>
  <c r="H31" i="1"/>
  <c r="H132" i="1" s="1"/>
  <c r="H30" i="1"/>
  <c r="H29" i="1"/>
  <c r="H433" i="1" s="1"/>
  <c r="H1039" i="1" s="1"/>
  <c r="H107" i="1"/>
  <c r="H511" i="1" s="1"/>
  <c r="H19" i="1"/>
  <c r="H322" i="1" s="1"/>
  <c r="H18" i="1"/>
  <c r="H17" i="1"/>
  <c r="H106" i="1"/>
  <c r="H95" i="1"/>
  <c r="H600" i="1" s="1"/>
  <c r="H100" i="1"/>
  <c r="H99" i="1"/>
  <c r="H98" i="1"/>
  <c r="H502" i="1" s="1"/>
  <c r="H97" i="1"/>
  <c r="H501" i="1" s="1"/>
  <c r="H96" i="1"/>
  <c r="H197" i="1" s="1"/>
  <c r="H104" i="1"/>
  <c r="H407" i="1" s="1"/>
  <c r="H94" i="1"/>
  <c r="H93" i="1"/>
  <c r="H295" i="1" s="1"/>
  <c r="H101" i="1"/>
  <c r="H92" i="1"/>
  <c r="H1001" i="1" s="1"/>
  <c r="H91" i="1"/>
  <c r="H495" i="1" s="1"/>
  <c r="H90" i="1"/>
  <c r="H292" i="1" s="1"/>
  <c r="H77" i="1"/>
  <c r="H279" i="1" s="1"/>
  <c r="H683" i="1" s="1"/>
  <c r="H1087" i="1" s="1"/>
  <c r="H83" i="1"/>
  <c r="H184" i="1" s="1"/>
  <c r="H80" i="1"/>
  <c r="H181" i="1" s="1"/>
  <c r="H78" i="1"/>
  <c r="H179" i="1" s="1"/>
  <c r="H79" i="1"/>
  <c r="H75" i="1"/>
  <c r="H277" i="1" s="1"/>
  <c r="H88" i="1"/>
  <c r="H492" i="1" s="1"/>
  <c r="H74" i="1"/>
  <c r="H71" i="1"/>
  <c r="H69" i="1"/>
  <c r="H48" i="1"/>
  <c r="H81" i="1"/>
  <c r="H182" i="1" s="1"/>
  <c r="H72" i="1"/>
  <c r="H82" i="1"/>
  <c r="H890" i="1" s="1"/>
  <c r="H70" i="1"/>
  <c r="H68" i="1"/>
  <c r="H50" i="1"/>
  <c r="H151" i="1" s="1"/>
  <c r="H252" i="1" s="1"/>
  <c r="H353" i="1" s="1"/>
  <c r="H454" i="1" s="1"/>
  <c r="H555" i="1" s="1"/>
  <c r="H656" i="1" s="1"/>
  <c r="H757" i="1" s="1"/>
  <c r="H858" i="1" s="1"/>
  <c r="H959" i="1" s="1"/>
  <c r="H1060" i="1" s="1"/>
  <c r="H1161" i="1" s="1"/>
  <c r="H66" i="1"/>
  <c r="H470" i="1" s="1"/>
  <c r="H43" i="1"/>
  <c r="H42" i="1"/>
  <c r="H39" i="1"/>
  <c r="H342" i="1" s="1"/>
  <c r="H948" i="1" s="1"/>
  <c r="H40" i="1"/>
  <c r="H444" i="1" s="1"/>
  <c r="H38" i="1"/>
  <c r="H543" i="1" s="1"/>
  <c r="H1177" i="1" l="1"/>
  <c r="Q2732" i="1"/>
  <c r="Q1865" i="1"/>
  <c r="Q1961" i="1"/>
  <c r="Q2050" i="1"/>
  <c r="Q1570" i="1"/>
  <c r="Q2627" i="1"/>
  <c r="Q2434" i="1"/>
  <c r="Q1762" i="1"/>
  <c r="H1153" i="1"/>
  <c r="H749" i="1"/>
  <c r="H345" i="1"/>
  <c r="H1052" i="1"/>
  <c r="H648" i="1"/>
  <c r="H244" i="1"/>
  <c r="H951" i="1"/>
  <c r="H547" i="1"/>
  <c r="H143" i="1"/>
  <c r="H850" i="1"/>
  <c r="H446" i="1"/>
  <c r="H1217" i="1"/>
  <c r="H813" i="1"/>
  <c r="H409" i="1"/>
  <c r="H1116" i="1"/>
  <c r="H712" i="1"/>
  <c r="H308" i="1"/>
  <c r="H1015" i="1"/>
  <c r="H611" i="1"/>
  <c r="H207" i="1"/>
  <c r="H914" i="1"/>
  <c r="H510" i="1"/>
  <c r="H1112" i="1"/>
  <c r="H708" i="1"/>
  <c r="H304" i="1"/>
  <c r="H1011" i="1"/>
  <c r="H607" i="1"/>
  <c r="H910" i="1"/>
  <c r="H506" i="1"/>
  <c r="H809" i="1"/>
  <c r="H405" i="1"/>
  <c r="H1108" i="1"/>
  <c r="H896" i="1"/>
  <c r="H790" i="1"/>
  <c r="H1189" i="1"/>
  <c r="H479" i="1"/>
  <c r="H738" i="1"/>
  <c r="H928" i="1"/>
  <c r="H1107" i="1"/>
  <c r="H298" i="1"/>
  <c r="H1206" i="1"/>
  <c r="H901" i="1"/>
  <c r="H856" i="1"/>
  <c r="H1117" i="1"/>
  <c r="H1201" i="1"/>
  <c r="H442" i="1"/>
  <c r="H208" i="1"/>
  <c r="H209" i="1"/>
  <c r="H351" i="1"/>
  <c r="H268" i="1"/>
  <c r="H975" i="1" s="1"/>
  <c r="H192" i="1"/>
  <c r="H343" i="1"/>
  <c r="H1215" i="1"/>
  <c r="H410" i="1"/>
  <c r="H544" i="1"/>
  <c r="H1150" i="1" s="1"/>
  <c r="H799" i="1"/>
  <c r="H297" i="1"/>
  <c r="H991" i="1"/>
  <c r="H916" i="1"/>
  <c r="H499" i="1"/>
  <c r="H193" i="1"/>
  <c r="H704" i="1"/>
  <c r="H699" i="1"/>
  <c r="H688" i="1"/>
  <c r="H684" i="1"/>
  <c r="H899" i="1"/>
  <c r="H957" i="1"/>
  <c r="H290" i="1"/>
  <c r="H294" i="1"/>
  <c r="H548" i="1"/>
  <c r="H447" i="1"/>
  <c r="H649" i="1"/>
  <c r="H346" i="1"/>
  <c r="H245" i="1"/>
  <c r="H750" i="1"/>
  <c r="H144" i="1"/>
  <c r="H505" i="1"/>
  <c r="H202" i="1"/>
  <c r="H606" i="1"/>
  <c r="H707" i="1"/>
  <c r="H404" i="1"/>
  <c r="H303" i="1"/>
  <c r="H522" i="1"/>
  <c r="H1128" i="1" s="1"/>
  <c r="H118" i="1"/>
  <c r="H724" i="1" s="1"/>
  <c r="H320" i="1"/>
  <c r="H926" i="1" s="1"/>
  <c r="H623" i="1"/>
  <c r="H421" i="1"/>
  <c r="H1027" i="1" s="1"/>
  <c r="H219" i="1"/>
  <c r="H825" i="1" s="1"/>
  <c r="H472" i="1"/>
  <c r="H573" i="1"/>
  <c r="H371" i="1"/>
  <c r="H169" i="1"/>
  <c r="H674" i="1"/>
  <c r="H270" i="1"/>
  <c r="H384" i="1"/>
  <c r="H586" i="1"/>
  <c r="H485" i="1"/>
  <c r="H283" i="1"/>
  <c r="H276" i="1"/>
  <c r="H377" i="1"/>
  <c r="H478" i="1"/>
  <c r="H481" i="1"/>
  <c r="H885" i="1" s="1"/>
  <c r="H380" i="1"/>
  <c r="H784" i="1" s="1"/>
  <c r="H1188" i="1" s="1"/>
  <c r="H178" i="1"/>
  <c r="H582" i="1" s="1"/>
  <c r="H986" i="1" s="1"/>
  <c r="H604" i="1"/>
  <c r="H1210" i="1" s="1"/>
  <c r="H301" i="1"/>
  <c r="H907" i="1" s="1"/>
  <c r="H503" i="1"/>
  <c r="H1109" i="1" s="1"/>
  <c r="H402" i="1"/>
  <c r="H1008" i="1" s="1"/>
  <c r="H200" i="1"/>
  <c r="H806" i="1" s="1"/>
  <c r="H705" i="1"/>
  <c r="H635" i="1"/>
  <c r="H332" i="1"/>
  <c r="H938" i="1" s="1"/>
  <c r="H130" i="1"/>
  <c r="H736" i="1" s="1"/>
  <c r="H534" i="1"/>
  <c r="H1140" i="1" s="1"/>
  <c r="H231" i="1"/>
  <c r="H837" i="1" s="1"/>
  <c r="H687" i="1"/>
  <c r="H175" i="1"/>
  <c r="H474" i="1"/>
  <c r="H171" i="1"/>
  <c r="H898" i="1"/>
  <c r="H191" i="1"/>
  <c r="H595" i="1"/>
  <c r="H999" i="1"/>
  <c r="H504" i="1"/>
  <c r="H1110" i="1" s="1"/>
  <c r="H706" i="1"/>
  <c r="H201" i="1"/>
  <c r="H807" i="1" s="1"/>
  <c r="H605" i="1"/>
  <c r="H1211" i="1" s="1"/>
  <c r="H302" i="1"/>
  <c r="H908" i="1" s="1"/>
  <c r="H422" i="1"/>
  <c r="H1028" i="1" s="1"/>
  <c r="H624" i="1"/>
  <c r="H119" i="1"/>
  <c r="H725" i="1" s="1"/>
  <c r="H523" i="1"/>
  <c r="H1129" i="1" s="1"/>
  <c r="H220" i="1"/>
  <c r="H826" i="1" s="1"/>
  <c r="H535" i="1"/>
  <c r="H1141" i="1" s="1"/>
  <c r="H232" i="1"/>
  <c r="H838" i="1" s="1"/>
  <c r="H636" i="1"/>
  <c r="H333" i="1"/>
  <c r="H785" i="1"/>
  <c r="H280" i="1"/>
  <c r="H886" i="1"/>
  <c r="H284" i="1"/>
  <c r="H609" i="1"/>
  <c r="H494" i="1"/>
  <c r="H947" i="1"/>
  <c r="H587" i="1"/>
  <c r="H797" i="1"/>
  <c r="H403" i="1"/>
  <c r="H1009" i="1" s="1"/>
  <c r="H811" i="1"/>
  <c r="H272" i="1"/>
  <c r="H612" i="1"/>
  <c r="H250" i="1"/>
  <c r="H755" i="1"/>
  <c r="H241" i="1"/>
  <c r="H847" i="1" s="1"/>
  <c r="H496" i="1"/>
  <c r="H497" i="1"/>
  <c r="H391" i="1"/>
  <c r="H672" i="1"/>
  <c r="H395" i="1"/>
  <c r="H194" i="1"/>
  <c r="H396" i="1"/>
  <c r="H401" i="1"/>
  <c r="H848" i="1"/>
  <c r="H1050" i="1"/>
  <c r="H242" i="1"/>
  <c r="H949" i="1"/>
  <c r="H141" i="1"/>
  <c r="H1151" i="1" s="1"/>
  <c r="H545" i="1"/>
  <c r="H646" i="1"/>
  <c r="H60" i="1"/>
  <c r="H1092" i="1"/>
  <c r="H1193" i="1"/>
  <c r="H789" i="1"/>
  <c r="H385" i="1"/>
  <c r="H170" i="1"/>
  <c r="H271" i="1"/>
  <c r="H484" i="1"/>
  <c r="H585" i="1"/>
  <c r="H686" i="1"/>
  <c r="H1000" i="1"/>
  <c r="H1101" i="1"/>
  <c r="H293" i="1"/>
  <c r="H798" i="1"/>
  <c r="H394" i="1"/>
  <c r="H697" i="1"/>
  <c r="H599" i="1"/>
  <c r="H700" i="1"/>
  <c r="H397" i="1"/>
  <c r="H296" i="1"/>
  <c r="H602" i="1"/>
  <c r="H703" i="1"/>
  <c r="H400" i="1"/>
  <c r="H299" i="1"/>
  <c r="H701" i="1"/>
  <c r="H398" i="1"/>
  <c r="H423" i="1"/>
  <c r="H1029" i="1" s="1"/>
  <c r="H625" i="1"/>
  <c r="H120" i="1"/>
  <c r="H524" i="1"/>
  <c r="H1130" i="1" s="1"/>
  <c r="H221" i="1"/>
  <c r="H536" i="1"/>
  <c r="H637" i="1"/>
  <c r="H334" i="1"/>
  <c r="H233" i="1"/>
  <c r="H383" i="1"/>
  <c r="H381" i="1"/>
  <c r="H987" i="1"/>
  <c r="H482" i="1"/>
  <c r="H644" i="1"/>
  <c r="H195" i="1"/>
  <c r="H205" i="1"/>
  <c r="H131" i="1"/>
  <c r="H737" i="1" s="1"/>
  <c r="H198" i="1"/>
  <c r="H183" i="1"/>
  <c r="H912" i="1"/>
  <c r="H196" i="1"/>
  <c r="H393" i="1"/>
  <c r="H321" i="1"/>
  <c r="H927" i="1" s="1"/>
  <c r="H486" i="1"/>
  <c r="H372" i="1"/>
  <c r="H1100" i="1"/>
  <c r="H452" i="1"/>
  <c r="H443" i="1"/>
  <c r="H1049" i="1" s="1"/>
  <c r="H309" i="1"/>
  <c r="H300" i="1"/>
  <c r="H149" i="1"/>
  <c r="H654" i="1"/>
  <c r="H1159" i="1"/>
  <c r="H645" i="1"/>
  <c r="H199" i="1"/>
  <c r="H167" i="1"/>
  <c r="H874" i="1" s="1"/>
  <c r="H369" i="1"/>
  <c r="H1076" i="1" s="1"/>
  <c r="H598" i="1"/>
  <c r="H176" i="1"/>
  <c r="H1102" i="1"/>
  <c r="H1048" i="1"/>
  <c r="H745" i="1"/>
  <c r="H341" i="1"/>
  <c r="H173" i="1"/>
  <c r="H274" i="1"/>
  <c r="H273" i="1"/>
  <c r="H172" i="1"/>
  <c r="H483" i="1"/>
  <c r="H382" i="1"/>
  <c r="H281" i="1"/>
  <c r="H180" i="1"/>
  <c r="H588" i="1"/>
  <c r="H689" i="1"/>
  <c r="H386" i="1"/>
  <c r="H285" i="1"/>
  <c r="H1013" i="1"/>
  <c r="H306" i="1"/>
  <c r="H710" i="1"/>
  <c r="H1114" i="1"/>
  <c r="H1017" i="1"/>
  <c r="H714" i="1"/>
  <c r="H1219" i="1"/>
  <c r="H411" i="1"/>
  <c r="H1118" i="1"/>
  <c r="H310" i="1"/>
  <c r="H815" i="1"/>
  <c r="H282" i="1"/>
  <c r="H1088" i="1"/>
  <c r="H583" i="1"/>
  <c r="H240" i="1"/>
  <c r="H596" i="1"/>
  <c r="H613" i="1"/>
  <c r="H747" i="1"/>
  <c r="H139" i="1"/>
  <c r="H1149" i="1" s="1"/>
  <c r="H498" i="1"/>
  <c r="H508" i="1"/>
  <c r="H473" i="1"/>
  <c r="H373" i="1"/>
  <c r="H435" i="1"/>
  <c r="H434" i="1"/>
  <c r="H1040" i="1" s="1"/>
  <c r="H487" i="1"/>
  <c r="H846" i="1"/>
  <c r="H1202" i="1"/>
  <c r="H696" i="1"/>
  <c r="H713" i="1"/>
  <c r="H597" i="1"/>
  <c r="H553" i="1"/>
  <c r="H1058" i="1"/>
  <c r="H140" i="1"/>
  <c r="H746" i="1" s="1"/>
  <c r="H603" i="1"/>
  <c r="H189" i="1"/>
  <c r="H571" i="1"/>
  <c r="H773" i="1"/>
  <c r="H1203" i="1"/>
  <c r="H698" i="1"/>
  <c r="H900" i="1"/>
  <c r="H109" i="1"/>
  <c r="E8" i="5"/>
  <c r="N19" i="1" s="1"/>
  <c r="H46" i="1"/>
  <c r="E7" i="5"/>
  <c r="N18" i="1" s="1"/>
  <c r="E25" i="5"/>
  <c r="N48" i="1" s="1"/>
  <c r="E79" i="5"/>
  <c r="N107" i="1" s="1"/>
  <c r="E6" i="5"/>
  <c r="N17" i="1" s="1"/>
  <c r="N39" i="1"/>
  <c r="E20" i="5"/>
  <c r="N40" i="1" s="1"/>
  <c r="N38" i="1"/>
  <c r="H37" i="1"/>
  <c r="H776" i="1" l="1"/>
  <c r="H877" i="1"/>
  <c r="H675" i="1"/>
  <c r="H574" i="1"/>
  <c r="H977" i="1"/>
  <c r="H1179" i="1"/>
  <c r="H1078" i="1"/>
  <c r="H876" i="1"/>
  <c r="H775" i="1"/>
  <c r="Q3040" i="1"/>
  <c r="Q1763" i="1"/>
  <c r="Q2435" i="1"/>
  <c r="Q2051" i="1"/>
  <c r="N1028" i="1"/>
  <c r="N927" i="1"/>
  <c r="N826" i="1"/>
  <c r="N321" i="1"/>
  <c r="N725" i="1"/>
  <c r="N1129" i="1"/>
  <c r="N220" i="1"/>
  <c r="N119" i="1"/>
  <c r="N523" i="1"/>
  <c r="N422" i="1"/>
  <c r="N624" i="1"/>
  <c r="N1027" i="1"/>
  <c r="N1128" i="1"/>
  <c r="N522" i="1"/>
  <c r="N623" i="1"/>
  <c r="N320" i="1"/>
  <c r="N724" i="1"/>
  <c r="N926" i="1"/>
  <c r="N421" i="1"/>
  <c r="N825" i="1"/>
  <c r="N219" i="1"/>
  <c r="N118" i="1"/>
  <c r="N1029" i="1"/>
  <c r="N322" i="1"/>
  <c r="N625" i="1"/>
  <c r="N120" i="1"/>
  <c r="N423" i="1"/>
  <c r="N726" i="1"/>
  <c r="N928" i="1"/>
  <c r="N524" i="1"/>
  <c r="N827" i="1"/>
  <c r="N1130" i="1"/>
  <c r="N221" i="1"/>
  <c r="N1218" i="1"/>
  <c r="N915" i="1"/>
  <c r="N208" i="1"/>
  <c r="N309" i="1"/>
  <c r="N511" i="1"/>
  <c r="N410" i="1"/>
  <c r="N612" i="1"/>
  <c r="N713" i="1"/>
  <c r="N814" i="1"/>
  <c r="N1016" i="1"/>
  <c r="N1117" i="1"/>
  <c r="H882" i="1"/>
  <c r="H781" i="1"/>
  <c r="H579" i="1"/>
  <c r="H680" i="1"/>
  <c r="N1049" i="1"/>
  <c r="N645" i="1"/>
  <c r="N241" i="1"/>
  <c r="N948" i="1"/>
  <c r="N544" i="1"/>
  <c r="N140" i="1"/>
  <c r="N847" i="1"/>
  <c r="N443" i="1"/>
  <c r="N1150" i="1"/>
  <c r="N746" i="1"/>
  <c r="N342" i="1"/>
  <c r="H845" i="1"/>
  <c r="H1148" i="1"/>
  <c r="H1047" i="1"/>
  <c r="H643" i="1"/>
  <c r="H946" i="1"/>
  <c r="H542" i="1"/>
  <c r="H744" i="1"/>
  <c r="H138" i="1"/>
  <c r="H340" i="1"/>
  <c r="H239" i="1"/>
  <c r="H441" i="1"/>
  <c r="H906" i="1"/>
  <c r="H1007" i="1"/>
  <c r="H1209" i="1"/>
  <c r="H805" i="1"/>
  <c r="H593" i="1"/>
  <c r="H795" i="1"/>
  <c r="H694" i="1"/>
  <c r="H1194" i="1"/>
  <c r="H891" i="1"/>
  <c r="H992" i="1"/>
  <c r="H1093" i="1"/>
  <c r="H1091" i="1"/>
  <c r="H889" i="1"/>
  <c r="H1192" i="1"/>
  <c r="H990" i="1"/>
  <c r="H788" i="1"/>
  <c r="H786" i="1"/>
  <c r="H887" i="1"/>
  <c r="H685" i="1"/>
  <c r="H584" i="1"/>
  <c r="H378" i="1"/>
  <c r="H681" i="1"/>
  <c r="H375" i="1"/>
  <c r="H374" i="1"/>
  <c r="H475" i="1"/>
  <c r="H878" i="1"/>
  <c r="H777" i="1"/>
  <c r="H575" i="1"/>
  <c r="H676" i="1"/>
  <c r="H851" i="1"/>
  <c r="H1142" i="1"/>
  <c r="H1041" i="1"/>
  <c r="H839" i="1"/>
  <c r="H940" i="1"/>
  <c r="H939" i="1"/>
  <c r="H827" i="1"/>
  <c r="H726" i="1"/>
  <c r="H909" i="1"/>
  <c r="H808" i="1"/>
  <c r="H1212" i="1"/>
  <c r="H1010" i="1"/>
  <c r="H1111" i="1"/>
  <c r="H905" i="1"/>
  <c r="H1006" i="1"/>
  <c r="H804" i="1"/>
  <c r="H1208" i="1"/>
  <c r="H399" i="1"/>
  <c r="H802" i="1"/>
  <c r="H903" i="1"/>
  <c r="H1105" i="1"/>
  <c r="H1004" i="1"/>
  <c r="H1003" i="1"/>
  <c r="H801" i="1"/>
  <c r="H1104" i="1"/>
  <c r="H1205" i="1"/>
  <c r="H902" i="1"/>
  <c r="H1204" i="1"/>
  <c r="H800" i="1"/>
  <c r="H1103" i="1"/>
  <c r="H1002" i="1"/>
  <c r="H1016" i="1"/>
  <c r="H814" i="1"/>
  <c r="H915" i="1"/>
  <c r="H1218" i="1"/>
  <c r="N452" i="1"/>
  <c r="N1058" i="1"/>
  <c r="N553" i="1"/>
  <c r="N957" i="1"/>
  <c r="N1159" i="1"/>
  <c r="N654" i="1"/>
  <c r="N149" i="1"/>
  <c r="N755" i="1"/>
  <c r="N250" i="1"/>
  <c r="N856" i="1"/>
  <c r="N351" i="1"/>
  <c r="N341" i="1"/>
  <c r="N240" i="1"/>
  <c r="N139" i="1"/>
  <c r="N949" i="1"/>
  <c r="N646" i="1"/>
  <c r="N343" i="1"/>
  <c r="N1050" i="1"/>
  <c r="N242" i="1"/>
  <c r="N747" i="1"/>
  <c r="N545" i="1"/>
  <c r="N444" i="1"/>
  <c r="N848" i="1"/>
  <c r="N141" i="1"/>
  <c r="N1151" i="1" s="1"/>
  <c r="H652" i="1"/>
  <c r="H349" i="1"/>
  <c r="H551" i="1"/>
  <c r="H450" i="1"/>
  <c r="H248" i="1"/>
  <c r="H147" i="1"/>
  <c r="H412" i="1"/>
  <c r="H715" i="1"/>
  <c r="H311" i="1"/>
  <c r="H210" i="1"/>
  <c r="H614" i="1"/>
  <c r="H513" i="1"/>
  <c r="H787" i="1"/>
  <c r="H888" i="1"/>
  <c r="H162" i="1"/>
  <c r="H263" i="1"/>
  <c r="H566" i="1" s="1"/>
  <c r="H869" i="1" s="1"/>
  <c r="H1172" i="1" s="1"/>
  <c r="H315" i="1"/>
  <c r="H214" i="1"/>
  <c r="H113" i="1"/>
  <c r="N36" i="1"/>
  <c r="H464" i="1"/>
  <c r="H868" i="1" s="1"/>
  <c r="H363" i="1"/>
  <c r="H767" i="1" s="1"/>
  <c r="H1171" i="1" s="1"/>
  <c r="H262" i="1"/>
  <c r="H666" i="1" s="1"/>
  <c r="H1070" i="1" s="1"/>
  <c r="H161" i="1"/>
  <c r="H565" i="1" s="1"/>
  <c r="H969" i="1" s="1"/>
  <c r="N50" i="1"/>
  <c r="N151" i="1" s="1"/>
  <c r="N252" i="1" s="1"/>
  <c r="N353" i="1" s="1"/>
  <c r="N454" i="1" s="1"/>
  <c r="N555" i="1" s="1"/>
  <c r="N656" i="1" s="1"/>
  <c r="N757" i="1" s="1"/>
  <c r="N858" i="1" s="1"/>
  <c r="N959" i="1" s="1"/>
  <c r="N1060" i="1" s="1"/>
  <c r="N1161" i="1" s="1"/>
  <c r="E50" i="5"/>
  <c r="N80" i="1" s="1"/>
  <c r="N101" i="1"/>
  <c r="E11" i="5"/>
  <c r="N29" i="1" s="1"/>
  <c r="E34" i="5"/>
  <c r="N60" i="1" s="1"/>
  <c r="E42" i="5"/>
  <c r="N72" i="1" s="1"/>
  <c r="E43" i="5"/>
  <c r="N73" i="1" s="1"/>
  <c r="E49" i="5"/>
  <c r="N79" i="1" s="1"/>
  <c r="E53" i="5"/>
  <c r="N83" i="1" s="1"/>
  <c r="E64" i="5"/>
  <c r="N93" i="1" s="1"/>
  <c r="E67" i="5"/>
  <c r="N96" i="1" s="1"/>
  <c r="E80" i="5"/>
  <c r="N108" i="1" s="1"/>
  <c r="E35" i="5"/>
  <c r="N61" i="1" s="1"/>
  <c r="E52" i="5"/>
  <c r="N82" i="1" s="1"/>
  <c r="E45" i="5"/>
  <c r="N75" i="1" s="1"/>
  <c r="E70" i="5"/>
  <c r="N99" i="1" s="1"/>
  <c r="E33" i="5"/>
  <c r="N56" i="1" s="1"/>
  <c r="E38" i="5"/>
  <c r="N68" i="1" s="1"/>
  <c r="E51" i="5"/>
  <c r="N81" i="1" s="1"/>
  <c r="E44" i="5"/>
  <c r="N74" i="1" s="1"/>
  <c r="E46" i="5"/>
  <c r="N76" i="1" s="1"/>
  <c r="E47" i="5"/>
  <c r="N77" i="1" s="1"/>
  <c r="E62" i="5"/>
  <c r="N91" i="1" s="1"/>
  <c r="E65" i="5"/>
  <c r="E68" i="5"/>
  <c r="N97" i="1" s="1"/>
  <c r="N28" i="1"/>
  <c r="E15" i="5"/>
  <c r="N31" i="1" s="1"/>
  <c r="E21" i="5"/>
  <c r="N42" i="1" s="1"/>
  <c r="N66" i="1"/>
  <c r="E40" i="5"/>
  <c r="N70" i="1" s="1"/>
  <c r="E39" i="5"/>
  <c r="N69" i="1" s="1"/>
  <c r="E57" i="5"/>
  <c r="N88" i="1" s="1"/>
  <c r="E48" i="5"/>
  <c r="N78" i="1" s="1"/>
  <c r="E58" i="5"/>
  <c r="N90" i="1" s="1"/>
  <c r="E63" i="5"/>
  <c r="N92" i="1" s="1"/>
  <c r="E75" i="5"/>
  <c r="N104" i="1" s="1"/>
  <c r="E69" i="5"/>
  <c r="N98" i="1" s="1"/>
  <c r="E66" i="5"/>
  <c r="N95" i="1" s="1"/>
  <c r="N109" i="1"/>
  <c r="E22" i="5"/>
  <c r="N43" i="1" s="1"/>
  <c r="E23" i="5"/>
  <c r="N46" i="1" s="1"/>
  <c r="H12" i="1"/>
  <c r="H1022" i="1" s="1"/>
  <c r="E17" i="5"/>
  <c r="N37" i="1" s="1"/>
  <c r="H978" i="1" l="1"/>
  <c r="H1079" i="1"/>
  <c r="H1180" i="1"/>
  <c r="Q1571" i="1"/>
  <c r="Q3041" i="1"/>
  <c r="N986" i="1"/>
  <c r="N582" i="1"/>
  <c r="N178" i="1"/>
  <c r="N885" i="1"/>
  <c r="N481" i="1"/>
  <c r="N784" i="1"/>
  <c r="N1188" i="1"/>
  <c r="N1087" i="1"/>
  <c r="N683" i="1"/>
  <c r="N380" i="1"/>
  <c r="N279" i="1"/>
  <c r="N1114" i="1"/>
  <c r="N407" i="1"/>
  <c r="N912" i="1"/>
  <c r="N1013" i="1"/>
  <c r="N1215" i="1"/>
  <c r="N508" i="1"/>
  <c r="N609" i="1"/>
  <c r="N205" i="1"/>
  <c r="N306" i="1"/>
  <c r="N811" i="1"/>
  <c r="N710" i="1"/>
  <c r="N94" i="1"/>
  <c r="N397" i="1" s="1"/>
  <c r="N498" i="1"/>
  <c r="N1008" i="1"/>
  <c r="N705" i="1"/>
  <c r="N402" i="1"/>
  <c r="N907" i="1"/>
  <c r="N1210" i="1"/>
  <c r="N503" i="1"/>
  <c r="N200" i="1"/>
  <c r="N1109" i="1"/>
  <c r="N806" i="1"/>
  <c r="N301" i="1"/>
  <c r="N604" i="1"/>
  <c r="N1219" i="1"/>
  <c r="N209" i="1"/>
  <c r="N310" i="1"/>
  <c r="N512" i="1"/>
  <c r="N613" i="1"/>
  <c r="N714" i="1"/>
  <c r="N1017" i="1"/>
  <c r="N815" i="1"/>
  <c r="N916" i="1"/>
  <c r="N411" i="1"/>
  <c r="N1118" i="1"/>
  <c r="N901" i="1"/>
  <c r="N699" i="1"/>
  <c r="N1103" i="1"/>
  <c r="N1204" i="1"/>
  <c r="N598" i="1"/>
  <c r="N194" i="1"/>
  <c r="N1002" i="1"/>
  <c r="N295" i="1"/>
  <c r="N396" i="1"/>
  <c r="N497" i="1"/>
  <c r="N800" i="1"/>
  <c r="N880" i="1"/>
  <c r="N1183" i="1"/>
  <c r="N173" i="1"/>
  <c r="N274" i="1"/>
  <c r="N981" i="1"/>
  <c r="N779" i="1"/>
  <c r="N577" i="1"/>
  <c r="N375" i="1"/>
  <c r="N476" i="1"/>
  <c r="N678" i="1"/>
  <c r="N1082" i="1"/>
  <c r="N1010" i="1"/>
  <c r="N1111" i="1"/>
  <c r="N808" i="1"/>
  <c r="N505" i="1"/>
  <c r="N1212" i="1"/>
  <c r="N606" i="1"/>
  <c r="N909" i="1"/>
  <c r="N303" i="1"/>
  <c r="N404" i="1"/>
  <c r="N707" i="1"/>
  <c r="N202" i="1"/>
  <c r="N1007" i="1"/>
  <c r="N805" i="1"/>
  <c r="N502" i="1"/>
  <c r="N704" i="1"/>
  <c r="N300" i="1"/>
  <c r="N906" i="1"/>
  <c r="N1108" i="1"/>
  <c r="N401" i="1"/>
  <c r="N1209" i="1"/>
  <c r="N199" i="1"/>
  <c r="N603" i="1"/>
  <c r="N1220" i="1"/>
  <c r="N917" i="1"/>
  <c r="N614" i="1"/>
  <c r="N715" i="1"/>
  <c r="N1018" i="1"/>
  <c r="N1119" i="1"/>
  <c r="N210" i="1"/>
  <c r="N311" i="1"/>
  <c r="N412" i="1"/>
  <c r="N816" i="1"/>
  <c r="N513" i="1"/>
  <c r="N900" i="1"/>
  <c r="N294" i="1"/>
  <c r="N698" i="1"/>
  <c r="N799" i="1"/>
  <c r="N597" i="1"/>
  <c r="N193" i="1"/>
  <c r="N1203" i="1"/>
  <c r="N496" i="1"/>
  <c r="N1001" i="1"/>
  <c r="N395" i="1"/>
  <c r="N1102" i="1"/>
  <c r="N877" i="1"/>
  <c r="N574" i="1"/>
  <c r="N1079" i="1"/>
  <c r="N776" i="1"/>
  <c r="N1180" i="1"/>
  <c r="N473" i="1"/>
  <c r="N675" i="1"/>
  <c r="N170" i="1"/>
  <c r="N372" i="1"/>
  <c r="N978" i="1"/>
  <c r="N271" i="1"/>
  <c r="N334" i="1"/>
  <c r="N435" i="1"/>
  <c r="N233" i="1"/>
  <c r="N132" i="1"/>
  <c r="N1000" i="1"/>
  <c r="N1202" i="1"/>
  <c r="N1101" i="1"/>
  <c r="N596" i="1"/>
  <c r="N394" i="1"/>
  <c r="N495" i="1"/>
  <c r="N697" i="1"/>
  <c r="N798" i="1"/>
  <c r="N192" i="1"/>
  <c r="N899" i="1"/>
  <c r="N293" i="1"/>
  <c r="N992" i="1"/>
  <c r="N588" i="1"/>
  <c r="N790" i="1"/>
  <c r="N386" i="1"/>
  <c r="N689" i="1"/>
  <c r="N487" i="1"/>
  <c r="N1093" i="1"/>
  <c r="N1194" i="1"/>
  <c r="N891" i="1"/>
  <c r="N285" i="1"/>
  <c r="N184" i="1"/>
  <c r="N868" i="1"/>
  <c r="N262" i="1"/>
  <c r="N161" i="1"/>
  <c r="N666" i="1"/>
  <c r="N363" i="1"/>
  <c r="N1171" i="1"/>
  <c r="N565" i="1"/>
  <c r="N1070" i="1"/>
  <c r="N969" i="1"/>
  <c r="N464" i="1"/>
  <c r="N767" i="1"/>
  <c r="N903" i="1"/>
  <c r="N196" i="1"/>
  <c r="N802" i="1"/>
  <c r="N701" i="1"/>
  <c r="N398" i="1"/>
  <c r="N1206" i="1" s="1"/>
  <c r="N600" i="1"/>
  <c r="N1105" i="1"/>
  <c r="N1004" i="1"/>
  <c r="N297" i="1"/>
  <c r="N499" i="1"/>
  <c r="N999" i="1"/>
  <c r="N898" i="1"/>
  <c r="N696" i="1"/>
  <c r="N191" i="1"/>
  <c r="N393" i="1"/>
  <c r="N1100" i="1"/>
  <c r="N292" i="1"/>
  <c r="N1201" i="1"/>
  <c r="N797" i="1"/>
  <c r="N494" i="1"/>
  <c r="N595" i="1"/>
  <c r="N991" i="1"/>
  <c r="N688" i="1"/>
  <c r="N1092" i="1"/>
  <c r="N1193" i="1"/>
  <c r="N890" i="1"/>
  <c r="N183" i="1"/>
  <c r="N284" i="1"/>
  <c r="N486" i="1"/>
  <c r="N385" i="1"/>
  <c r="N587" i="1"/>
  <c r="N789" i="1"/>
  <c r="N1190" i="1"/>
  <c r="N887" i="1"/>
  <c r="N1089" i="1"/>
  <c r="N382" i="1"/>
  <c r="N180" i="1"/>
  <c r="N786" i="1"/>
  <c r="N685" i="1"/>
  <c r="N584" i="1"/>
  <c r="N483" i="1"/>
  <c r="N988" i="1"/>
  <c r="N281" i="1"/>
  <c r="N837" i="1"/>
  <c r="N635" i="1"/>
  <c r="N938" i="1"/>
  <c r="N1039" i="1"/>
  <c r="N736" i="1"/>
  <c r="N534" i="1"/>
  <c r="N1140" i="1"/>
  <c r="N130" i="1"/>
  <c r="N231" i="1"/>
  <c r="N433" i="1"/>
  <c r="N332" i="1"/>
  <c r="N886" i="1"/>
  <c r="N684" i="1"/>
  <c r="N381" i="1"/>
  <c r="N482" i="1"/>
  <c r="N1088" i="1"/>
  <c r="N785" i="1"/>
  <c r="N280" i="1"/>
  <c r="N179" i="1"/>
  <c r="N987" i="1"/>
  <c r="N583" i="1"/>
  <c r="N1189" i="1"/>
  <c r="N1006" i="1"/>
  <c r="N299" i="1"/>
  <c r="N1208" i="1"/>
  <c r="N905" i="1"/>
  <c r="N804" i="1"/>
  <c r="N400" i="1"/>
  <c r="N198" i="1"/>
  <c r="N1107" i="1"/>
  <c r="N703" i="1"/>
  <c r="N602" i="1"/>
  <c r="N501" i="1"/>
  <c r="N884" i="1"/>
  <c r="N278" i="1"/>
  <c r="N985" i="1"/>
  <c r="N682" i="1"/>
  <c r="N379" i="1"/>
  <c r="N581" i="1"/>
  <c r="N480" i="1"/>
  <c r="N1086" i="1"/>
  <c r="N783" i="1"/>
  <c r="N177" i="1"/>
  <c r="N1187" i="1"/>
  <c r="N864" i="1"/>
  <c r="N965" i="1"/>
  <c r="N1167" i="1"/>
  <c r="N258" i="1"/>
  <c r="N561" i="1"/>
  <c r="N1066" i="1"/>
  <c r="N157" i="1"/>
  <c r="N662" i="1"/>
  <c r="N359" i="1"/>
  <c r="N460" i="1"/>
  <c r="N763" i="1"/>
  <c r="N869" i="1"/>
  <c r="N566" i="1"/>
  <c r="N667" i="1"/>
  <c r="N364" i="1"/>
  <c r="N465" i="1"/>
  <c r="N162" i="1"/>
  <c r="N970" i="1"/>
  <c r="N1071" i="1"/>
  <c r="N768" i="1"/>
  <c r="N1172" i="1"/>
  <c r="N263" i="1"/>
  <c r="N1005" i="1"/>
  <c r="N298" i="1"/>
  <c r="N1207" i="1"/>
  <c r="N702" i="1"/>
  <c r="N197" i="1"/>
  <c r="N1106" i="1"/>
  <c r="N399" i="1"/>
  <c r="N500" i="1"/>
  <c r="N601" i="1"/>
  <c r="N904" i="1"/>
  <c r="N803" i="1"/>
  <c r="N1184" i="1"/>
  <c r="N477" i="1"/>
  <c r="N275" i="1"/>
  <c r="N376" i="1"/>
  <c r="N881" i="1"/>
  <c r="N982" i="1"/>
  <c r="N1083" i="1"/>
  <c r="N780" i="1"/>
  <c r="N578" i="1"/>
  <c r="N679" i="1"/>
  <c r="N174" i="1"/>
  <c r="H1084" i="1"/>
  <c r="H1185" i="1"/>
  <c r="H983" i="1"/>
  <c r="N850" i="1"/>
  <c r="N446" i="1"/>
  <c r="N1153" i="1"/>
  <c r="N749" i="1"/>
  <c r="N345" i="1"/>
  <c r="N1052" i="1"/>
  <c r="N648" i="1"/>
  <c r="N244" i="1"/>
  <c r="N951" i="1"/>
  <c r="N547" i="1"/>
  <c r="N143" i="1"/>
  <c r="N946" i="1"/>
  <c r="N542" i="1"/>
  <c r="N138" i="1"/>
  <c r="N845" i="1"/>
  <c r="N441" i="1"/>
  <c r="N1148" i="1"/>
  <c r="N744" i="1"/>
  <c r="N340" i="1"/>
  <c r="N1047" i="1"/>
  <c r="N643" i="1"/>
  <c r="N239" i="1"/>
  <c r="N989" i="1"/>
  <c r="N585" i="1"/>
  <c r="N181" i="1"/>
  <c r="N888" i="1"/>
  <c r="N484" i="1"/>
  <c r="N1191" i="1"/>
  <c r="N787" i="1"/>
  <c r="N383" i="1"/>
  <c r="N1090" i="1"/>
  <c r="N686" i="1"/>
  <c r="N282" i="1"/>
  <c r="N844" i="1"/>
  <c r="N440" i="1"/>
  <c r="N1046" i="1"/>
  <c r="N642" i="1"/>
  <c r="N238" i="1"/>
  <c r="N945" i="1"/>
  <c r="N541" i="1"/>
  <c r="N137" i="1"/>
  <c r="N1147" i="1"/>
  <c r="N743" i="1"/>
  <c r="N339" i="1"/>
  <c r="H921" i="1"/>
  <c r="H517" i="1"/>
  <c r="H1123" i="1"/>
  <c r="H719" i="1"/>
  <c r="H618" i="1"/>
  <c r="H820" i="1"/>
  <c r="H416" i="1"/>
  <c r="H1119" i="1"/>
  <c r="H816" i="1"/>
  <c r="H1018" i="1"/>
  <c r="H917" i="1"/>
  <c r="H1098" i="1"/>
  <c r="H997" i="1"/>
  <c r="H1090" i="1"/>
  <c r="H989" i="1"/>
  <c r="H988" i="1"/>
  <c r="H1089" i="1"/>
  <c r="H1190" i="1"/>
  <c r="H883" i="1"/>
  <c r="H580" i="1"/>
  <c r="H476" i="1"/>
  <c r="H677" i="1"/>
  <c r="H576" i="1"/>
  <c r="H1080" i="1"/>
  <c r="H1181" i="1"/>
  <c r="H979" i="1"/>
  <c r="H952" i="1"/>
  <c r="H500" i="1"/>
  <c r="O28" i="1"/>
  <c r="N331" i="1"/>
  <c r="N937" i="1" s="1"/>
  <c r="N432" i="1"/>
  <c r="N1038" i="1" s="1"/>
  <c r="N230" i="1"/>
  <c r="N836" i="1" s="1"/>
  <c r="N129" i="1"/>
  <c r="N735" i="1" s="1"/>
  <c r="N634" i="1"/>
  <c r="N533" i="1"/>
  <c r="N1139" i="1" s="1"/>
  <c r="N144" i="1"/>
  <c r="N245" i="1"/>
  <c r="N447" i="1"/>
  <c r="N346" i="1"/>
  <c r="N548" i="1" s="1"/>
  <c r="N649" i="1" s="1"/>
  <c r="N750" i="1" s="1"/>
  <c r="N851" i="1" s="1"/>
  <c r="N952" i="1" s="1"/>
  <c r="N1053" i="1" s="1"/>
  <c r="N1154" i="1" s="1"/>
  <c r="N290" i="1"/>
  <c r="N694" i="1" s="1"/>
  <c r="N391" i="1"/>
  <c r="N795" i="1" s="1"/>
  <c r="N1098" i="1" s="1"/>
  <c r="N492" i="1"/>
  <c r="N896" i="1" s="1"/>
  <c r="N1199" i="1" s="1"/>
  <c r="N189" i="1"/>
  <c r="N593" i="1" s="1"/>
  <c r="N997" i="1" s="1"/>
  <c r="N474" i="1"/>
  <c r="N878" i="1" s="1"/>
  <c r="N373" i="1"/>
  <c r="N777" i="1" s="1"/>
  <c r="N1181" i="1" s="1"/>
  <c r="N272" i="1"/>
  <c r="N676" i="1" s="1"/>
  <c r="N1080" i="1" s="1"/>
  <c r="N171" i="1"/>
  <c r="N575" i="1" s="1"/>
  <c r="N979" i="1" s="1"/>
  <c r="N470" i="1"/>
  <c r="N672" i="1"/>
  <c r="N268" i="1"/>
  <c r="N975" i="1" s="1"/>
  <c r="N773" i="1"/>
  <c r="N571" i="1"/>
  <c r="N369" i="1"/>
  <c r="N1076" i="1" s="1"/>
  <c r="N167" i="1"/>
  <c r="N874" i="1" s="1"/>
  <c r="N687" i="1"/>
  <c r="N384" i="1"/>
  <c r="N990" i="1" s="1"/>
  <c r="N283" i="1"/>
  <c r="N889" i="1" s="1"/>
  <c r="N182" i="1"/>
  <c r="N788" i="1" s="1"/>
  <c r="N485" i="1"/>
  <c r="N1091" i="1" s="1"/>
  <c r="N586" i="1"/>
  <c r="N1192" i="1" s="1"/>
  <c r="N175" i="1"/>
  <c r="N579" i="1" s="1"/>
  <c r="N983" i="1" s="1"/>
  <c r="N276" i="1"/>
  <c r="N680" i="1" s="1"/>
  <c r="N1084" i="1" s="1"/>
  <c r="N478" i="1"/>
  <c r="N882" i="1" s="1"/>
  <c r="N377" i="1"/>
  <c r="N781" i="1" s="1"/>
  <c r="N1185" i="1" s="1"/>
  <c r="H1157" i="1"/>
  <c r="H854" i="1"/>
  <c r="H753" i="1"/>
  <c r="H955" i="1"/>
  <c r="H1056" i="1"/>
  <c r="N1149" i="1"/>
  <c r="N644" i="1"/>
  <c r="N745" i="1"/>
  <c r="N1048" i="1"/>
  <c r="N442" i="1"/>
  <c r="N543" i="1"/>
  <c r="N846" i="1"/>
  <c r="N947" i="1"/>
  <c r="N472" i="1"/>
  <c r="N573" i="1"/>
  <c r="N1179" i="1" s="1"/>
  <c r="N169" i="1"/>
  <c r="N775" i="1" s="1"/>
  <c r="N674" i="1"/>
  <c r="N270" i="1"/>
  <c r="N876" i="1" s="1"/>
  <c r="N371" i="1"/>
  <c r="N977" i="1" s="1"/>
  <c r="N450" i="1"/>
  <c r="N753" i="1"/>
  <c r="N248" i="1"/>
  <c r="N349" i="1"/>
  <c r="N955" i="1"/>
  <c r="N1056" i="1"/>
  <c r="N551" i="1"/>
  <c r="N1157" i="1"/>
  <c r="N652" i="1"/>
  <c r="N147" i="1"/>
  <c r="N854" i="1"/>
  <c r="E24" i="5"/>
  <c r="N47" i="1" s="1"/>
  <c r="H47" i="1"/>
  <c r="N277" i="1"/>
  <c r="N479" i="1" s="1"/>
  <c r="N681" i="1" s="1"/>
  <c r="N883" i="1" s="1"/>
  <c r="N1085" i="1" s="1"/>
  <c r="N176" i="1"/>
  <c r="N378" i="1" s="1"/>
  <c r="N580" i="1" s="1"/>
  <c r="N782" i="1" s="1"/>
  <c r="N984" i="1" s="1"/>
  <c r="N1186" i="1" s="1"/>
  <c r="H364" i="1"/>
  <c r="H667" i="1" s="1"/>
  <c r="H970" i="1" s="1"/>
  <c r="H465" i="1"/>
  <c r="H768" i="1" s="1"/>
  <c r="H1071" i="1" s="1"/>
  <c r="N1177" i="1" l="1"/>
  <c r="N1078" i="1"/>
  <c r="N195" i="1"/>
  <c r="Q2632" i="1"/>
  <c r="N296" i="1"/>
  <c r="N536" i="1"/>
  <c r="N940" i="1"/>
  <c r="N1041" i="1"/>
  <c r="N839" i="1"/>
  <c r="N1142" i="1"/>
  <c r="N637" i="1"/>
  <c r="N738" i="1"/>
  <c r="N902" i="1"/>
  <c r="N599" i="1"/>
  <c r="N1003" i="1"/>
  <c r="N801" i="1"/>
  <c r="N700" i="1"/>
  <c r="N1104" i="1"/>
  <c r="N1205" i="1"/>
  <c r="H1220" i="1"/>
  <c r="H1199" i="1"/>
  <c r="H1191" i="1"/>
  <c r="H782" i="1"/>
  <c r="H1085" i="1"/>
  <c r="H577" i="1"/>
  <c r="H778" i="1"/>
  <c r="H879" i="1"/>
  <c r="H1053" i="1"/>
  <c r="H601" i="1"/>
  <c r="H855" i="1"/>
  <c r="H754" i="1"/>
  <c r="H249" i="1"/>
  <c r="H451" i="1"/>
  <c r="H350" i="1"/>
  <c r="H956" i="1"/>
  <c r="H1057" i="1"/>
  <c r="H552" i="1"/>
  <c r="H1158" i="1"/>
  <c r="H653" i="1"/>
  <c r="H148" i="1"/>
  <c r="E4" i="5"/>
  <c r="N12" i="1" s="1"/>
  <c r="N1022" i="1" s="1"/>
  <c r="N855" i="1"/>
  <c r="N451" i="1"/>
  <c r="N1158" i="1"/>
  <c r="N653" i="1"/>
  <c r="N148" i="1"/>
  <c r="N754" i="1"/>
  <c r="N249" i="1"/>
  <c r="N350" i="1"/>
  <c r="N956" i="1"/>
  <c r="N1057" i="1"/>
  <c r="N552" i="1"/>
  <c r="Q1768" i="1" l="1"/>
  <c r="Q2056" i="1"/>
  <c r="Q2633" i="1"/>
  <c r="Q2440" i="1"/>
  <c r="Q1576" i="1"/>
  <c r="N618" i="1"/>
  <c r="N214" i="1"/>
  <c r="N820" i="1"/>
  <c r="N416" i="1"/>
  <c r="N1123" i="1"/>
  <c r="N719" i="1"/>
  <c r="N315" i="1"/>
  <c r="N921" i="1"/>
  <c r="N517" i="1"/>
  <c r="N113" i="1"/>
  <c r="H984" i="1"/>
  <c r="H678" i="1"/>
  <c r="H1081" i="1"/>
  <c r="H980" i="1"/>
  <c r="H1154" i="1"/>
  <c r="H702" i="1"/>
  <c r="H803" i="1"/>
  <c r="Q1577" i="1" l="1"/>
  <c r="Q2441" i="1"/>
  <c r="Q2057" i="1"/>
  <c r="Q1769" i="1"/>
  <c r="H1186" i="1"/>
  <c r="H779" i="1"/>
  <c r="H1182" i="1"/>
  <c r="H904" i="1"/>
  <c r="H880" i="1" l="1"/>
  <c r="H1005" i="1"/>
  <c r="H981" i="1" l="1"/>
  <c r="H1106" i="1"/>
  <c r="H1082" i="1" l="1"/>
  <c r="H1207" i="1"/>
  <c r="H1183" i="1" l="1"/>
  <c r="J24" i="2" l="1"/>
  <c r="H26" i="2"/>
  <c r="J23" i="2" l="1"/>
  <c r="O1139" i="1" l="1"/>
  <c r="O1138" i="1"/>
  <c r="O1038" i="1"/>
  <c r="O1037" i="1"/>
  <c r="O937" i="1"/>
  <c r="O936" i="1"/>
  <c r="O836" i="1"/>
  <c r="O835" i="1"/>
  <c r="O735" i="1"/>
  <c r="O734" i="1"/>
  <c r="O634" i="1"/>
  <c r="O633" i="1"/>
  <c r="O533" i="1"/>
  <c r="O532" i="1"/>
  <c r="O432" i="1"/>
  <c r="O431" i="1"/>
  <c r="O331" i="1"/>
  <c r="O330" i="1"/>
  <c r="O230" i="1"/>
  <c r="O229" i="1"/>
  <c r="O129" i="1"/>
  <c r="O128" i="1"/>
  <c r="J7" i="2" l="1"/>
  <c r="J8" i="2"/>
  <c r="J9" i="2"/>
  <c r="J10" i="2"/>
  <c r="J11" i="2"/>
  <c r="J13" i="2"/>
  <c r="J14" i="2"/>
  <c r="J15" i="2"/>
  <c r="J16" i="2"/>
  <c r="J17" i="2"/>
  <c r="J6" i="2"/>
  <c r="L1123" i="1"/>
  <c r="M28" i="1"/>
  <c r="M1139" i="1"/>
  <c r="M1038" i="1"/>
  <c r="M937" i="1"/>
  <c r="M836" i="1"/>
  <c r="M735" i="1"/>
  <c r="M634" i="1"/>
  <c r="M533" i="1"/>
  <c r="M432" i="1"/>
  <c r="M331" i="1"/>
  <c r="M230" i="1"/>
  <c r="M129" i="1"/>
  <c r="O27" i="1" l="1"/>
  <c r="L1022" i="1" l="1"/>
  <c r="L921" i="1"/>
  <c r="L820" i="1"/>
  <c r="L719" i="1"/>
  <c r="L618" i="1"/>
  <c r="B1121" i="1"/>
  <c r="B1020" i="1"/>
  <c r="B919" i="1"/>
  <c r="B818" i="1"/>
  <c r="B717" i="1"/>
  <c r="B616" i="1"/>
  <c r="A1121" i="1"/>
  <c r="A1020" i="1"/>
  <c r="A919" i="1"/>
  <c r="A818" i="1"/>
  <c r="A717" i="1"/>
  <c r="A616" i="1"/>
  <c r="L517" i="1"/>
  <c r="B515" i="1"/>
  <c r="A515" i="1"/>
  <c r="L416" i="1"/>
  <c r="B414" i="1"/>
  <c r="A414" i="1"/>
  <c r="L315" i="1"/>
  <c r="B313" i="1"/>
  <c r="A313" i="1"/>
  <c r="L214" i="1"/>
  <c r="B212" i="1"/>
  <c r="A212" i="1"/>
  <c r="L113" i="1"/>
  <c r="B111" i="1"/>
  <c r="A111" i="1"/>
  <c r="B10" i="1"/>
  <c r="A10" i="1"/>
  <c r="Q128" i="1" l="1"/>
  <c r="Q330" i="1"/>
  <c r="Q734" i="1"/>
  <c r="Q431" i="1"/>
  <c r="Q835" i="1"/>
  <c r="Q936" i="1"/>
  <c r="Q1138" i="1"/>
  <c r="Q633" i="1"/>
  <c r="Q229" i="1"/>
  <c r="Q1037" i="1" l="1"/>
  <c r="Q634" i="1"/>
  <c r="Q432" i="1"/>
  <c r="Q937" i="1"/>
  <c r="Q129" i="1"/>
  <c r="Q735" i="1"/>
  <c r="Q230" i="1"/>
  <c r="Q331" i="1"/>
  <c r="Q836" i="1"/>
  <c r="Q1139" i="1"/>
  <c r="Q532" i="1"/>
  <c r="Q27" i="1"/>
  <c r="J30" i="2"/>
  <c r="H30" i="2"/>
  <c r="J25" i="2"/>
  <c r="I18" i="2"/>
  <c r="Q28" i="1" l="1"/>
  <c r="Q1038" i="1"/>
  <c r="Q533" i="1"/>
  <c r="J28" i="2"/>
  <c r="K28" i="2" s="1"/>
  <c r="J19" i="2"/>
  <c r="J21" i="2"/>
  <c r="J22" i="2" s="1"/>
  <c r="K22" i="2" s="1"/>
  <c r="J26" i="2"/>
  <c r="K24" i="2" s="1"/>
  <c r="J29" i="2"/>
  <c r="K29" i="2" s="1"/>
  <c r="J27" i="2"/>
  <c r="K27" i="2" s="1"/>
  <c r="J18" i="2"/>
  <c r="K7" i="2" s="1"/>
  <c r="Q2920" i="1" l="1"/>
  <c r="I1633" i="1"/>
  <c r="I1635" i="1" s="1"/>
  <c r="I1637" i="1" s="1"/>
  <c r="I1638" i="1" s="1"/>
  <c r="I3096" i="1"/>
  <c r="K19" i="2"/>
  <c r="J20" i="2"/>
  <c r="K20" i="2" s="1"/>
  <c r="K21" i="2"/>
  <c r="K25" i="2"/>
  <c r="K26" i="2" s="1"/>
  <c r="K30" i="2"/>
  <c r="K9" i="2"/>
  <c r="K17" i="2"/>
  <c r="I4046" i="1" s="1"/>
  <c r="K10" i="2"/>
  <c r="K15" i="2"/>
  <c r="K14" i="2"/>
  <c r="K11" i="2"/>
  <c r="K8" i="2"/>
  <c r="I3191" i="1" s="1"/>
  <c r="K12" i="2"/>
  <c r="K16" i="2"/>
  <c r="K13" i="2"/>
  <c r="K6" i="2"/>
  <c r="Q740" i="1" l="1"/>
  <c r="Q639" i="1"/>
  <c r="Q336" i="1"/>
  <c r="Q134" i="1"/>
  <c r="Q437" i="1"/>
  <c r="Q841" i="1"/>
  <c r="Q235" i="1"/>
  <c r="Q942" i="1"/>
  <c r="Q1144" i="1"/>
  <c r="Q2925" i="1"/>
  <c r="G1633" i="1"/>
  <c r="O1633" i="1" s="1"/>
  <c r="M1633" i="1"/>
  <c r="I2017" i="1"/>
  <c r="M2017" i="1" s="1"/>
  <c r="I3476" i="1"/>
  <c r="I2305" i="1"/>
  <c r="G2305" i="1" s="1"/>
  <c r="O2305" i="1" s="1"/>
  <c r="I3761" i="1"/>
  <c r="I1537" i="1"/>
  <c r="G1537" i="1" s="1"/>
  <c r="O1537" i="1" s="1"/>
  <c r="I3001" i="1"/>
  <c r="I3193" i="1"/>
  <c r="I3195" i="1" s="1"/>
  <c r="I3196" i="1" s="1"/>
  <c r="G3191" i="1"/>
  <c r="M3191" i="1"/>
  <c r="I1921" i="1"/>
  <c r="I1923" i="1" s="1"/>
  <c r="I1925" i="1" s="1"/>
  <c r="I1926" i="1" s="1"/>
  <c r="I3381" i="1"/>
  <c r="I3098" i="1"/>
  <c r="I3100" i="1" s="1"/>
  <c r="I3101" i="1" s="1"/>
  <c r="M3096" i="1"/>
  <c r="G3096" i="1"/>
  <c r="I2209" i="1"/>
  <c r="M2209" i="1" s="1"/>
  <c r="I3666" i="1"/>
  <c r="I4048" i="1"/>
  <c r="I4050" i="1" s="1"/>
  <c r="I4051" i="1" s="1"/>
  <c r="G4046" i="1"/>
  <c r="M4046" i="1"/>
  <c r="I1825" i="1"/>
  <c r="G1825" i="1" s="1"/>
  <c r="O1825" i="1" s="1"/>
  <c r="I3286" i="1"/>
  <c r="I2497" i="1"/>
  <c r="I2499" i="1" s="1"/>
  <c r="I2501" i="1" s="1"/>
  <c r="I2502" i="1" s="1"/>
  <c r="I3951" i="1"/>
  <c r="I2113" i="1"/>
  <c r="I2115" i="1" s="1"/>
  <c r="I2117" i="1" s="1"/>
  <c r="I2118" i="1" s="1"/>
  <c r="I3571" i="1"/>
  <c r="I2401" i="1"/>
  <c r="G2401" i="1" s="1"/>
  <c r="O2401" i="1" s="1"/>
  <c r="I3856" i="1"/>
  <c r="K23" i="2"/>
  <c r="I214" i="1"/>
  <c r="I216" i="1" s="1"/>
  <c r="I218" i="1" s="1"/>
  <c r="I219" i="1" s="1"/>
  <c r="I1729" i="1"/>
  <c r="I1639" i="1"/>
  <c r="O1638" i="1"/>
  <c r="Q1638" i="1" s="1"/>
  <c r="I1123" i="1"/>
  <c r="G1123" i="1" s="1"/>
  <c r="O1123" i="1" s="1"/>
  <c r="Q1123" i="1" s="1"/>
  <c r="I2593" i="1"/>
  <c r="Q2921" i="1"/>
  <c r="Q33" i="1"/>
  <c r="I719" i="1"/>
  <c r="M719" i="1" s="1"/>
  <c r="I517" i="1"/>
  <c r="M517" i="1" s="1"/>
  <c r="I416" i="1"/>
  <c r="I618" i="1"/>
  <c r="M618" i="1" s="1"/>
  <c r="I921" i="1"/>
  <c r="I923" i="1" s="1"/>
  <c r="I925" i="1" s="1"/>
  <c r="I926" i="1" s="1"/>
  <c r="I315" i="1"/>
  <c r="I317" i="1" s="1"/>
  <c r="I319" i="1" s="1"/>
  <c r="I320" i="1" s="1"/>
  <c r="I12" i="1"/>
  <c r="G12" i="1" s="1"/>
  <c r="O12" i="1" s="1"/>
  <c r="Q12" i="1" s="1"/>
  <c r="I113" i="1"/>
  <c r="I115" i="1" s="1"/>
  <c r="I117" i="1" s="1"/>
  <c r="I118" i="1" s="1"/>
  <c r="M118" i="1" s="1"/>
  <c r="I1022" i="1"/>
  <c r="G1022" i="1" s="1"/>
  <c r="I820" i="1"/>
  <c r="I822" i="1" s="1"/>
  <c r="I824" i="1" s="1"/>
  <c r="I825" i="1" s="1"/>
  <c r="K18" i="2"/>
  <c r="Q1825" i="1" l="1"/>
  <c r="Q2401" i="1"/>
  <c r="Q1537" i="1"/>
  <c r="Q538" i="1"/>
  <c r="Q1043" i="1"/>
  <c r="Q2919" i="1"/>
  <c r="Q2922" i="1"/>
  <c r="O1634" i="1"/>
  <c r="Q1633" i="1"/>
  <c r="I2307" i="1"/>
  <c r="I2309" i="1" s="1"/>
  <c r="I2310" i="1" s="1"/>
  <c r="I2311" i="1" s="1"/>
  <c r="G2209" i="1"/>
  <c r="O2209" i="1" s="1"/>
  <c r="O1635" i="1"/>
  <c r="G2113" i="1"/>
  <c r="O2113" i="1" s="1"/>
  <c r="M1537" i="1"/>
  <c r="I2019" i="1"/>
  <c r="I2021" i="1" s="1"/>
  <c r="I2022" i="1" s="1"/>
  <c r="O2022" i="1" s="1"/>
  <c r="Q2022" i="1" s="1"/>
  <c r="I1539" i="1"/>
  <c r="I1541" i="1" s="1"/>
  <c r="I1542" i="1" s="1"/>
  <c r="G2017" i="1"/>
  <c r="O2017" i="1" s="1"/>
  <c r="M2113" i="1"/>
  <c r="Q2926" i="1"/>
  <c r="I2403" i="1"/>
  <c r="I2405" i="1" s="1"/>
  <c r="I2406" i="1" s="1"/>
  <c r="I2407" i="1" s="1"/>
  <c r="G1921" i="1"/>
  <c r="O1921" i="1" s="1"/>
  <c r="M1123" i="1"/>
  <c r="M1825" i="1"/>
  <c r="M1921" i="1"/>
  <c r="I1827" i="1"/>
  <c r="I1829" i="1" s="1"/>
  <c r="I1830" i="1" s="1"/>
  <c r="I1831" i="1" s="1"/>
  <c r="M2305" i="1"/>
  <c r="G2497" i="1"/>
  <c r="O2497" i="1" s="1"/>
  <c r="M2401" i="1"/>
  <c r="M2497" i="1"/>
  <c r="I2211" i="1"/>
  <c r="I2213" i="1" s="1"/>
  <c r="I2214" i="1" s="1"/>
  <c r="I2215" i="1" s="1"/>
  <c r="I3953" i="1"/>
  <c r="I3955" i="1" s="1"/>
  <c r="I3956" i="1" s="1"/>
  <c r="M3951" i="1"/>
  <c r="G3951" i="1"/>
  <c r="I3668" i="1"/>
  <c r="I3670" i="1" s="1"/>
  <c r="I3671" i="1" s="1"/>
  <c r="M3666" i="1"/>
  <c r="G3666" i="1"/>
  <c r="I3102" i="1"/>
  <c r="O3101" i="1"/>
  <c r="Q3101" i="1" s="1"/>
  <c r="I3763" i="1"/>
  <c r="I3765" i="1" s="1"/>
  <c r="I3766" i="1" s="1"/>
  <c r="G3761" i="1"/>
  <c r="M3761" i="1"/>
  <c r="I3858" i="1"/>
  <c r="I3860" i="1" s="1"/>
  <c r="I3861" i="1" s="1"/>
  <c r="G3856" i="1"/>
  <c r="M3856" i="1"/>
  <c r="I3288" i="1"/>
  <c r="I3290" i="1" s="1"/>
  <c r="I3291" i="1" s="1"/>
  <c r="G3286" i="1"/>
  <c r="M3286" i="1"/>
  <c r="I3383" i="1"/>
  <c r="I3385" i="1" s="1"/>
  <c r="I3386" i="1" s="1"/>
  <c r="M3381" i="1"/>
  <c r="G3381" i="1"/>
  <c r="I3197" i="1"/>
  <c r="O3196" i="1"/>
  <c r="Q3196" i="1" s="1"/>
  <c r="I3003" i="1"/>
  <c r="I3005" i="1" s="1"/>
  <c r="I3006" i="1" s="1"/>
  <c r="G3001" i="1"/>
  <c r="M3001" i="1"/>
  <c r="I3478" i="1"/>
  <c r="I3480" i="1" s="1"/>
  <c r="I3481" i="1" s="1"/>
  <c r="M3476" i="1"/>
  <c r="G3476" i="1"/>
  <c r="I3573" i="1"/>
  <c r="I3575" i="1" s="1"/>
  <c r="I3576" i="1" s="1"/>
  <c r="M3571" i="1"/>
  <c r="G3571" i="1"/>
  <c r="I4052" i="1"/>
  <c r="O4051" i="1"/>
  <c r="Q4051" i="1" s="1"/>
  <c r="I2595" i="1"/>
  <c r="I2597" i="1" s="1"/>
  <c r="I2598" i="1" s="1"/>
  <c r="G2593" i="1"/>
  <c r="O2593" i="1" s="1"/>
  <c r="M2593" i="1"/>
  <c r="I1927" i="1"/>
  <c r="G1926" i="1"/>
  <c r="O1926" i="1" s="1"/>
  <c r="M1926" i="1"/>
  <c r="Q2843" i="1"/>
  <c r="I2119" i="1"/>
  <c r="O2118" i="1"/>
  <c r="Q2118" i="1" s="1"/>
  <c r="O1826" i="1"/>
  <c r="O1827" i="1"/>
  <c r="O2307" i="1"/>
  <c r="O2306" i="1"/>
  <c r="I2503" i="1"/>
  <c r="O2502" i="1"/>
  <c r="Q2502" i="1" s="1"/>
  <c r="O2403" i="1"/>
  <c r="O2402" i="1"/>
  <c r="I1640" i="1"/>
  <c r="O1639" i="1"/>
  <c r="Q1639" i="1" s="1"/>
  <c r="I1731" i="1"/>
  <c r="I1733" i="1" s="1"/>
  <c r="I1734" i="1" s="1"/>
  <c r="G1729" i="1"/>
  <c r="O1729" i="1" s="1"/>
  <c r="M1729" i="1"/>
  <c r="Q2766" i="1"/>
  <c r="Q2923" i="1"/>
  <c r="Q2694" i="1"/>
  <c r="O1538" i="1"/>
  <c r="O1539" i="1"/>
  <c r="O13" i="1"/>
  <c r="O1124" i="1"/>
  <c r="Q1124" i="1" s="1"/>
  <c r="O1125" i="1"/>
  <c r="Q1125" i="1" s="1"/>
  <c r="O1022" i="1"/>
  <c r="Q1022" i="1" s="1"/>
  <c r="G416" i="1"/>
  <c r="M416" i="1"/>
  <c r="I620" i="1"/>
  <c r="I622" i="1" s="1"/>
  <c r="I623" i="1" s="1"/>
  <c r="I624" i="1" s="1"/>
  <c r="M315" i="1"/>
  <c r="M113" i="1"/>
  <c r="I418" i="1"/>
  <c r="I420" i="1" s="1"/>
  <c r="I421" i="1" s="1"/>
  <c r="M421" i="1" s="1"/>
  <c r="I519" i="1"/>
  <c r="I521" i="1" s="1"/>
  <c r="I522" i="1" s="1"/>
  <c r="G522" i="1" s="1"/>
  <c r="O522" i="1" s="1"/>
  <c r="Q522" i="1" s="1"/>
  <c r="G517" i="1"/>
  <c r="G820" i="1"/>
  <c r="M214" i="1"/>
  <c r="M820" i="1"/>
  <c r="G214" i="1"/>
  <c r="G315" i="1"/>
  <c r="I1125" i="1"/>
  <c r="I1127" i="1" s="1"/>
  <c r="I1128" i="1" s="1"/>
  <c r="M1128" i="1" s="1"/>
  <c r="G618" i="1"/>
  <c r="M921" i="1"/>
  <c r="I1024" i="1"/>
  <c r="I1026" i="1" s="1"/>
  <c r="I1027" i="1" s="1"/>
  <c r="M1027" i="1" s="1"/>
  <c r="I721" i="1"/>
  <c r="I723" i="1" s="1"/>
  <c r="I724" i="1" s="1"/>
  <c r="I725" i="1" s="1"/>
  <c r="G921" i="1"/>
  <c r="G719" i="1"/>
  <c r="M1022" i="1"/>
  <c r="G113" i="1"/>
  <c r="O113" i="1" s="1"/>
  <c r="Q113" i="1" s="1"/>
  <c r="I927" i="1"/>
  <c r="M926" i="1"/>
  <c r="G926" i="1"/>
  <c r="O926" i="1" s="1"/>
  <c r="Q926" i="1" s="1"/>
  <c r="M219" i="1"/>
  <c r="G219" i="1"/>
  <c r="O219" i="1" s="1"/>
  <c r="Q219" i="1" s="1"/>
  <c r="I220" i="1"/>
  <c r="M320" i="1"/>
  <c r="I321" i="1"/>
  <c r="G320" i="1"/>
  <c r="O320" i="1" s="1"/>
  <c r="I14" i="1"/>
  <c r="I16" i="1" s="1"/>
  <c r="I17" i="1" s="1"/>
  <c r="M12" i="1"/>
  <c r="I826" i="1"/>
  <c r="M825" i="1"/>
  <c r="G825" i="1"/>
  <c r="O825" i="1" s="1"/>
  <c r="G118" i="1"/>
  <c r="O118" i="1" s="1"/>
  <c r="Q118" i="1" s="1"/>
  <c r="I119" i="1"/>
  <c r="M119" i="1" s="1"/>
  <c r="O1542" i="1" l="1"/>
  <c r="Q1542" i="1" s="1"/>
  <c r="Q2403" i="1"/>
  <c r="Q2593" i="1"/>
  <c r="Q1729" i="1"/>
  <c r="Q1539" i="1"/>
  <c r="Q1827" i="1"/>
  <c r="Q320" i="1"/>
  <c r="Q13" i="1"/>
  <c r="Q152" i="1"/>
  <c r="Q253" i="1"/>
  <c r="Q354" i="1"/>
  <c r="Q455" i="1"/>
  <c r="Q657" i="1"/>
  <c r="Q758" i="1"/>
  <c r="Q859" i="1"/>
  <c r="Q960" i="1"/>
  <c r="Q1162" i="1"/>
  <c r="Q1634" i="1"/>
  <c r="Q2402" i="1"/>
  <c r="Q1826" i="1"/>
  <c r="Q1538" i="1"/>
  <c r="O1636" i="1"/>
  <c r="Q1635" i="1"/>
  <c r="O2498" i="1"/>
  <c r="Q2497" i="1"/>
  <c r="Q2691" i="1"/>
  <c r="Q2689" i="1"/>
  <c r="O1922" i="1"/>
  <c r="O2019" i="1"/>
  <c r="Q2017" i="1"/>
  <c r="O2114" i="1"/>
  <c r="Q2113" i="1"/>
  <c r="O2210" i="1"/>
  <c r="Q2209" i="1"/>
  <c r="O2211" i="1"/>
  <c r="G2310" i="1"/>
  <c r="O2310" i="1" s="1"/>
  <c r="M2310" i="1"/>
  <c r="Q2690" i="1"/>
  <c r="O2115" i="1"/>
  <c r="O1923" i="1"/>
  <c r="O2018" i="1"/>
  <c r="O1830" i="1"/>
  <c r="Q1830" i="1" s="1"/>
  <c r="I2023" i="1"/>
  <c r="O2214" i="1"/>
  <c r="Q2214" i="1" s="1"/>
  <c r="I1543" i="1"/>
  <c r="Q2927" i="1"/>
  <c r="O2406" i="1"/>
  <c r="Q2406" i="1" s="1"/>
  <c r="O2499" i="1"/>
  <c r="I4053" i="1"/>
  <c r="O4052" i="1"/>
  <c r="Q4052" i="1" s="1"/>
  <c r="I3767" i="1"/>
  <c r="M3766" i="1"/>
  <c r="G3766" i="1"/>
  <c r="O3766" i="1" s="1"/>
  <c r="I3577" i="1"/>
  <c r="O3576" i="1"/>
  <c r="Q3576" i="1" s="1"/>
  <c r="I3292" i="1"/>
  <c r="O3291" i="1"/>
  <c r="Q3291" i="1" s="1"/>
  <c r="I3862" i="1"/>
  <c r="O3861" i="1"/>
  <c r="Q3861" i="1" s="1"/>
  <c r="I3672" i="1"/>
  <c r="O3671" i="1"/>
  <c r="Q3671" i="1" s="1"/>
  <c r="I3007" i="1"/>
  <c r="O3006" i="1"/>
  <c r="Q3006" i="1" s="1"/>
  <c r="I3387" i="1"/>
  <c r="M3386" i="1"/>
  <c r="G3386" i="1"/>
  <c r="O3386" i="1" s="1"/>
  <c r="I3103" i="1"/>
  <c r="O3102" i="1"/>
  <c r="Q3102" i="1" s="1"/>
  <c r="I3482" i="1"/>
  <c r="O3481" i="1"/>
  <c r="Q3481" i="1" s="1"/>
  <c r="I3198" i="1"/>
  <c r="O3197" i="1"/>
  <c r="Q3197" i="1" s="1"/>
  <c r="I3957" i="1"/>
  <c r="O3956" i="1"/>
  <c r="Q3956" i="1" s="1"/>
  <c r="I1832" i="1"/>
  <c r="O1831" i="1"/>
  <c r="Q1831" i="1" s="1"/>
  <c r="I2312" i="1"/>
  <c r="M2311" i="1"/>
  <c r="G2311" i="1"/>
  <c r="O2311" i="1" s="1"/>
  <c r="I1735" i="1"/>
  <c r="O1734" i="1"/>
  <c r="Q1734" i="1" s="1"/>
  <c r="Q2692" i="1"/>
  <c r="Q2844" i="1"/>
  <c r="I1928" i="1"/>
  <c r="G1927" i="1"/>
  <c r="O1927" i="1" s="1"/>
  <c r="M1927" i="1"/>
  <c r="Q2695" i="1"/>
  <c r="Q2771" i="1"/>
  <c r="I2408" i="1"/>
  <c r="O2407" i="1"/>
  <c r="Q2407" i="1" s="1"/>
  <c r="O2404" i="1"/>
  <c r="I2504" i="1"/>
  <c r="O2503" i="1"/>
  <c r="Q2503" i="1" s="1"/>
  <c r="O1828" i="1"/>
  <c r="Q2848" i="1"/>
  <c r="O2595" i="1"/>
  <c r="O2594" i="1"/>
  <c r="I2216" i="1"/>
  <c r="O2215" i="1"/>
  <c r="Q2215" i="1" s="1"/>
  <c r="I2120" i="1"/>
  <c r="O2119" i="1"/>
  <c r="Q2119" i="1" s="1"/>
  <c r="I2599" i="1"/>
  <c r="O2598" i="1"/>
  <c r="Q2598" i="1" s="1"/>
  <c r="O1540" i="1"/>
  <c r="Q2768" i="1"/>
  <c r="Q2767" i="1"/>
  <c r="O1731" i="1"/>
  <c r="O1730" i="1"/>
  <c r="O1640" i="1"/>
  <c r="Q1640" i="1" s="1"/>
  <c r="I1642" i="1"/>
  <c r="I1643" i="1" s="1"/>
  <c r="I1644" i="1" s="1"/>
  <c r="Q2688" i="1"/>
  <c r="O2308" i="1"/>
  <c r="O315" i="1"/>
  <c r="Q315" i="1" s="1"/>
  <c r="O820" i="1"/>
  <c r="O416" i="1"/>
  <c r="O1126" i="1"/>
  <c r="Q1126" i="1" s="1"/>
  <c r="O114" i="1"/>
  <c r="Q114" i="1" s="1"/>
  <c r="O115" i="1"/>
  <c r="Q115" i="1" s="1"/>
  <c r="O719" i="1"/>
  <c r="Q719" i="1" s="1"/>
  <c r="O214" i="1"/>
  <c r="Q214" i="1" s="1"/>
  <c r="O517" i="1"/>
  <c r="O921" i="1"/>
  <c r="Q921" i="1" s="1"/>
  <c r="O618" i="1"/>
  <c r="Q618" i="1" s="1"/>
  <c r="O1024" i="1"/>
  <c r="O1023" i="1"/>
  <c r="Q1023" i="1" s="1"/>
  <c r="O14" i="1"/>
  <c r="Q14" i="1" s="1"/>
  <c r="G623" i="1"/>
  <c r="O623" i="1" s="1"/>
  <c r="Q623" i="1" s="1"/>
  <c r="M623" i="1"/>
  <c r="I523" i="1"/>
  <c r="I524" i="1" s="1"/>
  <c r="I525" i="1" s="1"/>
  <c r="I1028" i="1"/>
  <c r="G1028" i="1" s="1"/>
  <c r="O1028" i="1" s="1"/>
  <c r="Q1028" i="1" s="1"/>
  <c r="G421" i="1"/>
  <c r="O421" i="1" s="1"/>
  <c r="G1128" i="1"/>
  <c r="O1128" i="1" s="1"/>
  <c r="Q1128" i="1" s="1"/>
  <c r="I422" i="1"/>
  <c r="M422" i="1" s="1"/>
  <c r="M522" i="1"/>
  <c r="I1129" i="1"/>
  <c r="I1130" i="1" s="1"/>
  <c r="M724" i="1"/>
  <c r="G1027" i="1"/>
  <c r="O1027" i="1" s="1"/>
  <c r="Q1027" i="1" s="1"/>
  <c r="G724" i="1"/>
  <c r="O724" i="1" s="1"/>
  <c r="Q724" i="1" s="1"/>
  <c r="G624" i="1"/>
  <c r="O624" i="1" s="1"/>
  <c r="Q624" i="1" s="1"/>
  <c r="I625" i="1"/>
  <c r="M624" i="1"/>
  <c r="I726" i="1"/>
  <c r="G725" i="1"/>
  <c r="O725" i="1" s="1"/>
  <c r="M725" i="1"/>
  <c r="I928" i="1"/>
  <c r="G927" i="1"/>
  <c r="O927" i="1" s="1"/>
  <c r="Q927" i="1" s="1"/>
  <c r="M927" i="1"/>
  <c r="I18" i="1"/>
  <c r="M17" i="1"/>
  <c r="G17" i="1"/>
  <c r="O17" i="1" s="1"/>
  <c r="Q17" i="1" s="1"/>
  <c r="I120" i="1"/>
  <c r="G119" i="1"/>
  <c r="O119" i="1" s="1"/>
  <c r="Q119" i="1" s="1"/>
  <c r="M826" i="1"/>
  <c r="G826" i="1"/>
  <c r="O826" i="1" s="1"/>
  <c r="I827" i="1"/>
  <c r="I322" i="1"/>
  <c r="M321" i="1"/>
  <c r="G321" i="1"/>
  <c r="O321" i="1" s="1"/>
  <c r="Q321" i="1" s="1"/>
  <c r="G220" i="1"/>
  <c r="O220" i="1" s="1"/>
  <c r="I221" i="1"/>
  <c r="M220" i="1"/>
  <c r="Q2595" i="1" l="1"/>
  <c r="Q1731" i="1"/>
  <c r="Q2499" i="1"/>
  <c r="Q2019" i="1"/>
  <c r="Q1024" i="1"/>
  <c r="Q517" i="1"/>
  <c r="Q220" i="1"/>
  <c r="Q725" i="1"/>
  <c r="Q51" i="1"/>
  <c r="Q153" i="1"/>
  <c r="Q254" i="1"/>
  <c r="Q355" i="1"/>
  <c r="Q456" i="1"/>
  <c r="Q556" i="1"/>
  <c r="Q658" i="1"/>
  <c r="Q759" i="1"/>
  <c r="Q860" i="1"/>
  <c r="Q961" i="1"/>
  <c r="Q1061" i="1"/>
  <c r="Q1163" i="1"/>
  <c r="Q2114" i="1"/>
  <c r="Q2498" i="1"/>
  <c r="Q1730" i="1"/>
  <c r="Q1540" i="1"/>
  <c r="Q1828" i="1"/>
  <c r="Q2404" i="1"/>
  <c r="Q2018" i="1"/>
  <c r="Q2210" i="1"/>
  <c r="Q1636" i="1"/>
  <c r="Q2594" i="1"/>
  <c r="O2020" i="1"/>
  <c r="O2016" i="1" s="1"/>
  <c r="Q2016" i="1" s="1"/>
  <c r="O1632" i="1"/>
  <c r="Q1632" i="1" s="1"/>
  <c r="O1924" i="1"/>
  <c r="O2116" i="1"/>
  <c r="Q2115" i="1"/>
  <c r="O2212" i="1"/>
  <c r="Q2211" i="1"/>
  <c r="Q2842" i="1"/>
  <c r="Q2845" i="1"/>
  <c r="G1130" i="1"/>
  <c r="O1130" i="1" s="1"/>
  <c r="Q1130" i="1" s="1"/>
  <c r="I1131" i="1"/>
  <c r="I1544" i="1"/>
  <c r="O1544" i="1" s="1"/>
  <c r="Q1544" i="1" s="1"/>
  <c r="G928" i="1"/>
  <c r="O928" i="1" s="1"/>
  <c r="I929" i="1"/>
  <c r="G827" i="1"/>
  <c r="O827" i="1" s="1"/>
  <c r="I828" i="1"/>
  <c r="G726" i="1"/>
  <c r="O726" i="1" s="1"/>
  <c r="Q726" i="1" s="1"/>
  <c r="I727" i="1"/>
  <c r="G625" i="1"/>
  <c r="O625" i="1" s="1"/>
  <c r="I626" i="1"/>
  <c r="I526" i="1"/>
  <c r="G525" i="1"/>
  <c r="O525" i="1" s="1"/>
  <c r="Q525" i="1" s="1"/>
  <c r="M525" i="1"/>
  <c r="G322" i="1"/>
  <c r="O322" i="1" s="1"/>
  <c r="Q322" i="1" s="1"/>
  <c r="I323" i="1"/>
  <c r="G221" i="1"/>
  <c r="O221" i="1" s="1"/>
  <c r="I222" i="1"/>
  <c r="G120" i="1"/>
  <c r="O120" i="1" s="1"/>
  <c r="Q120" i="1" s="1"/>
  <c r="I121" i="1"/>
  <c r="I2024" i="1"/>
  <c r="O2024" i="1" s="1"/>
  <c r="Q2024" i="1" s="1"/>
  <c r="O2023" i="1"/>
  <c r="Q2023" i="1" s="1"/>
  <c r="O1543" i="1"/>
  <c r="Q1543" i="1" s="1"/>
  <c r="O1122" i="1"/>
  <c r="Q1122" i="1" s="1"/>
  <c r="O2500" i="1"/>
  <c r="I3863" i="1"/>
  <c r="O3862" i="1"/>
  <c r="Q3862" i="1" s="1"/>
  <c r="I3105" i="1"/>
  <c r="I3106" i="1" s="1"/>
  <c r="I3107" i="1" s="1"/>
  <c r="O3103" i="1"/>
  <c r="Q3103" i="1" s="1"/>
  <c r="I3388" i="1"/>
  <c r="G3387" i="1"/>
  <c r="O3387" i="1" s="1"/>
  <c r="M3387" i="1"/>
  <c r="I4055" i="1"/>
  <c r="I4056" i="1" s="1"/>
  <c r="I4057" i="1" s="1"/>
  <c r="O4053" i="1"/>
  <c r="Q4053" i="1" s="1"/>
  <c r="I3483" i="1"/>
  <c r="O3482" i="1"/>
  <c r="Q3482" i="1" s="1"/>
  <c r="I3958" i="1"/>
  <c r="O3957" i="1"/>
  <c r="Q3957" i="1" s="1"/>
  <c r="I3578" i="1"/>
  <c r="O3577" i="1"/>
  <c r="Q3577" i="1" s="1"/>
  <c r="I3008" i="1"/>
  <c r="O3007" i="1"/>
  <c r="Q3007" i="1" s="1"/>
  <c r="I3200" i="1"/>
  <c r="I3201" i="1" s="1"/>
  <c r="I3202" i="1" s="1"/>
  <c r="O3198" i="1"/>
  <c r="Q3198" i="1" s="1"/>
  <c r="I3673" i="1"/>
  <c r="O3672" i="1"/>
  <c r="Q3672" i="1" s="1"/>
  <c r="I3293" i="1"/>
  <c r="O3292" i="1"/>
  <c r="Q3292" i="1" s="1"/>
  <c r="I3768" i="1"/>
  <c r="G3767" i="1"/>
  <c r="O3767" i="1" s="1"/>
  <c r="M3767" i="1"/>
  <c r="M1644" i="1"/>
  <c r="G1644" i="1"/>
  <c r="O1644" i="1" s="1"/>
  <c r="I1645" i="1"/>
  <c r="O1732" i="1"/>
  <c r="I2122" i="1"/>
  <c r="I2123" i="1" s="1"/>
  <c r="I2124" i="1" s="1"/>
  <c r="O2120" i="1"/>
  <c r="Q2120" i="1" s="1"/>
  <c r="I2410" i="1"/>
  <c r="I2411" i="1" s="1"/>
  <c r="I2412" i="1" s="1"/>
  <c r="O2408" i="1"/>
  <c r="I1930" i="1"/>
  <c r="I1931" i="1" s="1"/>
  <c r="I1932" i="1" s="1"/>
  <c r="G1928" i="1"/>
  <c r="O1928" i="1" s="1"/>
  <c r="M1928" i="1"/>
  <c r="I2314" i="1"/>
  <c r="I2315" i="1" s="1"/>
  <c r="I2316" i="1" s="1"/>
  <c r="M2312" i="1"/>
  <c r="G2312" i="1"/>
  <c r="O2312" i="1" s="1"/>
  <c r="O1641" i="1"/>
  <c r="Q1641" i="1" s="1"/>
  <c r="O1824" i="1"/>
  <c r="Q1824" i="1" s="1"/>
  <c r="I2218" i="1"/>
  <c r="I2219" i="1" s="1"/>
  <c r="I2220" i="1" s="1"/>
  <c r="O2216" i="1"/>
  <c r="Q2216" i="1" s="1"/>
  <c r="Q2697" i="1"/>
  <c r="Q2846" i="1"/>
  <c r="I2600" i="1"/>
  <c r="O2599" i="1"/>
  <c r="Q2599" i="1" s="1"/>
  <c r="I2506" i="1"/>
  <c r="I2507" i="1" s="1"/>
  <c r="I2508" i="1" s="1"/>
  <c r="O2504" i="1"/>
  <c r="Q2504" i="1" s="1"/>
  <c r="O1536" i="1"/>
  <c r="Q2765" i="1"/>
  <c r="Q2769" i="1"/>
  <c r="O2304" i="1"/>
  <c r="O2596" i="1"/>
  <c r="Q2849" i="1"/>
  <c r="Q2772" i="1"/>
  <c r="Q2696" i="1"/>
  <c r="O2400" i="1"/>
  <c r="Q2400" i="1" s="1"/>
  <c r="I1736" i="1"/>
  <c r="O1735" i="1"/>
  <c r="Q1735" i="1" s="1"/>
  <c r="I1834" i="1"/>
  <c r="I1835" i="1" s="1"/>
  <c r="I1836" i="1" s="1"/>
  <c r="O1832" i="1"/>
  <c r="Q1832" i="1" s="1"/>
  <c r="O116" i="1"/>
  <c r="Q116" i="1" s="1"/>
  <c r="O519" i="1"/>
  <c r="Q519" i="1" s="1"/>
  <c r="O518" i="1"/>
  <c r="Q518" i="1" s="1"/>
  <c r="O721" i="1"/>
  <c r="O720" i="1"/>
  <c r="Q720" i="1" s="1"/>
  <c r="O822" i="1"/>
  <c r="O821" i="1"/>
  <c r="O1025" i="1"/>
  <c r="Q1025" i="1" s="1"/>
  <c r="O620" i="1"/>
  <c r="O619" i="1"/>
  <c r="Q619" i="1" s="1"/>
  <c r="O216" i="1"/>
  <c r="Q216" i="1" s="1"/>
  <c r="O215" i="1"/>
  <c r="Q215" i="1" s="1"/>
  <c r="O418" i="1"/>
  <c r="O417" i="1"/>
  <c r="O317" i="1"/>
  <c r="O316" i="1"/>
  <c r="O923" i="1"/>
  <c r="Q923" i="1" s="1"/>
  <c r="O922" i="1"/>
  <c r="Q922" i="1" s="1"/>
  <c r="O15" i="1"/>
  <c r="G523" i="1"/>
  <c r="O523" i="1" s="1"/>
  <c r="Q523" i="1" s="1"/>
  <c r="M523" i="1"/>
  <c r="M1028" i="1"/>
  <c r="I1029" i="1"/>
  <c r="I1030" i="1" s="1"/>
  <c r="I423" i="1"/>
  <c r="G422" i="1"/>
  <c r="O422" i="1" s="1"/>
  <c r="G1129" i="1"/>
  <c r="O1129" i="1" s="1"/>
  <c r="Q1129" i="1" s="1"/>
  <c r="M1129" i="1"/>
  <c r="I734" i="1"/>
  <c r="I735" i="1" s="1"/>
  <c r="I736" i="1" s="1"/>
  <c r="M726" i="1"/>
  <c r="M928" i="1"/>
  <c r="I936" i="1"/>
  <c r="I937" i="1" s="1"/>
  <c r="I938" i="1" s="1"/>
  <c r="I330" i="1"/>
  <c r="I331" i="1" s="1"/>
  <c r="I332" i="1" s="1"/>
  <c r="M322" i="1"/>
  <c r="I19" i="1"/>
  <c r="M18" i="1"/>
  <c r="G18" i="1"/>
  <c r="O18" i="1" s="1"/>
  <c r="Q18" i="1" s="1"/>
  <c r="M625" i="1"/>
  <c r="I633" i="1"/>
  <c r="I634" i="1" s="1"/>
  <c r="I635" i="1" s="1"/>
  <c r="I229" i="1"/>
  <c r="I230" i="1" s="1"/>
  <c r="I231" i="1" s="1"/>
  <c r="M221" i="1"/>
  <c r="M524" i="1"/>
  <c r="G524" i="1"/>
  <c r="O524" i="1" s="1"/>
  <c r="I532" i="1"/>
  <c r="I533" i="1" s="1"/>
  <c r="I534" i="1" s="1"/>
  <c r="I835" i="1"/>
  <c r="I836" i="1" s="1"/>
  <c r="I837" i="1" s="1"/>
  <c r="M827" i="1"/>
  <c r="I128" i="1"/>
  <c r="I129" i="1" s="1"/>
  <c r="I130" i="1" s="1"/>
  <c r="M120" i="1"/>
  <c r="M1130" i="1"/>
  <c r="I1138" i="1"/>
  <c r="I1139" i="1" s="1"/>
  <c r="I1140" i="1" s="1"/>
  <c r="Q721" i="1" l="1"/>
  <c r="Q15" i="1"/>
  <c r="Q928" i="1"/>
  <c r="Q524" i="1"/>
  <c r="Q620" i="1"/>
  <c r="Q625" i="1"/>
  <c r="Q316" i="1"/>
  <c r="Q221" i="1"/>
  <c r="Q317" i="1"/>
  <c r="Q52" i="1"/>
  <c r="Q557" i="1"/>
  <c r="Q1062" i="1"/>
  <c r="Q2596" i="1"/>
  <c r="Q1644" i="1"/>
  <c r="Q2212" i="1"/>
  <c r="Q1732" i="1"/>
  <c r="Q2116" i="1"/>
  <c r="Q2020" i="1"/>
  <c r="O2112" i="1"/>
  <c r="Q2112" i="1" s="1"/>
  <c r="O2208" i="1"/>
  <c r="Q2208" i="1" s="1"/>
  <c r="O1920" i="1"/>
  <c r="O2409" i="1"/>
  <c r="Q2409" i="1" s="1"/>
  <c r="Q2408" i="1"/>
  <c r="O2496" i="1"/>
  <c r="Q2496" i="1" s="1"/>
  <c r="Q2500" i="1"/>
  <c r="Q2929" i="1"/>
  <c r="Q2928" i="1"/>
  <c r="O112" i="1"/>
  <c r="Q112" i="1" s="1"/>
  <c r="I1546" i="1"/>
  <c r="I1547" i="1" s="1"/>
  <c r="I1548" i="1" s="1"/>
  <c r="G1548" i="1" s="1"/>
  <c r="O1548" i="1" s="1"/>
  <c r="I1132" i="1"/>
  <c r="M1131" i="1"/>
  <c r="G1131" i="1"/>
  <c r="O1131" i="1" s="1"/>
  <c r="Q1131" i="1" s="1"/>
  <c r="I1031" i="1"/>
  <c r="M1030" i="1"/>
  <c r="G1030" i="1"/>
  <c r="O1030" i="1" s="1"/>
  <c r="Q1030" i="1" s="1"/>
  <c r="I930" i="1"/>
  <c r="G929" i="1"/>
  <c r="O929" i="1" s="1"/>
  <c r="Q929" i="1" s="1"/>
  <c r="M929" i="1"/>
  <c r="I829" i="1"/>
  <c r="M828" i="1"/>
  <c r="G828" i="1"/>
  <c r="O828" i="1" s="1"/>
  <c r="I728" i="1"/>
  <c r="G727" i="1"/>
  <c r="O727" i="1" s="1"/>
  <c r="M727" i="1"/>
  <c r="I627" i="1"/>
  <c r="G626" i="1"/>
  <c r="O626" i="1" s="1"/>
  <c r="M626" i="1"/>
  <c r="I527" i="1"/>
  <c r="M526" i="1"/>
  <c r="G526" i="1"/>
  <c r="O526" i="1" s="1"/>
  <c r="Q526" i="1" s="1"/>
  <c r="I431" i="1"/>
  <c r="I432" i="1" s="1"/>
  <c r="I433" i="1" s="1"/>
  <c r="G433" i="1" s="1"/>
  <c r="O433" i="1" s="1"/>
  <c r="I424" i="1"/>
  <c r="I324" i="1"/>
  <c r="M323" i="1"/>
  <c r="G323" i="1"/>
  <c r="O323" i="1" s="1"/>
  <c r="Q323" i="1" s="1"/>
  <c r="I223" i="1"/>
  <c r="M222" i="1"/>
  <c r="G222" i="1"/>
  <c r="O222" i="1" s="1"/>
  <c r="Q222" i="1" s="1"/>
  <c r="G19" i="1"/>
  <c r="I20" i="1"/>
  <c r="I122" i="1"/>
  <c r="M121" i="1"/>
  <c r="G121" i="1"/>
  <c r="O121" i="1" s="1"/>
  <c r="Q121" i="1" s="1"/>
  <c r="I2026" i="1"/>
  <c r="I2027" i="1" s="1"/>
  <c r="I2028" i="1" s="1"/>
  <c r="I2029" i="1" s="1"/>
  <c r="Q2930" i="1"/>
  <c r="I3485" i="1"/>
  <c r="I3486" i="1" s="1"/>
  <c r="I3487" i="1" s="1"/>
  <c r="O3483" i="1"/>
  <c r="Q3483" i="1" s="1"/>
  <c r="I3108" i="1"/>
  <c r="M3107" i="1"/>
  <c r="G3107" i="1"/>
  <c r="O3107" i="1" s="1"/>
  <c r="I3865" i="1"/>
  <c r="I3866" i="1" s="1"/>
  <c r="I3867" i="1" s="1"/>
  <c r="O3863" i="1"/>
  <c r="Q3863" i="1" s="1"/>
  <c r="I3770" i="1"/>
  <c r="I3771" i="1" s="1"/>
  <c r="I3772" i="1" s="1"/>
  <c r="M3768" i="1"/>
  <c r="G3768" i="1"/>
  <c r="O3768" i="1" s="1"/>
  <c r="I3203" i="1"/>
  <c r="G3202" i="1"/>
  <c r="O3202" i="1" s="1"/>
  <c r="M3202" i="1"/>
  <c r="I3390" i="1"/>
  <c r="I3391" i="1" s="1"/>
  <c r="I3392" i="1" s="1"/>
  <c r="G3388" i="1"/>
  <c r="O3388" i="1" s="1"/>
  <c r="M3388" i="1"/>
  <c r="O3104" i="1"/>
  <c r="Q3104" i="1" s="1"/>
  <c r="I3295" i="1"/>
  <c r="I3296" i="1" s="1"/>
  <c r="I3297" i="1" s="1"/>
  <c r="O3293" i="1"/>
  <c r="Q3293" i="1" s="1"/>
  <c r="I3010" i="1"/>
  <c r="I3011" i="1" s="1"/>
  <c r="I3012" i="1" s="1"/>
  <c r="O3008" i="1"/>
  <c r="Q3008" i="1" s="1"/>
  <c r="I3580" i="1"/>
  <c r="I3581" i="1" s="1"/>
  <c r="I3582" i="1" s="1"/>
  <c r="O3578" i="1"/>
  <c r="Q3578" i="1" s="1"/>
  <c r="O4054" i="1"/>
  <c r="Q4054" i="1" s="1"/>
  <c r="I3675" i="1"/>
  <c r="I3676" i="1" s="1"/>
  <c r="I3677" i="1" s="1"/>
  <c r="O3673" i="1"/>
  <c r="Q3673" i="1" s="1"/>
  <c r="O3199" i="1"/>
  <c r="Q3199" i="1" s="1"/>
  <c r="I3960" i="1"/>
  <c r="I3961" i="1" s="1"/>
  <c r="I3962" i="1" s="1"/>
  <c r="O3958" i="1"/>
  <c r="Q3958" i="1" s="1"/>
  <c r="I4058" i="1"/>
  <c r="M4057" i="1"/>
  <c r="G4057" i="1"/>
  <c r="O4057" i="1" s="1"/>
  <c r="O2121" i="1"/>
  <c r="Q2121" i="1" s="1"/>
  <c r="O1728" i="1"/>
  <c r="Q1728" i="1" s="1"/>
  <c r="Q2851" i="1"/>
  <c r="I2509" i="1"/>
  <c r="M2508" i="1"/>
  <c r="G2508" i="1"/>
  <c r="O2508" i="1" s="1"/>
  <c r="O2025" i="1"/>
  <c r="Q2025" i="1" s="1"/>
  <c r="I2221" i="1"/>
  <c r="M2220" i="1"/>
  <c r="G2220" i="1"/>
  <c r="O2220" i="1" s="1"/>
  <c r="O1929" i="1"/>
  <c r="I2413" i="1"/>
  <c r="M2412" i="1"/>
  <c r="G2412" i="1"/>
  <c r="O2412" i="1" s="1"/>
  <c r="I2125" i="1"/>
  <c r="M2124" i="1"/>
  <c r="G2124" i="1"/>
  <c r="O2124" i="1" s="1"/>
  <c r="O1833" i="1"/>
  <c r="Q2698" i="1"/>
  <c r="Q2774" i="1"/>
  <c r="O2592" i="1"/>
  <c r="Q2592" i="1" s="1"/>
  <c r="I2317" i="1"/>
  <c r="M2316" i="1"/>
  <c r="G2316" i="1"/>
  <c r="O2316" i="1" s="1"/>
  <c r="I1933" i="1"/>
  <c r="M1932" i="1"/>
  <c r="G1932" i="1"/>
  <c r="O1932" i="1" s="1"/>
  <c r="Q2850" i="1"/>
  <c r="Q2931" i="1"/>
  <c r="O2505" i="1"/>
  <c r="Q2505" i="1" s="1"/>
  <c r="I2602" i="1"/>
  <c r="I2603" i="1" s="1"/>
  <c r="I2604" i="1" s="1"/>
  <c r="O2600" i="1"/>
  <c r="Q2600" i="1" s="1"/>
  <c r="Q2699" i="1"/>
  <c r="O2217" i="1"/>
  <c r="Q2217" i="1" s="1"/>
  <c r="O1545" i="1"/>
  <c r="I1837" i="1"/>
  <c r="M1836" i="1"/>
  <c r="G1836" i="1"/>
  <c r="O1836" i="1" s="1"/>
  <c r="I1738" i="1"/>
  <c r="I1739" i="1" s="1"/>
  <c r="I1740" i="1" s="1"/>
  <c r="O1736" i="1"/>
  <c r="Q1736" i="1" s="1"/>
  <c r="Q2773" i="1"/>
  <c r="O2313" i="1"/>
  <c r="G1645" i="1"/>
  <c r="O1645" i="1" s="1"/>
  <c r="Q1645" i="1" s="1"/>
  <c r="I1646" i="1"/>
  <c r="M1645" i="1"/>
  <c r="O419" i="1"/>
  <c r="O621" i="1"/>
  <c r="Q621" i="1" s="1"/>
  <c r="O722" i="1"/>
  <c r="O11" i="1"/>
  <c r="O318" i="1"/>
  <c r="Q318" i="1" s="1"/>
  <c r="O217" i="1"/>
  <c r="Q217" i="1" s="1"/>
  <c r="O924" i="1"/>
  <c r="Q924" i="1" s="1"/>
  <c r="O1021" i="1"/>
  <c r="Q1021" i="1" s="1"/>
  <c r="O823" i="1"/>
  <c r="O520" i="1"/>
  <c r="Q520" i="1" s="1"/>
  <c r="G1029" i="1"/>
  <c r="O1029" i="1" s="1"/>
  <c r="Q1029" i="1" s="1"/>
  <c r="Q462" i="1"/>
  <c r="M1029" i="1"/>
  <c r="M423" i="1"/>
  <c r="G423" i="1"/>
  <c r="O423" i="1" s="1"/>
  <c r="I1037" i="1"/>
  <c r="I1038" i="1" s="1"/>
  <c r="I1039" i="1" s="1"/>
  <c r="M1039" i="1" s="1"/>
  <c r="M534" i="1"/>
  <c r="I535" i="1"/>
  <c r="G534" i="1"/>
  <c r="O534" i="1" s="1"/>
  <c r="Q534" i="1" s="1"/>
  <c r="I232" i="1"/>
  <c r="M231" i="1"/>
  <c r="G231" i="1"/>
  <c r="O231" i="1" s="1"/>
  <c r="Q231" i="1" s="1"/>
  <c r="M332" i="1"/>
  <c r="I333" i="1"/>
  <c r="G333" i="1" s="1"/>
  <c r="G332" i="1"/>
  <c r="O332" i="1" s="1"/>
  <c r="I838" i="1"/>
  <c r="G837" i="1"/>
  <c r="O837" i="1" s="1"/>
  <c r="M837" i="1"/>
  <c r="M1140" i="1"/>
  <c r="G1140" i="1"/>
  <c r="O1140" i="1" s="1"/>
  <c r="Q1140" i="1" s="1"/>
  <c r="I1141" i="1"/>
  <c r="I131" i="1"/>
  <c r="M130" i="1"/>
  <c r="G130" i="1"/>
  <c r="O130" i="1" s="1"/>
  <c r="Q130" i="1" s="1"/>
  <c r="I27" i="1"/>
  <c r="M19" i="1"/>
  <c r="G635" i="1"/>
  <c r="O635" i="1" s="1"/>
  <c r="Q635" i="1" s="1"/>
  <c r="I636" i="1"/>
  <c r="M635" i="1"/>
  <c r="I939" i="1"/>
  <c r="M938" i="1"/>
  <c r="G938" i="1"/>
  <c r="O938" i="1" s="1"/>
  <c r="Q938" i="1" s="1"/>
  <c r="G736" i="1"/>
  <c r="O736" i="1" s="1"/>
  <c r="M736" i="1"/>
  <c r="I737" i="1"/>
  <c r="Q1545" i="1" l="1"/>
  <c r="Q4057" i="1"/>
  <c r="Q3202" i="1"/>
  <c r="Q3107" i="1"/>
  <c r="Q626" i="1"/>
  <c r="Q736" i="1"/>
  <c r="Q722" i="1"/>
  <c r="Q727" i="1"/>
  <c r="Q332" i="1"/>
  <c r="Q158" i="1"/>
  <c r="Q259" i="1"/>
  <c r="Q360" i="1"/>
  <c r="Q461" i="1"/>
  <c r="Q663" i="1"/>
  <c r="Q764" i="1"/>
  <c r="Q865" i="1"/>
  <c r="Q966" i="1"/>
  <c r="Q1168" i="1"/>
  <c r="Q1833" i="1"/>
  <c r="Q2412" i="1"/>
  <c r="Q2508" i="1"/>
  <c r="Q2124" i="1"/>
  <c r="Q1836" i="1"/>
  <c r="Q1548" i="1"/>
  <c r="Q2220" i="1"/>
  <c r="M1548" i="1"/>
  <c r="I1549" i="1"/>
  <c r="G1549" i="1" s="1"/>
  <c r="O1549" i="1" s="1"/>
  <c r="Q1549" i="1" s="1"/>
  <c r="M2028" i="1"/>
  <c r="I1133" i="1"/>
  <c r="G1132" i="1"/>
  <c r="O1132" i="1" s="1"/>
  <c r="Q1132" i="1" s="1"/>
  <c r="M1132" i="1"/>
  <c r="I1032" i="1"/>
  <c r="M1031" i="1"/>
  <c r="G1031" i="1"/>
  <c r="O1031" i="1" s="1"/>
  <c r="Q1031" i="1" s="1"/>
  <c r="M433" i="1"/>
  <c r="I931" i="1"/>
  <c r="G930" i="1"/>
  <c r="O930" i="1" s="1"/>
  <c r="Q930" i="1" s="1"/>
  <c r="M930" i="1"/>
  <c r="G2028" i="1"/>
  <c r="O2028" i="1" s="1"/>
  <c r="I830" i="1"/>
  <c r="G829" i="1"/>
  <c r="O829" i="1" s="1"/>
  <c r="M829" i="1"/>
  <c r="I729" i="1"/>
  <c r="G728" i="1"/>
  <c r="O728" i="1" s="1"/>
  <c r="Q728" i="1" s="1"/>
  <c r="M728" i="1"/>
  <c r="I434" i="1"/>
  <c r="I435" i="1" s="1"/>
  <c r="G435" i="1" s="1"/>
  <c r="I628" i="1"/>
  <c r="G627" i="1"/>
  <c r="O627" i="1" s="1"/>
  <c r="Q627" i="1" s="1"/>
  <c r="M627" i="1"/>
  <c r="M527" i="1"/>
  <c r="I528" i="1"/>
  <c r="G527" i="1"/>
  <c r="O527" i="1" s="1"/>
  <c r="Q527" i="1" s="1"/>
  <c r="I425" i="1"/>
  <c r="M424" i="1"/>
  <c r="G424" i="1"/>
  <c r="O424" i="1" s="1"/>
  <c r="I325" i="1"/>
  <c r="M324" i="1"/>
  <c r="G324" i="1"/>
  <c r="O324" i="1" s="1"/>
  <c r="I224" i="1"/>
  <c r="G223" i="1"/>
  <c r="O223" i="1" s="1"/>
  <c r="Q223" i="1" s="1"/>
  <c r="M223" i="1"/>
  <c r="I123" i="1"/>
  <c r="M122" i="1"/>
  <c r="G122" i="1"/>
  <c r="O122" i="1" s="1"/>
  <c r="I21" i="1"/>
  <c r="M20" i="1"/>
  <c r="G20" i="1"/>
  <c r="O20" i="1" s="1"/>
  <c r="Q20" i="1" s="1"/>
  <c r="O3579" i="1"/>
  <c r="Q3579" i="1" s="1"/>
  <c r="O3009" i="1"/>
  <c r="Q3009" i="1" s="1"/>
  <c r="O3959" i="1"/>
  <c r="Q3959" i="1" s="1"/>
  <c r="I4059" i="1"/>
  <c r="G4058" i="1"/>
  <c r="O4058" i="1" s="1"/>
  <c r="Q4058" i="1" s="1"/>
  <c r="M4058" i="1"/>
  <c r="I3963" i="1"/>
  <c r="G3962" i="1"/>
  <c r="O3962" i="1" s="1"/>
  <c r="M3962" i="1"/>
  <c r="I3583" i="1"/>
  <c r="G3582" i="1"/>
  <c r="O3582" i="1" s="1"/>
  <c r="M3582" i="1"/>
  <c r="I3298" i="1"/>
  <c r="M3297" i="1"/>
  <c r="G3297" i="1"/>
  <c r="O3297" i="1" s="1"/>
  <c r="I3393" i="1"/>
  <c r="M3392" i="1"/>
  <c r="G3392" i="1"/>
  <c r="O3392" i="1" s="1"/>
  <c r="I3868" i="1"/>
  <c r="M3867" i="1"/>
  <c r="G3867" i="1"/>
  <c r="O3867" i="1" s="1"/>
  <c r="O3769" i="1"/>
  <c r="O3484" i="1"/>
  <c r="Q3484" i="1" s="1"/>
  <c r="I3013" i="1"/>
  <c r="M3012" i="1"/>
  <c r="G3012" i="1"/>
  <c r="O3012" i="1" s="1"/>
  <c r="I3204" i="1"/>
  <c r="M3203" i="1"/>
  <c r="G3203" i="1"/>
  <c r="O3203" i="1" s="1"/>
  <c r="Q3203" i="1" s="1"/>
  <c r="O3674" i="1"/>
  <c r="Q3674" i="1" s="1"/>
  <c r="I3678" i="1"/>
  <c r="G3677" i="1"/>
  <c r="O3677" i="1" s="1"/>
  <c r="M3677" i="1"/>
  <c r="O3389" i="1"/>
  <c r="I3773" i="1"/>
  <c r="M3772" i="1"/>
  <c r="G3772" i="1"/>
  <c r="O3772" i="1" s="1"/>
  <c r="O3864" i="1"/>
  <c r="Q3864" i="1" s="1"/>
  <c r="I3109" i="1"/>
  <c r="G3108" i="1"/>
  <c r="O3108" i="1" s="1"/>
  <c r="Q3108" i="1" s="1"/>
  <c r="M3108" i="1"/>
  <c r="O3294" i="1"/>
  <c r="Q3294" i="1" s="1"/>
  <c r="I3488" i="1"/>
  <c r="M3487" i="1"/>
  <c r="G3487" i="1"/>
  <c r="O3487" i="1" s="1"/>
  <c r="O2601" i="1"/>
  <c r="Q2601" i="1" s="1"/>
  <c r="Q2852" i="1"/>
  <c r="I1647" i="1"/>
  <c r="I1648" i="1" s="1"/>
  <c r="I1649" i="1" s="1"/>
  <c r="I1650" i="1" s="1"/>
  <c r="I1651" i="1" s="1"/>
  <c r="O1646" i="1"/>
  <c r="Q1646" i="1" s="1"/>
  <c r="I1838" i="1"/>
  <c r="G1837" i="1"/>
  <c r="O1837" i="1" s="1"/>
  <c r="Q1837" i="1" s="1"/>
  <c r="M1837" i="1"/>
  <c r="I2222" i="1"/>
  <c r="M2221" i="1"/>
  <c r="G2221" i="1"/>
  <c r="O2221" i="1" s="1"/>
  <c r="Q2221" i="1" s="1"/>
  <c r="Q2853" i="1"/>
  <c r="I1741" i="1"/>
  <c r="G1740" i="1"/>
  <c r="O1740" i="1" s="1"/>
  <c r="M1740" i="1"/>
  <c r="I2318" i="1"/>
  <c r="M2317" i="1"/>
  <c r="G2317" i="1"/>
  <c r="O2317" i="1" s="1"/>
  <c r="Q2776" i="1"/>
  <c r="I2414" i="1"/>
  <c r="M2413" i="1"/>
  <c r="G2413" i="1"/>
  <c r="O2413" i="1" s="1"/>
  <c r="Q2413" i="1" s="1"/>
  <c r="I2510" i="1"/>
  <c r="G2509" i="1"/>
  <c r="O2509" i="1" s="1"/>
  <c r="Q2509" i="1" s="1"/>
  <c r="M2509" i="1"/>
  <c r="I2030" i="1"/>
  <c r="G2029" i="1"/>
  <c r="O2029" i="1" s="1"/>
  <c r="Q2029" i="1" s="1"/>
  <c r="M2029" i="1"/>
  <c r="O1737" i="1"/>
  <c r="Q1737" i="1" s="1"/>
  <c r="Q2700" i="1"/>
  <c r="Q2932" i="1"/>
  <c r="I1934" i="1"/>
  <c r="G1933" i="1"/>
  <c r="O1933" i="1" s="1"/>
  <c r="M1933" i="1"/>
  <c r="I2126" i="1"/>
  <c r="M2125" i="1"/>
  <c r="G2125" i="1"/>
  <c r="O2125" i="1" s="1"/>
  <c r="Q2125" i="1" s="1"/>
  <c r="Q2775" i="1"/>
  <c r="I2605" i="1"/>
  <c r="G2604" i="1"/>
  <c r="O2604" i="1" s="1"/>
  <c r="M2604" i="1"/>
  <c r="O415" i="1"/>
  <c r="O213" i="1"/>
  <c r="Q213" i="1" s="1"/>
  <c r="O819" i="1"/>
  <c r="O920" i="1"/>
  <c r="Q920" i="1" s="1"/>
  <c r="O718" i="1"/>
  <c r="Q718" i="1" s="1"/>
  <c r="O516" i="1"/>
  <c r="O314" i="1"/>
  <c r="O617" i="1"/>
  <c r="I28" i="1"/>
  <c r="I29" i="1" s="1"/>
  <c r="G1039" i="1"/>
  <c r="O1039" i="1" s="1"/>
  <c r="Q1039" i="1" s="1"/>
  <c r="I1040" i="1"/>
  <c r="M1040" i="1" s="1"/>
  <c r="O19" i="1"/>
  <c r="Q19" i="1" s="1"/>
  <c r="I132" i="1"/>
  <c r="G132" i="1" s="1"/>
  <c r="M131" i="1"/>
  <c r="G131" i="1"/>
  <c r="O131" i="1" s="1"/>
  <c r="Q131" i="1" s="1"/>
  <c r="O333" i="1"/>
  <c r="Q333" i="1" s="1"/>
  <c r="I334" i="1"/>
  <c r="G334" i="1" s="1"/>
  <c r="M333" i="1"/>
  <c r="I233" i="1"/>
  <c r="G233" i="1" s="1"/>
  <c r="M232" i="1"/>
  <c r="G232" i="1"/>
  <c r="O232" i="1" s="1"/>
  <c r="Q232" i="1" s="1"/>
  <c r="M939" i="1"/>
  <c r="I940" i="1"/>
  <c r="G940" i="1" s="1"/>
  <c r="G939" i="1"/>
  <c r="O939" i="1" s="1"/>
  <c r="Q939" i="1" s="1"/>
  <c r="I1142" i="1"/>
  <c r="G1142" i="1" s="1"/>
  <c r="M1141" i="1"/>
  <c r="G1141" i="1"/>
  <c r="O1141" i="1" s="1"/>
  <c r="G636" i="1"/>
  <c r="O636" i="1" s="1"/>
  <c r="Q636" i="1" s="1"/>
  <c r="I637" i="1"/>
  <c r="G637" i="1" s="1"/>
  <c r="M636" i="1"/>
  <c r="M737" i="1"/>
  <c r="G737" i="1"/>
  <c r="O737" i="1" s="1"/>
  <c r="Q737" i="1" s="1"/>
  <c r="I738" i="1"/>
  <c r="G738" i="1" s="1"/>
  <c r="I839" i="1"/>
  <c r="G839" i="1" s="1"/>
  <c r="M838" i="1"/>
  <c r="G838" i="1"/>
  <c r="O838" i="1" s="1"/>
  <c r="M535" i="1"/>
  <c r="I536" i="1"/>
  <c r="G536" i="1" s="1"/>
  <c r="G535" i="1"/>
  <c r="O535" i="1" s="1"/>
  <c r="Q3677" i="1" l="1"/>
  <c r="Q3962" i="1"/>
  <c r="Q3297" i="1"/>
  <c r="Q3487" i="1"/>
  <c r="Q3867" i="1"/>
  <c r="Q3582" i="1"/>
  <c r="Q3012" i="1"/>
  <c r="Q324" i="1"/>
  <c r="Q617" i="1"/>
  <c r="Q535" i="1"/>
  <c r="Q314" i="1"/>
  <c r="Q122" i="1"/>
  <c r="Q516" i="1"/>
  <c r="Q1141" i="1"/>
  <c r="Q57" i="1"/>
  <c r="Q159" i="1"/>
  <c r="Q260" i="1"/>
  <c r="Q361" i="1"/>
  <c r="Q562" i="1"/>
  <c r="Q664" i="1"/>
  <c r="Q765" i="1"/>
  <c r="Q866" i="1"/>
  <c r="Q967" i="1"/>
  <c r="Q1067" i="1"/>
  <c r="Q1169" i="1"/>
  <c r="G434" i="1"/>
  <c r="O434" i="1" s="1"/>
  <c r="M434" i="1"/>
  <c r="Q1740" i="1"/>
  <c r="Q2604" i="1"/>
  <c r="Q2028" i="1"/>
  <c r="I1550" i="1"/>
  <c r="I1551" i="1" s="1"/>
  <c r="I1552" i="1" s="1"/>
  <c r="I1553" i="1" s="1"/>
  <c r="I1554" i="1" s="1"/>
  <c r="I1555" i="1" s="1"/>
  <c r="M1549" i="1"/>
  <c r="M1133" i="1"/>
  <c r="I1134" i="1"/>
  <c r="G1133" i="1"/>
  <c r="O1133" i="1" s="1"/>
  <c r="Q1133" i="1" s="1"/>
  <c r="I1033" i="1"/>
  <c r="M1032" i="1"/>
  <c r="G1032" i="1"/>
  <c r="O1032" i="1" s="1"/>
  <c r="Q1032" i="1" s="1"/>
  <c r="M931" i="1"/>
  <c r="I932" i="1"/>
  <c r="G931" i="1"/>
  <c r="O931" i="1" s="1"/>
  <c r="Q931" i="1" s="1"/>
  <c r="M830" i="1"/>
  <c r="I831" i="1"/>
  <c r="G830" i="1"/>
  <c r="O830" i="1" s="1"/>
  <c r="G729" i="1"/>
  <c r="O729" i="1" s="1"/>
  <c r="Q729" i="1" s="1"/>
  <c r="I730" i="1"/>
  <c r="M729" i="1"/>
  <c r="M628" i="1"/>
  <c r="I629" i="1"/>
  <c r="G628" i="1"/>
  <c r="O628" i="1" s="1"/>
  <c r="Q628" i="1" s="1"/>
  <c r="M528" i="1"/>
  <c r="I529" i="1"/>
  <c r="G528" i="1"/>
  <c r="O528" i="1" s="1"/>
  <c r="Q528" i="1" s="1"/>
  <c r="I426" i="1"/>
  <c r="G425" i="1"/>
  <c r="O425" i="1" s="1"/>
  <c r="M425" i="1"/>
  <c r="I326" i="1"/>
  <c r="M325" i="1"/>
  <c r="G325" i="1"/>
  <c r="O325" i="1" s="1"/>
  <c r="G224" i="1"/>
  <c r="O224" i="1" s="1"/>
  <c r="I225" i="1"/>
  <c r="M224" i="1"/>
  <c r="M21" i="1"/>
  <c r="I22" i="1"/>
  <c r="G21" i="1"/>
  <c r="O21" i="1" s="1"/>
  <c r="Q21" i="1" s="1"/>
  <c r="I124" i="1"/>
  <c r="M123" i="1"/>
  <c r="G123" i="1"/>
  <c r="O123" i="1" s="1"/>
  <c r="Q123" i="1" s="1"/>
  <c r="I3774" i="1"/>
  <c r="G3773" i="1"/>
  <c r="O3773" i="1" s="1"/>
  <c r="M3773" i="1"/>
  <c r="I3394" i="1"/>
  <c r="M3393" i="1"/>
  <c r="G3393" i="1"/>
  <c r="O3393" i="1" s="1"/>
  <c r="I3584" i="1"/>
  <c r="M3583" i="1"/>
  <c r="G3583" i="1"/>
  <c r="O3583" i="1" s="1"/>
  <c r="Q3583" i="1" s="1"/>
  <c r="I3869" i="1"/>
  <c r="M3868" i="1"/>
  <c r="G3868" i="1"/>
  <c r="O3868" i="1" s="1"/>
  <c r="Q3868" i="1" s="1"/>
  <c r="I3205" i="1"/>
  <c r="I3206" i="1" s="1"/>
  <c r="I3207" i="1" s="1"/>
  <c r="I3208" i="1" s="1"/>
  <c r="I3209" i="1" s="1"/>
  <c r="O3204" i="1"/>
  <c r="Q3204" i="1" s="1"/>
  <c r="I3299" i="1"/>
  <c r="G3298" i="1"/>
  <c r="O3298" i="1" s="1"/>
  <c r="Q3298" i="1" s="1"/>
  <c r="M3298" i="1"/>
  <c r="I3964" i="1"/>
  <c r="M3963" i="1"/>
  <c r="G3963" i="1"/>
  <c r="O3963" i="1" s="1"/>
  <c r="Q3963" i="1" s="1"/>
  <c r="I3679" i="1"/>
  <c r="M3678" i="1"/>
  <c r="G3678" i="1"/>
  <c r="O3678" i="1" s="1"/>
  <c r="Q3678" i="1" s="1"/>
  <c r="I3489" i="1"/>
  <c r="M3488" i="1"/>
  <c r="G3488" i="1"/>
  <c r="O3488" i="1" s="1"/>
  <c r="Q3488" i="1" s="1"/>
  <c r="I3110" i="1"/>
  <c r="I3111" i="1" s="1"/>
  <c r="I3112" i="1" s="1"/>
  <c r="I3113" i="1" s="1"/>
  <c r="I3114" i="1" s="1"/>
  <c r="O3109" i="1"/>
  <c r="Q3109" i="1" s="1"/>
  <c r="I3014" i="1"/>
  <c r="G3013" i="1"/>
  <c r="O3013" i="1" s="1"/>
  <c r="Q3013" i="1" s="1"/>
  <c r="M3013" i="1"/>
  <c r="I4060" i="1"/>
  <c r="I4061" i="1" s="1"/>
  <c r="I4062" i="1" s="1"/>
  <c r="I4063" i="1" s="1"/>
  <c r="I4064" i="1" s="1"/>
  <c r="O4059" i="1"/>
  <c r="Q4059" i="1" s="1"/>
  <c r="I1935" i="1"/>
  <c r="I1936" i="1" s="1"/>
  <c r="I1937" i="1" s="1"/>
  <c r="I1938" i="1" s="1"/>
  <c r="I1939" i="1" s="1"/>
  <c r="G1934" i="1"/>
  <c r="O1934" i="1" s="1"/>
  <c r="M1934" i="1"/>
  <c r="Q2939" i="1"/>
  <c r="I2606" i="1"/>
  <c r="M2605" i="1"/>
  <c r="G2605" i="1"/>
  <c r="O2605" i="1" s="1"/>
  <c r="Q2605" i="1" s="1"/>
  <c r="Q2777" i="1"/>
  <c r="Q2933" i="1"/>
  <c r="I2511" i="1"/>
  <c r="I2512" i="1" s="1"/>
  <c r="I2513" i="1" s="1"/>
  <c r="I2514" i="1" s="1"/>
  <c r="I2515" i="1" s="1"/>
  <c r="O2510" i="1"/>
  <c r="Q2510" i="1" s="1"/>
  <c r="I1742" i="1"/>
  <c r="M1741" i="1"/>
  <c r="G1741" i="1"/>
  <c r="O1741" i="1" s="1"/>
  <c r="Q1741" i="1" s="1"/>
  <c r="I2223" i="1"/>
  <c r="I2224" i="1" s="1"/>
  <c r="I2225" i="1" s="1"/>
  <c r="I2226" i="1" s="1"/>
  <c r="I2227" i="1" s="1"/>
  <c r="O2222" i="1"/>
  <c r="Q2222" i="1" s="1"/>
  <c r="I1652" i="1"/>
  <c r="G1651" i="1"/>
  <c r="O1651" i="1" s="1"/>
  <c r="M1651" i="1"/>
  <c r="I2127" i="1"/>
  <c r="I2128" i="1" s="1"/>
  <c r="I2129" i="1" s="1"/>
  <c r="I2130" i="1" s="1"/>
  <c r="I2131" i="1" s="1"/>
  <c r="O2126" i="1"/>
  <c r="Q2126" i="1" s="1"/>
  <c r="Q2701" i="1"/>
  <c r="I2031" i="1"/>
  <c r="I2032" i="1" s="1"/>
  <c r="I2033" i="1" s="1"/>
  <c r="I2034" i="1" s="1"/>
  <c r="I2035" i="1" s="1"/>
  <c r="O2030" i="1"/>
  <c r="Q2030" i="1" s="1"/>
  <c r="I2415" i="1"/>
  <c r="I2416" i="1" s="1"/>
  <c r="I2417" i="1" s="1"/>
  <c r="I2418" i="1" s="1"/>
  <c r="I2419" i="1" s="1"/>
  <c r="O2414" i="1"/>
  <c r="Q2414" i="1" s="1"/>
  <c r="I2319" i="1"/>
  <c r="I2320" i="1" s="1"/>
  <c r="I2321" i="1" s="1"/>
  <c r="I2322" i="1" s="1"/>
  <c r="I2323" i="1" s="1"/>
  <c r="M2318" i="1"/>
  <c r="G2318" i="1"/>
  <c r="O2318" i="1" s="1"/>
  <c r="O1647" i="1"/>
  <c r="Q2854" i="1"/>
  <c r="I1839" i="1"/>
  <c r="I1840" i="1" s="1"/>
  <c r="I1841" i="1" s="1"/>
  <c r="I1842" i="1" s="1"/>
  <c r="I1843" i="1" s="1"/>
  <c r="O1838" i="1"/>
  <c r="Q1838" i="1" s="1"/>
  <c r="O1637" i="1"/>
  <c r="Q1637" i="1" s="1"/>
  <c r="G1040" i="1"/>
  <c r="O1040" i="1" s="1"/>
  <c r="Q1040" i="1" s="1"/>
  <c r="I1041" i="1"/>
  <c r="G29" i="1"/>
  <c r="O29" i="1" s="1"/>
  <c r="M29" i="1"/>
  <c r="I30" i="1"/>
  <c r="M30" i="1" s="1"/>
  <c r="I638" i="1"/>
  <c r="I639" i="1" s="1"/>
  <c r="I640" i="1" s="1"/>
  <c r="I641" i="1" s="1"/>
  <c r="I642" i="1" s="1"/>
  <c r="O637" i="1"/>
  <c r="Q637" i="1" s="1"/>
  <c r="M637" i="1"/>
  <c r="I1143" i="1"/>
  <c r="I1144" i="1" s="1"/>
  <c r="I1145" i="1" s="1"/>
  <c r="I1146" i="1" s="1"/>
  <c r="I1147" i="1" s="1"/>
  <c r="M1142" i="1"/>
  <c r="O1142" i="1"/>
  <c r="Q1142" i="1" s="1"/>
  <c r="O334" i="1"/>
  <c r="Q334" i="1" s="1"/>
  <c r="M334" i="1"/>
  <c r="I335" i="1"/>
  <c r="I336" i="1" s="1"/>
  <c r="I337" i="1" s="1"/>
  <c r="I338" i="1" s="1"/>
  <c r="I339" i="1" s="1"/>
  <c r="O132" i="1"/>
  <c r="I133" i="1"/>
  <c r="I134" i="1" s="1"/>
  <c r="I135" i="1" s="1"/>
  <c r="I136" i="1" s="1"/>
  <c r="I137" i="1" s="1"/>
  <c r="M132" i="1"/>
  <c r="M738" i="1"/>
  <c r="I739" i="1"/>
  <c r="I740" i="1" s="1"/>
  <c r="I741" i="1" s="1"/>
  <c r="I742" i="1" s="1"/>
  <c r="I743" i="1" s="1"/>
  <c r="O738" i="1"/>
  <c r="Q738" i="1" s="1"/>
  <c r="O536" i="1"/>
  <c r="Q536" i="1" s="1"/>
  <c r="I537" i="1"/>
  <c r="I538" i="1" s="1"/>
  <c r="I539" i="1" s="1"/>
  <c r="I540" i="1" s="1"/>
  <c r="I541" i="1" s="1"/>
  <c r="M536" i="1"/>
  <c r="M839" i="1"/>
  <c r="I840" i="1"/>
  <c r="I841" i="1" s="1"/>
  <c r="I842" i="1" s="1"/>
  <c r="I843" i="1" s="1"/>
  <c r="I844" i="1" s="1"/>
  <c r="O839" i="1"/>
  <c r="M435" i="1"/>
  <c r="I436" i="1"/>
  <c r="I437" i="1" s="1"/>
  <c r="I438" i="1" s="1"/>
  <c r="I439" i="1" s="1"/>
  <c r="I440" i="1" s="1"/>
  <c r="O435" i="1"/>
  <c r="I941" i="1"/>
  <c r="I942" i="1" s="1"/>
  <c r="I943" i="1" s="1"/>
  <c r="I944" i="1" s="1"/>
  <c r="I945" i="1" s="1"/>
  <c r="O940" i="1"/>
  <c r="Q940" i="1" s="1"/>
  <c r="M940" i="1"/>
  <c r="I234" i="1"/>
  <c r="I235" i="1" s="1"/>
  <c r="I236" i="1" s="1"/>
  <c r="I237" i="1" s="1"/>
  <c r="I238" i="1" s="1"/>
  <c r="M233" i="1"/>
  <c r="O233" i="1"/>
  <c r="Q224" i="1" l="1"/>
  <c r="Q29" i="1"/>
  <c r="Q325" i="1"/>
  <c r="Q233" i="1"/>
  <c r="Q132" i="1"/>
  <c r="Q58" i="1"/>
  <c r="Q563" i="1"/>
  <c r="Q1068" i="1"/>
  <c r="O1550" i="1"/>
  <c r="Q1550" i="1" s="1"/>
  <c r="Q1651" i="1"/>
  <c r="Q1647" i="1"/>
  <c r="O1935" i="1"/>
  <c r="M1134" i="1"/>
  <c r="I1135" i="1"/>
  <c r="G1134" i="1"/>
  <c r="O1134" i="1" s="1"/>
  <c r="Q1134" i="1" s="1"/>
  <c r="I1034" i="1"/>
  <c r="M1033" i="1"/>
  <c r="G1033" i="1"/>
  <c r="O1033" i="1" s="1"/>
  <c r="Q1033" i="1" s="1"/>
  <c r="I933" i="1"/>
  <c r="G932" i="1"/>
  <c r="O932" i="1" s="1"/>
  <c r="Q932" i="1" s="1"/>
  <c r="M932" i="1"/>
  <c r="G831" i="1"/>
  <c r="O831" i="1" s="1"/>
  <c r="I832" i="1"/>
  <c r="M831" i="1"/>
  <c r="I731" i="1"/>
  <c r="M730" i="1"/>
  <c r="G730" i="1"/>
  <c r="O730" i="1" s="1"/>
  <c r="Q730" i="1" s="1"/>
  <c r="M629" i="1"/>
  <c r="I630" i="1"/>
  <c r="G629" i="1"/>
  <c r="O629" i="1" s="1"/>
  <c r="I530" i="1"/>
  <c r="M529" i="1"/>
  <c r="G529" i="1"/>
  <c r="O529" i="1" s="1"/>
  <c r="M426" i="1"/>
  <c r="I427" i="1"/>
  <c r="G426" i="1"/>
  <c r="O426" i="1" s="1"/>
  <c r="I327" i="1"/>
  <c r="M326" i="1"/>
  <c r="G326" i="1"/>
  <c r="O326" i="1" s="1"/>
  <c r="Q326" i="1" s="1"/>
  <c r="I226" i="1"/>
  <c r="M225" i="1"/>
  <c r="G225" i="1"/>
  <c r="O225" i="1" s="1"/>
  <c r="Q225" i="1" s="1"/>
  <c r="G124" i="1"/>
  <c r="O124" i="1" s="1"/>
  <c r="I125" i="1"/>
  <c r="M124" i="1"/>
  <c r="M22" i="1"/>
  <c r="G22" i="1"/>
  <c r="O22" i="1" s="1"/>
  <c r="Q22" i="1" s="1"/>
  <c r="I23" i="1"/>
  <c r="O3100" i="1"/>
  <c r="Q3100" i="1" s="1"/>
  <c r="O4060" i="1"/>
  <c r="I3965" i="1"/>
  <c r="I3966" i="1" s="1"/>
  <c r="I3967" i="1" s="1"/>
  <c r="I3968" i="1" s="1"/>
  <c r="I3969" i="1" s="1"/>
  <c r="O3964" i="1"/>
  <c r="Q3964" i="1" s="1"/>
  <c r="I3395" i="1"/>
  <c r="I3396" i="1" s="1"/>
  <c r="I3397" i="1" s="1"/>
  <c r="I3398" i="1" s="1"/>
  <c r="I3399" i="1" s="1"/>
  <c r="G3394" i="1"/>
  <c r="O3394" i="1" s="1"/>
  <c r="M3394" i="1"/>
  <c r="O3205" i="1"/>
  <c r="I3775" i="1"/>
  <c r="I3776" i="1" s="1"/>
  <c r="I3777" i="1" s="1"/>
  <c r="I3778" i="1" s="1"/>
  <c r="I3779" i="1" s="1"/>
  <c r="G3774" i="1"/>
  <c r="O3774" i="1" s="1"/>
  <c r="M3774" i="1"/>
  <c r="O4050" i="1"/>
  <c r="Q4050" i="1" s="1"/>
  <c r="I3015" i="1"/>
  <c r="I3016" i="1" s="1"/>
  <c r="I3017" i="1" s="1"/>
  <c r="I3018" i="1" s="1"/>
  <c r="I3019" i="1" s="1"/>
  <c r="O3014" i="1"/>
  <c r="Q3014" i="1" s="1"/>
  <c r="I3115" i="1"/>
  <c r="M3114" i="1"/>
  <c r="G3114" i="1"/>
  <c r="O3114" i="1" s="1"/>
  <c r="I4065" i="1"/>
  <c r="G4064" i="1"/>
  <c r="O4064" i="1" s="1"/>
  <c r="M4064" i="1"/>
  <c r="I3680" i="1"/>
  <c r="I3681" i="1" s="1"/>
  <c r="I3682" i="1" s="1"/>
  <c r="I3683" i="1" s="1"/>
  <c r="I3684" i="1" s="1"/>
  <c r="O3679" i="1"/>
  <c r="O3195" i="1"/>
  <c r="Q3195" i="1" s="1"/>
  <c r="I3210" i="1"/>
  <c r="G3209" i="1"/>
  <c r="O3209" i="1" s="1"/>
  <c r="M3209" i="1"/>
  <c r="I3585" i="1"/>
  <c r="I3586" i="1" s="1"/>
  <c r="I3587" i="1" s="1"/>
  <c r="I3588" i="1" s="1"/>
  <c r="I3589" i="1" s="1"/>
  <c r="O3584" i="1"/>
  <c r="Q3584" i="1" s="1"/>
  <c r="I3490" i="1"/>
  <c r="I3491" i="1" s="1"/>
  <c r="I3492" i="1" s="1"/>
  <c r="I3493" i="1" s="1"/>
  <c r="I3494" i="1" s="1"/>
  <c r="O3489" i="1"/>
  <c r="Q3489" i="1" s="1"/>
  <c r="I3300" i="1"/>
  <c r="I3301" i="1" s="1"/>
  <c r="I3302" i="1" s="1"/>
  <c r="I3303" i="1" s="1"/>
  <c r="I3304" i="1" s="1"/>
  <c r="O3299" i="1"/>
  <c r="Q3299" i="1" s="1"/>
  <c r="O3110" i="1"/>
  <c r="I3870" i="1"/>
  <c r="I3871" i="1" s="1"/>
  <c r="I3872" i="1" s="1"/>
  <c r="I3873" i="1" s="1"/>
  <c r="I3874" i="1" s="1"/>
  <c r="O3869" i="1"/>
  <c r="Q3869" i="1" s="1"/>
  <c r="O2501" i="1"/>
  <c r="O2021" i="1"/>
  <c r="O1829" i="1"/>
  <c r="Q1829" i="1" s="1"/>
  <c r="I2420" i="1"/>
  <c r="M2419" i="1"/>
  <c r="G2419" i="1"/>
  <c r="O2419" i="1" s="1"/>
  <c r="I2036" i="1"/>
  <c r="G2035" i="1"/>
  <c r="O2035" i="1" s="1"/>
  <c r="M2035" i="1"/>
  <c r="Q2708" i="1"/>
  <c r="O2117" i="1"/>
  <c r="Q2117" i="1" s="1"/>
  <c r="O2405" i="1"/>
  <c r="Q2405" i="1" s="1"/>
  <c r="O2127" i="1"/>
  <c r="I2607" i="1"/>
  <c r="I2608" i="1" s="1"/>
  <c r="I2609" i="1" s="1"/>
  <c r="I2610" i="1" s="1"/>
  <c r="I2611" i="1" s="1"/>
  <c r="O2606" i="1"/>
  <c r="Q2606" i="1" s="1"/>
  <c r="O2309" i="1"/>
  <c r="I1653" i="1"/>
  <c r="M1652" i="1"/>
  <c r="G1652" i="1"/>
  <c r="O1652" i="1" s="1"/>
  <c r="O2415" i="1"/>
  <c r="Q2940" i="1"/>
  <c r="O1925" i="1"/>
  <c r="I1844" i="1"/>
  <c r="G1843" i="1"/>
  <c r="O1843" i="1" s="1"/>
  <c r="M1843" i="1"/>
  <c r="Q2855" i="1"/>
  <c r="I2132" i="1"/>
  <c r="G2131" i="1"/>
  <c r="O2131" i="1" s="1"/>
  <c r="M2131" i="1"/>
  <c r="O1839" i="1"/>
  <c r="I2228" i="1"/>
  <c r="G2227" i="1"/>
  <c r="O2227" i="1" s="1"/>
  <c r="M2227" i="1"/>
  <c r="I2516" i="1"/>
  <c r="M2515" i="1"/>
  <c r="G2515" i="1"/>
  <c r="O2515" i="1" s="1"/>
  <c r="Q2778" i="1"/>
  <c r="O2223" i="1"/>
  <c r="I1940" i="1"/>
  <c r="M1939" i="1"/>
  <c r="G1939" i="1"/>
  <c r="O1939" i="1" s="1"/>
  <c r="O1631" i="1"/>
  <c r="Q1631" i="1" s="1"/>
  <c r="I2324" i="1"/>
  <c r="G2323" i="1"/>
  <c r="O2323" i="1" s="1"/>
  <c r="M2323" i="1"/>
  <c r="Q2702" i="1"/>
  <c r="I1743" i="1"/>
  <c r="I1744" i="1" s="1"/>
  <c r="I1745" i="1" s="1"/>
  <c r="I1746" i="1" s="1"/>
  <c r="I1747" i="1" s="1"/>
  <c r="O1742" i="1"/>
  <c r="Q1742" i="1" s="1"/>
  <c r="O2031" i="1"/>
  <c r="O2319" i="1"/>
  <c r="O2511" i="1"/>
  <c r="O2213" i="1"/>
  <c r="Q2213" i="1" s="1"/>
  <c r="I1556" i="1"/>
  <c r="G1555" i="1"/>
  <c r="O1555" i="1" s="1"/>
  <c r="M1555" i="1"/>
  <c r="O436" i="1"/>
  <c r="O133" i="1"/>
  <c r="M1041" i="1"/>
  <c r="G1041" i="1"/>
  <c r="O1041" i="1" s="1"/>
  <c r="Q1041" i="1" s="1"/>
  <c r="O537" i="1"/>
  <c r="Q537" i="1" s="1"/>
  <c r="O739" i="1"/>
  <c r="Q739" i="1" s="1"/>
  <c r="O335" i="1"/>
  <c r="Q335" i="1" s="1"/>
  <c r="O840" i="1"/>
  <c r="O234" i="1"/>
  <c r="Q234" i="1" s="1"/>
  <c r="O1143" i="1"/>
  <c r="Q1143" i="1" s="1"/>
  <c r="O638" i="1"/>
  <c r="Q638" i="1" s="1"/>
  <c r="O941" i="1"/>
  <c r="Q941" i="1" s="1"/>
  <c r="G30" i="1"/>
  <c r="O30" i="1" s="1"/>
  <c r="Q30" i="1" s="1"/>
  <c r="I1042" i="1"/>
  <c r="I1043" i="1" s="1"/>
  <c r="I1044" i="1" s="1"/>
  <c r="I1045" i="1" s="1"/>
  <c r="I1046" i="1" s="1"/>
  <c r="G1046" i="1" s="1"/>
  <c r="O1046" i="1" s="1"/>
  <c r="Q1046" i="1" s="1"/>
  <c r="I31" i="1"/>
  <c r="I32" i="1" s="1"/>
  <c r="I441" i="1"/>
  <c r="G441" i="1" s="1"/>
  <c r="G440" i="1"/>
  <c r="O440" i="1" s="1"/>
  <c r="M440" i="1"/>
  <c r="I340" i="1"/>
  <c r="G340" i="1" s="1"/>
  <c r="G339" i="1"/>
  <c r="O339" i="1" s="1"/>
  <c r="Q339" i="1" s="1"/>
  <c r="M339" i="1"/>
  <c r="G642" i="1"/>
  <c r="O642" i="1" s="1"/>
  <c r="Q642" i="1" s="1"/>
  <c r="I643" i="1"/>
  <c r="G643" i="1" s="1"/>
  <c r="M642" i="1"/>
  <c r="I542" i="1"/>
  <c r="G542" i="1" s="1"/>
  <c r="M541" i="1"/>
  <c r="G541" i="1"/>
  <c r="O541" i="1" s="1"/>
  <c r="Q541" i="1" s="1"/>
  <c r="M945" i="1"/>
  <c r="G945" i="1"/>
  <c r="O945" i="1" s="1"/>
  <c r="Q945" i="1" s="1"/>
  <c r="I946" i="1"/>
  <c r="G946" i="1" s="1"/>
  <c r="I845" i="1"/>
  <c r="G845" i="1" s="1"/>
  <c r="M844" i="1"/>
  <c r="G844" i="1"/>
  <c r="O844" i="1" s="1"/>
  <c r="I138" i="1"/>
  <c r="G138" i="1" s="1"/>
  <c r="M137" i="1"/>
  <c r="G137" i="1"/>
  <c r="O137" i="1" s="1"/>
  <c r="M1147" i="1"/>
  <c r="G1147" i="1"/>
  <c r="O1147" i="1" s="1"/>
  <c r="Q1147" i="1" s="1"/>
  <c r="I1148" i="1"/>
  <c r="G238" i="1"/>
  <c r="O238" i="1" s="1"/>
  <c r="Q238" i="1" s="1"/>
  <c r="I239" i="1"/>
  <c r="G239" i="1" s="1"/>
  <c r="M238" i="1"/>
  <c r="M743" i="1"/>
  <c r="I744" i="1"/>
  <c r="G744" i="1" s="1"/>
  <c r="G743" i="1"/>
  <c r="O743" i="1" s="1"/>
  <c r="Q743" i="1" s="1"/>
  <c r="Q3110" i="1" l="1"/>
  <c r="Q4064" i="1"/>
  <c r="Q3209" i="1"/>
  <c r="Q3114" i="1"/>
  <c r="Q4060" i="1"/>
  <c r="Q3205" i="1"/>
  <c r="Q124" i="1"/>
  <c r="Q529" i="1"/>
  <c r="Q137" i="1"/>
  <c r="Q629" i="1"/>
  <c r="Q133" i="1"/>
  <c r="O1551" i="1"/>
  <c r="O1541" i="1"/>
  <c r="Q2031" i="1"/>
  <c r="Q2223" i="1"/>
  <c r="Q1839" i="1"/>
  <c r="Q2419" i="1"/>
  <c r="Q2515" i="1"/>
  <c r="Q1843" i="1"/>
  <c r="Q2511" i="1"/>
  <c r="Q2227" i="1"/>
  <c r="Q2131" i="1"/>
  <c r="Q2415" i="1"/>
  <c r="Q2127" i="1"/>
  <c r="Q1555" i="1"/>
  <c r="Q1652" i="1"/>
  <c r="Q2035" i="1"/>
  <c r="O3670" i="1"/>
  <c r="Q3670" i="1" s="1"/>
  <c r="Q3679" i="1"/>
  <c r="O3775" i="1"/>
  <c r="O3395" i="1"/>
  <c r="Q2924" i="1"/>
  <c r="Q2934" i="1"/>
  <c r="O2015" i="1"/>
  <c r="Q2015" i="1" s="1"/>
  <c r="Q2021" i="1"/>
  <c r="O2495" i="1"/>
  <c r="Q2495" i="1" s="1"/>
  <c r="Q2501" i="1"/>
  <c r="I1136" i="1"/>
  <c r="M1135" i="1"/>
  <c r="G1135" i="1"/>
  <c r="O1135" i="1" s="1"/>
  <c r="Q1135" i="1" s="1"/>
  <c r="I1035" i="1"/>
  <c r="M1034" i="1"/>
  <c r="G1034" i="1"/>
  <c r="O1034" i="1" s="1"/>
  <c r="Q1034" i="1" s="1"/>
  <c r="I934" i="1"/>
  <c r="G933" i="1"/>
  <c r="O933" i="1" s="1"/>
  <c r="Q933" i="1" s="1"/>
  <c r="M933" i="1"/>
  <c r="I833" i="1"/>
  <c r="M832" i="1"/>
  <c r="G832" i="1"/>
  <c r="O832" i="1" s="1"/>
  <c r="I732" i="1"/>
  <c r="G731" i="1"/>
  <c r="O731" i="1" s="1"/>
  <c r="Q731" i="1" s="1"/>
  <c r="M731" i="1"/>
  <c r="I631" i="1"/>
  <c r="M630" i="1"/>
  <c r="G630" i="1"/>
  <c r="O630" i="1" s="1"/>
  <c r="Q630" i="1" s="1"/>
  <c r="G530" i="1"/>
  <c r="O530" i="1" s="1"/>
  <c r="M530" i="1"/>
  <c r="G427" i="1"/>
  <c r="O427" i="1" s="1"/>
  <c r="I428" i="1"/>
  <c r="M427" i="1"/>
  <c r="I328" i="1"/>
  <c r="M327" i="1"/>
  <c r="G327" i="1"/>
  <c r="O327" i="1" s="1"/>
  <c r="Q327" i="1" s="1"/>
  <c r="I227" i="1"/>
  <c r="M226" i="1"/>
  <c r="G226" i="1"/>
  <c r="O226" i="1" s="1"/>
  <c r="Q226" i="1" s="1"/>
  <c r="M23" i="1"/>
  <c r="I24" i="1"/>
  <c r="G23" i="1"/>
  <c r="O23" i="1" s="1"/>
  <c r="Q23" i="1" s="1"/>
  <c r="I126" i="1"/>
  <c r="M125" i="1"/>
  <c r="G125" i="1"/>
  <c r="O125" i="1" s="1"/>
  <c r="O3480" i="1"/>
  <c r="Q3480" i="1" s="1"/>
  <c r="O3955" i="1"/>
  <c r="Q3955" i="1" s="1"/>
  <c r="O3965" i="1"/>
  <c r="O3585" i="1"/>
  <c r="O3005" i="1"/>
  <c r="Q3005" i="1" s="1"/>
  <c r="O3015" i="1"/>
  <c r="I3875" i="1"/>
  <c r="M3874" i="1"/>
  <c r="G3874" i="1"/>
  <c r="O3874" i="1" s="1"/>
  <c r="I3305" i="1"/>
  <c r="G3304" i="1"/>
  <c r="O3304" i="1" s="1"/>
  <c r="M3304" i="1"/>
  <c r="O3300" i="1"/>
  <c r="I3116" i="1"/>
  <c r="G3115" i="1"/>
  <c r="O3115" i="1" s="1"/>
  <c r="M3115" i="1"/>
  <c r="O3490" i="1"/>
  <c r="O3680" i="1"/>
  <c r="O3860" i="1"/>
  <c r="Q3860" i="1" s="1"/>
  <c r="I3780" i="1"/>
  <c r="M3779" i="1"/>
  <c r="G3779" i="1"/>
  <c r="O3779" i="1" s="1"/>
  <c r="I3211" i="1"/>
  <c r="M3210" i="1"/>
  <c r="G3210" i="1"/>
  <c r="O3210" i="1" s="1"/>
  <c r="I4066" i="1"/>
  <c r="G4065" i="1"/>
  <c r="O4065" i="1" s="1"/>
  <c r="M4065" i="1"/>
  <c r="I3970" i="1"/>
  <c r="G3969" i="1"/>
  <c r="O3969" i="1" s="1"/>
  <c r="M3969" i="1"/>
  <c r="O3385" i="1"/>
  <c r="I3495" i="1"/>
  <c r="M3494" i="1"/>
  <c r="G3494" i="1"/>
  <c r="O3494" i="1" s="1"/>
  <c r="O3290" i="1"/>
  <c r="Q3290" i="1" s="1"/>
  <c r="I3020" i="1"/>
  <c r="M3019" i="1"/>
  <c r="G3019" i="1"/>
  <c r="O3019" i="1" s="1"/>
  <c r="O3870" i="1"/>
  <c r="I3590" i="1"/>
  <c r="G3589" i="1"/>
  <c r="O3589" i="1" s="1"/>
  <c r="M3589" i="1"/>
  <c r="I3685" i="1"/>
  <c r="G3684" i="1"/>
  <c r="O3684" i="1" s="1"/>
  <c r="M3684" i="1"/>
  <c r="O3765" i="1"/>
  <c r="I3400" i="1"/>
  <c r="G3399" i="1"/>
  <c r="O3399" i="1" s="1"/>
  <c r="M3399" i="1"/>
  <c r="O3575" i="1"/>
  <c r="Q3575" i="1" s="1"/>
  <c r="O2607" i="1"/>
  <c r="I1557" i="1"/>
  <c r="M1556" i="1"/>
  <c r="G1556" i="1"/>
  <c r="O1556" i="1" s="1"/>
  <c r="I1941" i="1"/>
  <c r="M1940" i="1"/>
  <c r="G1940" i="1"/>
  <c r="O1940" i="1" s="1"/>
  <c r="Q2785" i="1"/>
  <c r="O1733" i="1"/>
  <c r="Q1733" i="1" s="1"/>
  <c r="Q2856" i="1"/>
  <c r="O1919" i="1"/>
  <c r="O2111" i="1"/>
  <c r="Q2111" i="1" s="1"/>
  <c r="O2207" i="1"/>
  <c r="Q2207" i="1" s="1"/>
  <c r="I2325" i="1"/>
  <c r="G2324" i="1"/>
  <c r="O2324" i="1" s="1"/>
  <c r="M2324" i="1"/>
  <c r="Q2862" i="1"/>
  <c r="O2303" i="1"/>
  <c r="I2612" i="1"/>
  <c r="M2611" i="1"/>
  <c r="G2611" i="1"/>
  <c r="O2611" i="1" s="1"/>
  <c r="O1823" i="1"/>
  <c r="Q1823" i="1" s="1"/>
  <c r="Q2779" i="1"/>
  <c r="I2229" i="1"/>
  <c r="M2228" i="1"/>
  <c r="G2228" i="1"/>
  <c r="O2228" i="1" s="1"/>
  <c r="I2133" i="1"/>
  <c r="M2132" i="1"/>
  <c r="G2132" i="1"/>
  <c r="O2132" i="1" s="1"/>
  <c r="O1743" i="1"/>
  <c r="I1654" i="1"/>
  <c r="G1653" i="1"/>
  <c r="O1653" i="1" s="1"/>
  <c r="Q1653" i="1" s="1"/>
  <c r="M1653" i="1"/>
  <c r="I2421" i="1"/>
  <c r="G2420" i="1"/>
  <c r="O2420" i="1" s="1"/>
  <c r="M2420" i="1"/>
  <c r="I1748" i="1"/>
  <c r="G1747" i="1"/>
  <c r="O1747" i="1" s="1"/>
  <c r="M1747" i="1"/>
  <c r="I2517" i="1"/>
  <c r="M2516" i="1"/>
  <c r="G2516" i="1"/>
  <c r="O2516" i="1" s="1"/>
  <c r="Q2703" i="1"/>
  <c r="I1845" i="1"/>
  <c r="M1844" i="1"/>
  <c r="G1844" i="1"/>
  <c r="O1844" i="1" s="1"/>
  <c r="Q2941" i="1"/>
  <c r="O2399" i="1"/>
  <c r="Q2399" i="1" s="1"/>
  <c r="Q2709" i="1"/>
  <c r="I2037" i="1"/>
  <c r="G2036" i="1"/>
  <c r="O2036" i="1" s="1"/>
  <c r="M2036" i="1"/>
  <c r="O2597" i="1"/>
  <c r="Q2597" i="1" s="1"/>
  <c r="O1042" i="1"/>
  <c r="Q1042" i="1" s="1"/>
  <c r="I1047" i="1"/>
  <c r="M1046" i="1"/>
  <c r="G31" i="1"/>
  <c r="O31" i="1" s="1"/>
  <c r="Q31" i="1" s="1"/>
  <c r="M31" i="1"/>
  <c r="I33" i="1"/>
  <c r="I34" i="1" s="1"/>
  <c r="I35" i="1" s="1"/>
  <c r="I36" i="1" s="1"/>
  <c r="G36" i="1" s="1"/>
  <c r="O138" i="1"/>
  <c r="Q138" i="1" s="1"/>
  <c r="I139" i="1"/>
  <c r="G139" i="1" s="1"/>
  <c r="M138" i="1"/>
  <c r="M441" i="1"/>
  <c r="I442" i="1"/>
  <c r="O441" i="1"/>
  <c r="I1149" i="1"/>
  <c r="G1149" i="1" s="1"/>
  <c r="O1149" i="1" s="1"/>
  <c r="Q1149" i="1" s="1"/>
  <c r="M1148" i="1"/>
  <c r="G1148" i="1"/>
  <c r="O1148" i="1" s="1"/>
  <c r="Q1148" i="1" s="1"/>
  <c r="O845" i="1"/>
  <c r="I846" i="1"/>
  <c r="M845" i="1"/>
  <c r="M643" i="1"/>
  <c r="I644" i="1"/>
  <c r="O643" i="1"/>
  <c r="Q643" i="1" s="1"/>
  <c r="O340" i="1"/>
  <c r="Q340" i="1" s="1"/>
  <c r="I341" i="1"/>
  <c r="M340" i="1"/>
  <c r="O744" i="1"/>
  <c r="Q744" i="1" s="1"/>
  <c r="I745" i="1"/>
  <c r="M744" i="1"/>
  <c r="M946" i="1"/>
  <c r="O946" i="1"/>
  <c r="Q946" i="1" s="1"/>
  <c r="I947" i="1"/>
  <c r="M239" i="1"/>
  <c r="I240" i="1"/>
  <c r="O239" i="1"/>
  <c r="Q239" i="1" s="1"/>
  <c r="O542" i="1"/>
  <c r="Q542" i="1" s="1"/>
  <c r="M542" i="1"/>
  <c r="I543" i="1"/>
  <c r="Q3680" i="1" l="1"/>
  <c r="Q3210" i="1"/>
  <c r="Q3490" i="1"/>
  <c r="Q3874" i="1"/>
  <c r="Q3870" i="1"/>
  <c r="Q3019" i="1"/>
  <c r="Q3115" i="1"/>
  <c r="Q3589" i="1"/>
  <c r="Q3969" i="1"/>
  <c r="Q3015" i="1"/>
  <c r="Q3684" i="1"/>
  <c r="Q3300" i="1"/>
  <c r="Q3585" i="1"/>
  <c r="Q1551" i="1"/>
  <c r="Q3494" i="1"/>
  <c r="Q4065" i="1"/>
  <c r="Q3304" i="1"/>
  <c r="Q3965" i="1"/>
  <c r="Q125" i="1"/>
  <c r="Q530" i="1"/>
  <c r="O1535" i="1"/>
  <c r="Q1541" i="1"/>
  <c r="Q1844" i="1"/>
  <c r="Q2228" i="1"/>
  <c r="Q1556" i="1"/>
  <c r="Q2036" i="1"/>
  <c r="Q2420" i="1"/>
  <c r="Q2516" i="1"/>
  <c r="Q1747" i="1"/>
  <c r="Q1743" i="1"/>
  <c r="Q2132" i="1"/>
  <c r="Q2611" i="1"/>
  <c r="Q2607" i="1"/>
  <c r="Q2918" i="1"/>
  <c r="O531" i="1"/>
  <c r="Q531" i="1" s="1"/>
  <c r="M1136" i="1"/>
  <c r="G1136" i="1"/>
  <c r="O1136" i="1" s="1"/>
  <c r="Q1136" i="1" s="1"/>
  <c r="G1035" i="1"/>
  <c r="O1035" i="1" s="1"/>
  <c r="Q1035" i="1" s="1"/>
  <c r="M1035" i="1"/>
  <c r="M934" i="1"/>
  <c r="G934" i="1"/>
  <c r="O934" i="1" s="1"/>
  <c r="Q934" i="1" s="1"/>
  <c r="G833" i="1"/>
  <c r="O833" i="1" s="1"/>
  <c r="M833" i="1"/>
  <c r="G732" i="1"/>
  <c r="O732" i="1" s="1"/>
  <c r="Q732" i="1" s="1"/>
  <c r="M732" i="1"/>
  <c r="G631" i="1"/>
  <c r="O631" i="1" s="1"/>
  <c r="M631" i="1"/>
  <c r="I429" i="1"/>
  <c r="M428" i="1"/>
  <c r="G428" i="1"/>
  <c r="O428" i="1" s="1"/>
  <c r="M328" i="1"/>
  <c r="G328" i="1"/>
  <c r="O328" i="1" s="1"/>
  <c r="Q328" i="1" s="1"/>
  <c r="M227" i="1"/>
  <c r="G227" i="1"/>
  <c r="O227" i="1" s="1"/>
  <c r="Q227" i="1" s="1"/>
  <c r="M126" i="1"/>
  <c r="G126" i="1"/>
  <c r="O126" i="1" s="1"/>
  <c r="Q126" i="1" s="1"/>
  <c r="M24" i="1"/>
  <c r="G24" i="1"/>
  <c r="O24" i="1" s="1"/>
  <c r="Q24" i="1" s="1"/>
  <c r="I25" i="1"/>
  <c r="O32" i="1"/>
  <c r="I3496" i="1"/>
  <c r="G3495" i="1"/>
  <c r="O3495" i="1" s="1"/>
  <c r="M3495" i="1"/>
  <c r="I3971" i="1"/>
  <c r="G3970" i="1"/>
  <c r="O3970" i="1" s="1"/>
  <c r="M3970" i="1"/>
  <c r="I4067" i="1"/>
  <c r="G4066" i="1"/>
  <c r="O4066" i="1" s="1"/>
  <c r="Q4066" i="1" s="1"/>
  <c r="M4066" i="1"/>
  <c r="I3306" i="1"/>
  <c r="M3305" i="1"/>
  <c r="G3305" i="1"/>
  <c r="O3305" i="1" s="1"/>
  <c r="I3212" i="1"/>
  <c r="M3211" i="1"/>
  <c r="G3211" i="1"/>
  <c r="O3211" i="1" s="1"/>
  <c r="Q3211" i="1" s="1"/>
  <c r="I3401" i="1"/>
  <c r="M3400" i="1"/>
  <c r="G3400" i="1"/>
  <c r="O3400" i="1" s="1"/>
  <c r="I3591" i="1"/>
  <c r="M3590" i="1"/>
  <c r="G3590" i="1"/>
  <c r="O3590" i="1" s="1"/>
  <c r="I3021" i="1"/>
  <c r="G3020" i="1"/>
  <c r="O3020" i="1" s="1"/>
  <c r="M3020" i="1"/>
  <c r="I3781" i="1"/>
  <c r="M3780" i="1"/>
  <c r="G3780" i="1"/>
  <c r="O3780" i="1" s="1"/>
  <c r="I3686" i="1"/>
  <c r="G3685" i="1"/>
  <c r="O3685" i="1" s="1"/>
  <c r="M3685" i="1"/>
  <c r="I3117" i="1"/>
  <c r="G3116" i="1"/>
  <c r="O3116" i="1" s="1"/>
  <c r="Q3116" i="1" s="1"/>
  <c r="M3116" i="1"/>
  <c r="I3876" i="1"/>
  <c r="M3875" i="1"/>
  <c r="G3875" i="1"/>
  <c r="O3875" i="1" s="1"/>
  <c r="I2038" i="1"/>
  <c r="M2037" i="1"/>
  <c r="G2037" i="1"/>
  <c r="O2037" i="1" s="1"/>
  <c r="Q2037" i="1" s="1"/>
  <c r="Q2942" i="1"/>
  <c r="Q2693" i="1"/>
  <c r="I1749" i="1"/>
  <c r="G1748" i="1"/>
  <c r="O1748" i="1" s="1"/>
  <c r="M1748" i="1"/>
  <c r="I2230" i="1"/>
  <c r="G2230" i="1" s="1"/>
  <c r="G2229" i="1"/>
  <c r="O2229" i="1" s="1"/>
  <c r="Q2229" i="1" s="1"/>
  <c r="M2229" i="1"/>
  <c r="Q2863" i="1"/>
  <c r="O1727" i="1"/>
  <c r="Q1727" i="1" s="1"/>
  <c r="O2591" i="1"/>
  <c r="Q2591" i="1" s="1"/>
  <c r="I2422" i="1"/>
  <c r="G2421" i="1"/>
  <c r="O2421" i="1" s="1"/>
  <c r="Q2421" i="1" s="1"/>
  <c r="M2421" i="1"/>
  <c r="I2134" i="1"/>
  <c r="M2133" i="1"/>
  <c r="G2133" i="1"/>
  <c r="O2133" i="1" s="1"/>
  <c r="Q2133" i="1" s="1"/>
  <c r="I2613" i="1"/>
  <c r="M2612" i="1"/>
  <c r="G2612" i="1"/>
  <c r="O2612" i="1" s="1"/>
  <c r="Q2786" i="1"/>
  <c r="Q2857" i="1"/>
  <c r="I1942" i="1"/>
  <c r="G1941" i="1"/>
  <c r="O1941" i="1" s="1"/>
  <c r="M1941" i="1"/>
  <c r="Q2710" i="1"/>
  <c r="I1846" i="1"/>
  <c r="M1845" i="1"/>
  <c r="G1845" i="1"/>
  <c r="O1845" i="1" s="1"/>
  <c r="Q1845" i="1" s="1"/>
  <c r="I2518" i="1"/>
  <c r="G2517" i="1"/>
  <c r="O2517" i="1" s="1"/>
  <c r="Q2517" i="1" s="1"/>
  <c r="M2517" i="1"/>
  <c r="I1655" i="1"/>
  <c r="M1654" i="1"/>
  <c r="G1654" i="1"/>
  <c r="O1654" i="1" s="1"/>
  <c r="Q1654" i="1" s="1"/>
  <c r="I2326" i="1"/>
  <c r="G2325" i="1"/>
  <c r="O2325" i="1" s="1"/>
  <c r="M2325" i="1"/>
  <c r="I1558" i="1"/>
  <c r="M1557" i="1"/>
  <c r="G1557" i="1"/>
  <c r="O1557" i="1" s="1"/>
  <c r="Q1557" i="1" s="1"/>
  <c r="M1047" i="1"/>
  <c r="G1047" i="1"/>
  <c r="O1047" i="1" s="1"/>
  <c r="Q1047" i="1" s="1"/>
  <c r="I1048" i="1"/>
  <c r="I1049" i="1" s="1"/>
  <c r="G1049" i="1" s="1"/>
  <c r="O1049" i="1" s="1"/>
  <c r="Q1049" i="1" s="1"/>
  <c r="I37" i="1"/>
  <c r="O36" i="1"/>
  <c r="M36" i="1"/>
  <c r="G644" i="1"/>
  <c r="O644" i="1" s="1"/>
  <c r="Q644" i="1" s="1"/>
  <c r="I645" i="1"/>
  <c r="G645" i="1" s="1"/>
  <c r="O645" i="1" s="1"/>
  <c r="Q645" i="1" s="1"/>
  <c r="M644" i="1"/>
  <c r="I443" i="1"/>
  <c r="G443" i="1" s="1"/>
  <c r="O443" i="1" s="1"/>
  <c r="M442" i="1"/>
  <c r="G442" i="1"/>
  <c r="O442" i="1" s="1"/>
  <c r="I544" i="1"/>
  <c r="G544" i="1" s="1"/>
  <c r="O544" i="1" s="1"/>
  <c r="M543" i="1"/>
  <c r="G543" i="1"/>
  <c r="O543" i="1" s="1"/>
  <c r="Q543" i="1" s="1"/>
  <c r="G240" i="1"/>
  <c r="O240" i="1" s="1"/>
  <c r="Q240" i="1" s="1"/>
  <c r="M240" i="1"/>
  <c r="I241" i="1"/>
  <c r="G241" i="1" s="1"/>
  <c r="O241" i="1" s="1"/>
  <c r="G341" i="1"/>
  <c r="O341" i="1" s="1"/>
  <c r="I342" i="1"/>
  <c r="G342" i="1" s="1"/>
  <c r="O342" i="1" s="1"/>
  <c r="Q342" i="1" s="1"/>
  <c r="M341" i="1"/>
  <c r="I948" i="1"/>
  <c r="G948" i="1" s="1"/>
  <c r="O948" i="1" s="1"/>
  <c r="G947" i="1"/>
  <c r="O947" i="1" s="1"/>
  <c r="Q947" i="1" s="1"/>
  <c r="M947" i="1"/>
  <c r="M745" i="1"/>
  <c r="I746" i="1"/>
  <c r="G746" i="1" s="1"/>
  <c r="O746" i="1" s="1"/>
  <c r="Q746" i="1" s="1"/>
  <c r="G745" i="1"/>
  <c r="O745" i="1" s="1"/>
  <c r="Q745" i="1" s="1"/>
  <c r="I140" i="1"/>
  <c r="G140" i="1" s="1"/>
  <c r="O140" i="1" s="1"/>
  <c r="M139" i="1"/>
  <c r="O139" i="1"/>
  <c r="Q139" i="1" s="1"/>
  <c r="I847" i="1"/>
  <c r="G847" i="1" s="1"/>
  <c r="O847" i="1" s="1"/>
  <c r="G846" i="1"/>
  <c r="O846" i="1" s="1"/>
  <c r="M846" i="1"/>
  <c r="M1149" i="1"/>
  <c r="I1150" i="1"/>
  <c r="G1150" i="1" s="1"/>
  <c r="O1150" i="1" s="1"/>
  <c r="Q1150" i="1" s="1"/>
  <c r="Q3020" i="1" l="1"/>
  <c r="Q3495" i="1"/>
  <c r="Q3685" i="1"/>
  <c r="Q3590" i="1"/>
  <c r="Q3970" i="1"/>
  <c r="Q3875" i="1"/>
  <c r="Q3305" i="1"/>
  <c r="Q948" i="1"/>
  <c r="Q544" i="1"/>
  <c r="Q36" i="1"/>
  <c r="Q140" i="1"/>
  <c r="Q341" i="1"/>
  <c r="Q241" i="1"/>
  <c r="Q631" i="1"/>
  <c r="Q32" i="1"/>
  <c r="Q2612" i="1"/>
  <c r="Q1748" i="1"/>
  <c r="Q2770" i="1"/>
  <c r="Q2780" i="1"/>
  <c r="O521" i="1"/>
  <c r="O1137" i="1"/>
  <c r="Q1137" i="1" s="1"/>
  <c r="O127" i="1"/>
  <c r="Q127" i="1" s="1"/>
  <c r="O329" i="1"/>
  <c r="O733" i="1"/>
  <c r="Q733" i="1" s="1"/>
  <c r="O935" i="1"/>
  <c r="Q935" i="1" s="1"/>
  <c r="O228" i="1"/>
  <c r="O632" i="1"/>
  <c r="Q632" i="1" s="1"/>
  <c r="O834" i="1"/>
  <c r="O1036" i="1"/>
  <c r="Q1036" i="1" s="1"/>
  <c r="M429" i="1"/>
  <c r="G429" i="1"/>
  <c r="O429" i="1" s="1"/>
  <c r="G25" i="1"/>
  <c r="O25" i="1" s="1"/>
  <c r="Q25" i="1" s="1"/>
  <c r="M25" i="1"/>
  <c r="I3877" i="1"/>
  <c r="G3876" i="1"/>
  <c r="O3876" i="1" s="1"/>
  <c r="Q3876" i="1" s="1"/>
  <c r="M3876" i="1"/>
  <c r="I3118" i="1"/>
  <c r="G3118" i="1" s="1"/>
  <c r="G3117" i="1"/>
  <c r="O3117" i="1" s="1"/>
  <c r="Q3117" i="1" s="1"/>
  <c r="M3117" i="1"/>
  <c r="I3687" i="1"/>
  <c r="M3686" i="1"/>
  <c r="G3686" i="1"/>
  <c r="O3686" i="1" s="1"/>
  <c r="Q3686" i="1" s="1"/>
  <c r="I3402" i="1"/>
  <c r="M3401" i="1"/>
  <c r="G3401" i="1"/>
  <c r="O3401" i="1" s="1"/>
  <c r="I3782" i="1"/>
  <c r="M3781" i="1"/>
  <c r="G3781" i="1"/>
  <c r="O3781" i="1" s="1"/>
  <c r="I3592" i="1"/>
  <c r="G3591" i="1"/>
  <c r="O3591" i="1" s="1"/>
  <c r="Q3591" i="1" s="1"/>
  <c r="M3591" i="1"/>
  <c r="I3213" i="1"/>
  <c r="G3212" i="1"/>
  <c r="O3212" i="1" s="1"/>
  <c r="Q3212" i="1" s="1"/>
  <c r="M3212" i="1"/>
  <c r="I4068" i="1"/>
  <c r="M4067" i="1"/>
  <c r="G4067" i="1"/>
  <c r="O4067" i="1" s="1"/>
  <c r="Q4067" i="1" s="1"/>
  <c r="I3497" i="1"/>
  <c r="G3496" i="1"/>
  <c r="O3496" i="1" s="1"/>
  <c r="Q3496" i="1" s="1"/>
  <c r="M3496" i="1"/>
  <c r="I3022" i="1"/>
  <c r="G3021" i="1"/>
  <c r="O3021" i="1" s="1"/>
  <c r="Q3021" i="1" s="1"/>
  <c r="M3021" i="1"/>
  <c r="I3307" i="1"/>
  <c r="G3306" i="1"/>
  <c r="O3306" i="1" s="1"/>
  <c r="Q3306" i="1" s="1"/>
  <c r="M3306" i="1"/>
  <c r="I3972" i="1"/>
  <c r="G3971" i="1"/>
  <c r="O3971" i="1" s="1"/>
  <c r="Q3971" i="1" s="1"/>
  <c r="M3971" i="1"/>
  <c r="I1559" i="1"/>
  <c r="M1558" i="1"/>
  <c r="G1558" i="1"/>
  <c r="I1657" i="1"/>
  <c r="G1655" i="1"/>
  <c r="O1655" i="1" s="1"/>
  <c r="Q1655" i="1" s="1"/>
  <c r="M1655" i="1"/>
  <c r="I1660" i="1"/>
  <c r="I1661" i="1" s="1"/>
  <c r="I1847" i="1"/>
  <c r="M1846" i="1"/>
  <c r="G1846" i="1"/>
  <c r="O1846" i="1" s="1"/>
  <c r="Q1846" i="1" s="1"/>
  <c r="Q2687" i="1"/>
  <c r="Q2943" i="1"/>
  <c r="I2519" i="1"/>
  <c r="G2518" i="1"/>
  <c r="O2518" i="1" s="1"/>
  <c r="Q2518" i="1" s="1"/>
  <c r="M2518" i="1"/>
  <c r="Q2711" i="1"/>
  <c r="I2614" i="1"/>
  <c r="G2614" i="1" s="1"/>
  <c r="M2613" i="1"/>
  <c r="G2613" i="1"/>
  <c r="O2613" i="1" s="1"/>
  <c r="Q2613" i="1" s="1"/>
  <c r="I1750" i="1"/>
  <c r="M1749" i="1"/>
  <c r="G1749" i="1"/>
  <c r="O1749" i="1" s="1"/>
  <c r="Q1749" i="1" s="1"/>
  <c r="I2327" i="1"/>
  <c r="G2326" i="1"/>
  <c r="O2326" i="1" s="1"/>
  <c r="M2326" i="1"/>
  <c r="I1943" i="1"/>
  <c r="G1942" i="1"/>
  <c r="O1942" i="1" s="1"/>
  <c r="M1942" i="1"/>
  <c r="I2135" i="1"/>
  <c r="M2134" i="1"/>
  <c r="G2134" i="1"/>
  <c r="O2134" i="1" s="1"/>
  <c r="Q2134" i="1" s="1"/>
  <c r="I2423" i="1"/>
  <c r="M2422" i="1"/>
  <c r="G2422" i="1"/>
  <c r="O2422" i="1" s="1"/>
  <c r="Q2422" i="1" s="1"/>
  <c r="Q2864" i="1"/>
  <c r="I2231" i="1"/>
  <c r="O2230" i="1"/>
  <c r="Q2230" i="1" s="1"/>
  <c r="M2230" i="1"/>
  <c r="Q2764" i="1"/>
  <c r="Q2847" i="1"/>
  <c r="Q2787" i="1"/>
  <c r="I2039" i="1"/>
  <c r="G2038" i="1"/>
  <c r="O2038" i="1" s="1"/>
  <c r="Q2038" i="1" s="1"/>
  <c r="M2038" i="1"/>
  <c r="G37" i="1"/>
  <c r="O37" i="1" s="1"/>
  <c r="G1048" i="1"/>
  <c r="O1048" i="1" s="1"/>
  <c r="Q1048" i="1" s="1"/>
  <c r="M1048" i="1"/>
  <c r="M37" i="1"/>
  <c r="I38" i="1"/>
  <c r="M38" i="1" s="1"/>
  <c r="I343" i="1"/>
  <c r="M342" i="1"/>
  <c r="M1049" i="1"/>
  <c r="I1050" i="1"/>
  <c r="I242" i="1"/>
  <c r="I247" i="1" s="1"/>
  <c r="I248" i="1" s="1"/>
  <c r="M241" i="1"/>
  <c r="M1150" i="1"/>
  <c r="I1151" i="1"/>
  <c r="M847" i="1"/>
  <c r="I848" i="1"/>
  <c r="M544" i="1"/>
  <c r="I545" i="1"/>
  <c r="I646" i="1"/>
  <c r="M645" i="1"/>
  <c r="I444" i="1"/>
  <c r="M443" i="1"/>
  <c r="I141" i="1"/>
  <c r="M140" i="1"/>
  <c r="M746" i="1"/>
  <c r="I747" i="1"/>
  <c r="M948" i="1"/>
  <c r="I949" i="1"/>
  <c r="Q521" i="1" l="1"/>
  <c r="Q37" i="1"/>
  <c r="Q228" i="1"/>
  <c r="Q329" i="1"/>
  <c r="O1558" i="1"/>
  <c r="Q1558" i="1" s="1"/>
  <c r="O218" i="1"/>
  <c r="O1026" i="1"/>
  <c r="Q1026" i="1" s="1"/>
  <c r="O925" i="1"/>
  <c r="Q925" i="1" s="1"/>
  <c r="O1127" i="1"/>
  <c r="Q1127" i="1" s="1"/>
  <c r="O824" i="1"/>
  <c r="O723" i="1"/>
  <c r="Q723" i="1" s="1"/>
  <c r="O622" i="1"/>
  <c r="Q622" i="1" s="1"/>
  <c r="O319" i="1"/>
  <c r="Q319" i="1" s="1"/>
  <c r="O515" i="1"/>
  <c r="Q515" i="1" s="1"/>
  <c r="O430" i="1"/>
  <c r="O26" i="1"/>
  <c r="I3023" i="1"/>
  <c r="G3023" i="1" s="1"/>
  <c r="M3022" i="1"/>
  <c r="G3022" i="1"/>
  <c r="O3022" i="1" s="1"/>
  <c r="Q3022" i="1" s="1"/>
  <c r="I3215" i="1"/>
  <c r="I3218" i="1"/>
  <c r="I3219" i="1" s="1"/>
  <c r="M3213" i="1"/>
  <c r="G3213" i="1"/>
  <c r="O3213" i="1" s="1"/>
  <c r="Q3213" i="1" s="1"/>
  <c r="I3783" i="1"/>
  <c r="M3782" i="1"/>
  <c r="G3782" i="1"/>
  <c r="O3782" i="1" s="1"/>
  <c r="I3878" i="1"/>
  <c r="G3877" i="1"/>
  <c r="O3877" i="1" s="1"/>
  <c r="Q3877" i="1" s="1"/>
  <c r="M3877" i="1"/>
  <c r="I3688" i="1"/>
  <c r="M3687" i="1"/>
  <c r="G3687" i="1"/>
  <c r="O3687" i="1" s="1"/>
  <c r="Q3687" i="1" s="1"/>
  <c r="M3118" i="1"/>
  <c r="I3123" i="1"/>
  <c r="I3124" i="1" s="1"/>
  <c r="O3118" i="1"/>
  <c r="Q3118" i="1" s="1"/>
  <c r="I3120" i="1"/>
  <c r="O1656" i="1"/>
  <c r="I3308" i="1"/>
  <c r="G3308" i="1" s="1"/>
  <c r="G3307" i="1"/>
  <c r="O3307" i="1" s="1"/>
  <c r="Q3307" i="1" s="1"/>
  <c r="M3307" i="1"/>
  <c r="I3593" i="1"/>
  <c r="G3592" i="1"/>
  <c r="O3592" i="1" s="1"/>
  <c r="Q3592" i="1" s="1"/>
  <c r="M3592" i="1"/>
  <c r="I3403" i="1"/>
  <c r="G3403" i="1" s="1"/>
  <c r="M3402" i="1"/>
  <c r="G3402" i="1"/>
  <c r="O3402" i="1" s="1"/>
  <c r="I3498" i="1"/>
  <c r="G3497" i="1"/>
  <c r="O3497" i="1" s="1"/>
  <c r="Q3497" i="1" s="1"/>
  <c r="M3497" i="1"/>
  <c r="I3973" i="1"/>
  <c r="M3972" i="1"/>
  <c r="G3972" i="1"/>
  <c r="O3972" i="1" s="1"/>
  <c r="Q3972" i="1" s="1"/>
  <c r="I4073" i="1"/>
  <c r="I4074" i="1" s="1"/>
  <c r="I4070" i="1"/>
  <c r="M4068" i="1"/>
  <c r="G4068" i="1"/>
  <c r="O4068" i="1" s="1"/>
  <c r="Q4068" i="1" s="1"/>
  <c r="Q2865" i="1"/>
  <c r="I2428" i="1"/>
  <c r="I2429" i="1" s="1"/>
  <c r="I2425" i="1"/>
  <c r="G2423" i="1"/>
  <c r="O2423" i="1" s="1"/>
  <c r="Q2423" i="1" s="1"/>
  <c r="M2423" i="1"/>
  <c r="I2615" i="1"/>
  <c r="O2614" i="1"/>
  <c r="Q2614" i="1" s="1"/>
  <c r="M2614" i="1"/>
  <c r="I2524" i="1"/>
  <c r="I2525" i="1" s="1"/>
  <c r="I2521" i="1"/>
  <c r="M2519" i="1"/>
  <c r="G2519" i="1"/>
  <c r="O2519" i="1" s="1"/>
  <c r="Q2519" i="1" s="1"/>
  <c r="Q2944" i="1"/>
  <c r="M1657" i="1"/>
  <c r="G1657" i="1"/>
  <c r="O1657" i="1" s="1"/>
  <c r="Q1657" i="1" s="1"/>
  <c r="I1658" i="1"/>
  <c r="I1751" i="1"/>
  <c r="M1750" i="1"/>
  <c r="G1750" i="1"/>
  <c r="O1750" i="1" s="1"/>
  <c r="Q1750" i="1" s="1"/>
  <c r="M1661" i="1"/>
  <c r="G1661" i="1"/>
  <c r="O1661" i="1" s="1"/>
  <c r="Q1661" i="1" s="1"/>
  <c r="I1662" i="1"/>
  <c r="I2044" i="1"/>
  <c r="I2045" i="1" s="1"/>
  <c r="I2041" i="1"/>
  <c r="G2039" i="1"/>
  <c r="O2039" i="1" s="1"/>
  <c r="Q2039" i="1" s="1"/>
  <c r="M2039" i="1"/>
  <c r="Q2841" i="1"/>
  <c r="I2236" i="1"/>
  <c r="I2237" i="1" s="1"/>
  <c r="I2233" i="1"/>
  <c r="G2231" i="1"/>
  <c r="O2231" i="1" s="1"/>
  <c r="Q2231" i="1" s="1"/>
  <c r="M2231" i="1"/>
  <c r="I2332" i="1"/>
  <c r="I2333" i="1" s="1"/>
  <c r="I2329" i="1"/>
  <c r="G2327" i="1"/>
  <c r="O2327" i="1" s="1"/>
  <c r="M2327" i="1"/>
  <c r="Q2945" i="1"/>
  <c r="I1852" i="1"/>
  <c r="I1853" i="1" s="1"/>
  <c r="I1849" i="1"/>
  <c r="M1847" i="1"/>
  <c r="G1847" i="1"/>
  <c r="O1847" i="1" s="1"/>
  <c r="Q1847" i="1" s="1"/>
  <c r="Q2788" i="1"/>
  <c r="I2137" i="1"/>
  <c r="I2140" i="1"/>
  <c r="I2141" i="1" s="1"/>
  <c r="M2135" i="1"/>
  <c r="G2135" i="1"/>
  <c r="O2135" i="1" s="1"/>
  <c r="Q2135" i="1" s="1"/>
  <c r="I1948" i="1"/>
  <c r="I1949" i="1" s="1"/>
  <c r="I1945" i="1"/>
  <c r="M1943" i="1"/>
  <c r="G1943" i="1"/>
  <c r="O1943" i="1" s="1"/>
  <c r="Q2712" i="1"/>
  <c r="I1564" i="1"/>
  <c r="I1565" i="1" s="1"/>
  <c r="I1561" i="1"/>
  <c r="M1559" i="1"/>
  <c r="G1559" i="1"/>
  <c r="O1559" i="1" s="1"/>
  <c r="Q1559" i="1" s="1"/>
  <c r="M248" i="1"/>
  <c r="G248" i="1"/>
  <c r="I39" i="1"/>
  <c r="G39" i="1" s="1"/>
  <c r="O39" i="1" s="1"/>
  <c r="Q39" i="1" s="1"/>
  <c r="G38" i="1"/>
  <c r="O38" i="1" s="1"/>
  <c r="Q38" i="1" s="1"/>
  <c r="M1151" i="1"/>
  <c r="G1151" i="1"/>
  <c r="O1151" i="1" s="1"/>
  <c r="Q1151" i="1" s="1"/>
  <c r="I1156" i="1"/>
  <c r="I1157" i="1" s="1"/>
  <c r="I1153" i="1"/>
  <c r="G1153" i="1" s="1"/>
  <c r="I446" i="1"/>
  <c r="G446" i="1" s="1"/>
  <c r="I449" i="1"/>
  <c r="I450" i="1" s="1"/>
  <c r="G444" i="1"/>
  <c r="O444" i="1" s="1"/>
  <c r="M444" i="1"/>
  <c r="G141" i="1"/>
  <c r="O141" i="1" s="1"/>
  <c r="Q141" i="1" s="1"/>
  <c r="I146" i="1"/>
  <c r="I147" i="1" s="1"/>
  <c r="I143" i="1"/>
  <c r="G143" i="1" s="1"/>
  <c r="M141" i="1"/>
  <c r="I547" i="1"/>
  <c r="G547" i="1" s="1"/>
  <c r="G545" i="1"/>
  <c r="O545" i="1" s="1"/>
  <c r="Q545" i="1" s="1"/>
  <c r="I550" i="1"/>
  <c r="I551" i="1" s="1"/>
  <c r="M545" i="1"/>
  <c r="I850" i="1"/>
  <c r="G850" i="1" s="1"/>
  <c r="M848" i="1"/>
  <c r="G848" i="1"/>
  <c r="O848" i="1" s="1"/>
  <c r="I853" i="1"/>
  <c r="I854" i="1" s="1"/>
  <c r="M1050" i="1"/>
  <c r="I1055" i="1"/>
  <c r="I1056" i="1" s="1"/>
  <c r="G1050" i="1"/>
  <c r="O1050" i="1" s="1"/>
  <c r="Q1050" i="1" s="1"/>
  <c r="I1052" i="1"/>
  <c r="G1052" i="1" s="1"/>
  <c r="I648" i="1"/>
  <c r="G648" i="1" s="1"/>
  <c r="M646" i="1"/>
  <c r="G646" i="1"/>
  <c r="O646" i="1" s="1"/>
  <c r="Q646" i="1" s="1"/>
  <c r="I651" i="1"/>
  <c r="I652" i="1" s="1"/>
  <c r="I244" i="1"/>
  <c r="G244" i="1" s="1"/>
  <c r="M242" i="1"/>
  <c r="G242" i="1"/>
  <c r="O242" i="1" s="1"/>
  <c r="I951" i="1"/>
  <c r="G951" i="1" s="1"/>
  <c r="I954" i="1"/>
  <c r="I955" i="1" s="1"/>
  <c r="M949" i="1"/>
  <c r="G949" i="1"/>
  <c r="O949" i="1" s="1"/>
  <c r="I752" i="1"/>
  <c r="I753" i="1" s="1"/>
  <c r="M747" i="1"/>
  <c r="G747" i="1"/>
  <c r="O747" i="1" s="1"/>
  <c r="Q747" i="1" s="1"/>
  <c r="I749" i="1"/>
  <c r="G749" i="1" s="1"/>
  <c r="G343" i="1"/>
  <c r="O343" i="1" s="1"/>
  <c r="I345" i="1"/>
  <c r="G345" i="1" s="1"/>
  <c r="I348" i="1"/>
  <c r="I349" i="1" s="1"/>
  <c r="M343" i="1"/>
  <c r="Q343" i="1" l="1"/>
  <c r="O16" i="1"/>
  <c r="Q16" i="1" s="1"/>
  <c r="Q218" i="1"/>
  <c r="Q949" i="1"/>
  <c r="Q242" i="1"/>
  <c r="Q26" i="1"/>
  <c r="Q1656" i="1"/>
  <c r="O420" i="1"/>
  <c r="O313" i="1"/>
  <c r="Q313" i="1" s="1"/>
  <c r="O717" i="1"/>
  <c r="Q717" i="1" s="1"/>
  <c r="O1121" i="1"/>
  <c r="Q1121" i="1" s="1"/>
  <c r="O1020" i="1"/>
  <c r="Q1020" i="1" s="1"/>
  <c r="O616" i="1"/>
  <c r="Q616" i="1" s="1"/>
  <c r="O818" i="1"/>
  <c r="O919" i="1"/>
  <c r="O212" i="1"/>
  <c r="Q212" i="1" s="1"/>
  <c r="O3214" i="1"/>
  <c r="I3500" i="1"/>
  <c r="I3503" i="1"/>
  <c r="I3504" i="1" s="1"/>
  <c r="M3498" i="1"/>
  <c r="G3498" i="1"/>
  <c r="O3498" i="1" s="1"/>
  <c r="Q3498" i="1" s="1"/>
  <c r="I3598" i="1"/>
  <c r="I3599" i="1" s="1"/>
  <c r="I3595" i="1"/>
  <c r="M3593" i="1"/>
  <c r="G3593" i="1"/>
  <c r="O3593" i="1" s="1"/>
  <c r="Q3593" i="1" s="1"/>
  <c r="O4069" i="1"/>
  <c r="O3119" i="1"/>
  <c r="I3978" i="1"/>
  <c r="I3979" i="1" s="1"/>
  <c r="I3975" i="1"/>
  <c r="G3973" i="1"/>
  <c r="O3973" i="1" s="1"/>
  <c r="Q3973" i="1" s="1"/>
  <c r="M3973" i="1"/>
  <c r="I3405" i="1"/>
  <c r="I3408" i="1"/>
  <c r="I3409" i="1" s="1"/>
  <c r="M3403" i="1"/>
  <c r="O3403" i="1"/>
  <c r="I3121" i="1"/>
  <c r="G3120" i="1"/>
  <c r="O3120" i="1" s="1"/>
  <c r="Q3120" i="1" s="1"/>
  <c r="M3120" i="1"/>
  <c r="I4071" i="1"/>
  <c r="G4070" i="1"/>
  <c r="O4070" i="1" s="1"/>
  <c r="Q4070" i="1" s="1"/>
  <c r="M4070" i="1"/>
  <c r="I3220" i="1"/>
  <c r="G3219" i="1"/>
  <c r="O3219" i="1" s="1"/>
  <c r="Q3219" i="1" s="1"/>
  <c r="M3219" i="1"/>
  <c r="I3028" i="1"/>
  <c r="I3029" i="1" s="1"/>
  <c r="I3025" i="1"/>
  <c r="O3023" i="1"/>
  <c r="Q3023" i="1" s="1"/>
  <c r="M3023" i="1"/>
  <c r="I4075" i="1"/>
  <c r="G4074" i="1"/>
  <c r="O4074" i="1" s="1"/>
  <c r="Q4074" i="1" s="1"/>
  <c r="M4074" i="1"/>
  <c r="I3310" i="1"/>
  <c r="I3313" i="1"/>
  <c r="I3314" i="1" s="1"/>
  <c r="O3308" i="1"/>
  <c r="Q3308" i="1" s="1"/>
  <c r="M3308" i="1"/>
  <c r="I3125" i="1"/>
  <c r="M3124" i="1"/>
  <c r="G3124" i="1"/>
  <c r="O3124" i="1" s="1"/>
  <c r="Q3124" i="1" s="1"/>
  <c r="I3693" i="1"/>
  <c r="I3694" i="1" s="1"/>
  <c r="I3690" i="1"/>
  <c r="G3688" i="1"/>
  <c r="O3688" i="1" s="1"/>
  <c r="Q3688" i="1" s="1"/>
  <c r="M3688" i="1"/>
  <c r="I3883" i="1"/>
  <c r="I3884" i="1" s="1"/>
  <c r="I3880" i="1"/>
  <c r="M3878" i="1"/>
  <c r="G3878" i="1"/>
  <c r="O3878" i="1" s="1"/>
  <c r="Q3878" i="1" s="1"/>
  <c r="I3788" i="1"/>
  <c r="I3789" i="1" s="1"/>
  <c r="I3785" i="1"/>
  <c r="G3783" i="1"/>
  <c r="O3783" i="1" s="1"/>
  <c r="M3783" i="1"/>
  <c r="I3216" i="1"/>
  <c r="G3215" i="1"/>
  <c r="O3215" i="1" s="1"/>
  <c r="Q3215" i="1" s="1"/>
  <c r="M3215" i="1"/>
  <c r="O2520" i="1"/>
  <c r="O2328" i="1"/>
  <c r="O2424" i="1"/>
  <c r="O1560" i="1"/>
  <c r="O1848" i="1"/>
  <c r="Q2713" i="1"/>
  <c r="I2042" i="1"/>
  <c r="M2041" i="1"/>
  <c r="G2041" i="1"/>
  <c r="O2041" i="1" s="1"/>
  <c r="Q2041" i="1" s="1"/>
  <c r="O1944" i="1"/>
  <c r="O2040" i="1"/>
  <c r="M1658" i="1"/>
  <c r="G1658" i="1"/>
  <c r="O1658" i="1" s="1"/>
  <c r="Q1658" i="1" s="1"/>
  <c r="I2526" i="1"/>
  <c r="M2525" i="1"/>
  <c r="G2525" i="1"/>
  <c r="O2525" i="1" s="1"/>
  <c r="Q2525" i="1" s="1"/>
  <c r="I1946" i="1"/>
  <c r="G1945" i="1"/>
  <c r="O1945" i="1" s="1"/>
  <c r="M1945" i="1"/>
  <c r="I2142" i="1"/>
  <c r="M2141" i="1"/>
  <c r="G2141" i="1"/>
  <c r="O2141" i="1" s="1"/>
  <c r="Q2141" i="1" s="1"/>
  <c r="Q2946" i="1"/>
  <c r="I2046" i="1"/>
  <c r="G2045" i="1"/>
  <c r="O2045" i="1" s="1"/>
  <c r="Q2045" i="1" s="1"/>
  <c r="M2045" i="1"/>
  <c r="O2136" i="1"/>
  <c r="I2426" i="1"/>
  <c r="M2425" i="1"/>
  <c r="G2425" i="1"/>
  <c r="O2425" i="1" s="1"/>
  <c r="Q2425" i="1" s="1"/>
  <c r="Q2866" i="1"/>
  <c r="I1562" i="1"/>
  <c r="G1561" i="1"/>
  <c r="O1561" i="1" s="1"/>
  <c r="Q1561" i="1" s="1"/>
  <c r="M1561" i="1"/>
  <c r="I1950" i="1"/>
  <c r="M1949" i="1"/>
  <c r="G1949" i="1"/>
  <c r="O1949" i="1" s="1"/>
  <c r="I2138" i="1"/>
  <c r="G2137" i="1"/>
  <c r="O2137" i="1" s="1"/>
  <c r="Q2137" i="1" s="1"/>
  <c r="M2137" i="1"/>
  <c r="I1850" i="1"/>
  <c r="M1849" i="1"/>
  <c r="G1849" i="1"/>
  <c r="O1849" i="1" s="1"/>
  <c r="Q1849" i="1" s="1"/>
  <c r="I2330" i="1"/>
  <c r="G2329" i="1"/>
  <c r="O2329" i="1" s="1"/>
  <c r="M2329" i="1"/>
  <c r="I2234" i="1"/>
  <c r="G2233" i="1"/>
  <c r="O2233" i="1" s="1"/>
  <c r="Q2233" i="1" s="1"/>
  <c r="M2233" i="1"/>
  <c r="G1662" i="1"/>
  <c r="O1662" i="1" s="1"/>
  <c r="Q1662" i="1" s="1"/>
  <c r="M1662" i="1"/>
  <c r="I1663" i="1"/>
  <c r="Q2949" i="1"/>
  <c r="I2430" i="1"/>
  <c r="G2429" i="1"/>
  <c r="O2429" i="1" s="1"/>
  <c r="Q2429" i="1" s="1"/>
  <c r="M2429" i="1"/>
  <c r="I1566" i="1"/>
  <c r="G1565" i="1"/>
  <c r="O1565" i="1" s="1"/>
  <c r="Q1565" i="1" s="1"/>
  <c r="M1565" i="1"/>
  <c r="Q2714" i="1"/>
  <c r="Q2789" i="1"/>
  <c r="I1854" i="1"/>
  <c r="G1853" i="1"/>
  <c r="O1853" i="1" s="1"/>
  <c r="Q1853" i="1" s="1"/>
  <c r="M1853" i="1"/>
  <c r="O2232" i="1"/>
  <c r="I2334" i="1"/>
  <c r="M2333" i="1"/>
  <c r="G2333" i="1"/>
  <c r="O2333" i="1" s="1"/>
  <c r="I2238" i="1"/>
  <c r="G2237" i="1"/>
  <c r="O2237" i="1" s="1"/>
  <c r="Q2237" i="1" s="1"/>
  <c r="M2237" i="1"/>
  <c r="Q2950" i="1"/>
  <c r="I1753" i="1"/>
  <c r="I1756" i="1"/>
  <c r="I1757" i="1" s="1"/>
  <c r="G1751" i="1"/>
  <c r="O1751" i="1" s="1"/>
  <c r="Q1751" i="1" s="1"/>
  <c r="M1751" i="1"/>
  <c r="I2522" i="1"/>
  <c r="G2521" i="1"/>
  <c r="O2521" i="1" s="1"/>
  <c r="Q2521" i="1" s="1"/>
  <c r="M2521" i="1"/>
  <c r="I2620" i="1"/>
  <c r="I2621" i="1" s="1"/>
  <c r="I2617" i="1"/>
  <c r="G2615" i="1"/>
  <c r="O2615" i="1" s="1"/>
  <c r="Q2615" i="1" s="1"/>
  <c r="M2615" i="1"/>
  <c r="M551" i="1"/>
  <c r="G551" i="1"/>
  <c r="O551" i="1" s="1"/>
  <c r="Q551" i="1" s="1"/>
  <c r="M1157" i="1"/>
  <c r="G1157" i="1"/>
  <c r="O1157" i="1" s="1"/>
  <c r="M1056" i="1"/>
  <c r="G1056" i="1"/>
  <c r="O1056" i="1" s="1"/>
  <c r="Q1056" i="1" s="1"/>
  <c r="M147" i="1"/>
  <c r="G147" i="1"/>
  <c r="O147" i="1" s="1"/>
  <c r="Q147" i="1" s="1"/>
  <c r="M450" i="1"/>
  <c r="G450" i="1"/>
  <c r="O450" i="1" s="1"/>
  <c r="M349" i="1"/>
  <c r="G349" i="1"/>
  <c r="O349" i="1" s="1"/>
  <c r="Q349" i="1" s="1"/>
  <c r="M955" i="1"/>
  <c r="G955" i="1"/>
  <c r="O955" i="1" s="1"/>
  <c r="Q955" i="1" s="1"/>
  <c r="M753" i="1"/>
  <c r="G753" i="1"/>
  <c r="O753" i="1" s="1"/>
  <c r="Q753" i="1" s="1"/>
  <c r="M652" i="1"/>
  <c r="G652" i="1"/>
  <c r="O652" i="1" s="1"/>
  <c r="Q652" i="1" s="1"/>
  <c r="M854" i="1"/>
  <c r="G854" i="1"/>
  <c r="O854" i="1" s="1"/>
  <c r="M39" i="1"/>
  <c r="I40" i="1"/>
  <c r="G40" i="1" s="1"/>
  <c r="O344" i="1"/>
  <c r="Q344" i="1" s="1"/>
  <c r="O243" i="1"/>
  <c r="Q243" i="1" s="1"/>
  <c r="O647" i="1"/>
  <c r="Q647" i="1" s="1"/>
  <c r="O1051" i="1"/>
  <c r="Q1051" i="1" s="1"/>
  <c r="O849" i="1"/>
  <c r="O445" i="1"/>
  <c r="O950" i="1"/>
  <c r="Q950" i="1" s="1"/>
  <c r="O546" i="1"/>
  <c r="Q546" i="1" s="1"/>
  <c r="O1152" i="1"/>
  <c r="Q1152" i="1" s="1"/>
  <c r="O748" i="1"/>
  <c r="Q748" i="1" s="1"/>
  <c r="O142" i="1"/>
  <c r="Q142" i="1" s="1"/>
  <c r="I1154" i="1"/>
  <c r="G1154" i="1" s="1"/>
  <c r="M1153" i="1"/>
  <c r="O1153" i="1"/>
  <c r="Q1153" i="1" s="1"/>
  <c r="O749" i="1"/>
  <c r="Q749" i="1" s="1"/>
  <c r="I750" i="1"/>
  <c r="G750" i="1" s="1"/>
  <c r="M749" i="1"/>
  <c r="I350" i="1"/>
  <c r="O244" i="1"/>
  <c r="Q244" i="1" s="1"/>
  <c r="I245" i="1"/>
  <c r="G245" i="1" s="1"/>
  <c r="M244" i="1"/>
  <c r="I1057" i="1"/>
  <c r="I148" i="1"/>
  <c r="I451" i="1"/>
  <c r="I754" i="1"/>
  <c r="M951" i="1"/>
  <c r="I952" i="1"/>
  <c r="G952" i="1" s="1"/>
  <c r="O951" i="1"/>
  <c r="Q951" i="1" s="1"/>
  <c r="I653" i="1"/>
  <c r="O1052" i="1"/>
  <c r="Q1052" i="1" s="1"/>
  <c r="I1053" i="1"/>
  <c r="G1053" i="1" s="1"/>
  <c r="M1052" i="1"/>
  <c r="I855" i="1"/>
  <c r="I552" i="1"/>
  <c r="M143" i="1"/>
  <c r="I144" i="1"/>
  <c r="G144" i="1" s="1"/>
  <c r="O143" i="1"/>
  <c r="Q143" i="1" s="1"/>
  <c r="I1158" i="1"/>
  <c r="O345" i="1"/>
  <c r="Q345" i="1" s="1"/>
  <c r="M345" i="1"/>
  <c r="I346" i="1"/>
  <c r="G346" i="1" s="1"/>
  <c r="I956" i="1"/>
  <c r="I249" i="1"/>
  <c r="G249" i="1" s="1"/>
  <c r="O248" i="1"/>
  <c r="Q248" i="1" s="1"/>
  <c r="M648" i="1"/>
  <c r="I649" i="1"/>
  <c r="G649" i="1" s="1"/>
  <c r="O648" i="1"/>
  <c r="Q648" i="1" s="1"/>
  <c r="M850" i="1"/>
  <c r="O850" i="1"/>
  <c r="I851" i="1"/>
  <c r="G851" i="1" s="1"/>
  <c r="I548" i="1"/>
  <c r="G548" i="1" s="1"/>
  <c r="M547" i="1"/>
  <c r="O547" i="1"/>
  <c r="Q547" i="1" s="1"/>
  <c r="O446" i="1"/>
  <c r="M446" i="1"/>
  <c r="I447" i="1"/>
  <c r="G447" i="1" s="1"/>
  <c r="Q3119" i="1" l="1"/>
  <c r="Q4069" i="1"/>
  <c r="Q3214" i="1"/>
  <c r="Q1157" i="1"/>
  <c r="Q919" i="1"/>
  <c r="Q2232" i="1"/>
  <c r="Q1848" i="1"/>
  <c r="Q2520" i="1"/>
  <c r="Q1560" i="1"/>
  <c r="Q2136" i="1"/>
  <c r="Q2040" i="1"/>
  <c r="Q2424" i="1"/>
  <c r="O414" i="1"/>
  <c r="O10" i="1"/>
  <c r="I3786" i="1"/>
  <c r="G3785" i="1"/>
  <c r="O3785" i="1" s="1"/>
  <c r="M3785" i="1"/>
  <c r="I3881" i="1"/>
  <c r="M3880" i="1"/>
  <c r="G3880" i="1"/>
  <c r="O3880" i="1" s="1"/>
  <c r="Q3880" i="1" s="1"/>
  <c r="O3689" i="1"/>
  <c r="I3315" i="1"/>
  <c r="G3314" i="1"/>
  <c r="O3314" i="1" s="1"/>
  <c r="Q3314" i="1" s="1"/>
  <c r="M3314" i="1"/>
  <c r="I4076" i="1"/>
  <c r="M4075" i="1"/>
  <c r="G4075" i="1"/>
  <c r="O4075" i="1" s="1"/>
  <c r="Q4075" i="1" s="1"/>
  <c r="I3026" i="1"/>
  <c r="G3025" i="1"/>
  <c r="O3025" i="1" s="1"/>
  <c r="Q3025" i="1" s="1"/>
  <c r="M3025" i="1"/>
  <c r="I3221" i="1"/>
  <c r="G3220" i="1"/>
  <c r="O3220" i="1" s="1"/>
  <c r="Q3220" i="1" s="1"/>
  <c r="M3220" i="1"/>
  <c r="I3410" i="1"/>
  <c r="M3409" i="1"/>
  <c r="G3409" i="1"/>
  <c r="O3409" i="1" s="1"/>
  <c r="O3594" i="1"/>
  <c r="O3499" i="1"/>
  <c r="M3216" i="1"/>
  <c r="G3216" i="1"/>
  <c r="O3216" i="1" s="1"/>
  <c r="Q3216" i="1" s="1"/>
  <c r="I3790" i="1"/>
  <c r="M3789" i="1"/>
  <c r="G3789" i="1"/>
  <c r="O3789" i="1" s="1"/>
  <c r="I3885" i="1"/>
  <c r="G3884" i="1"/>
  <c r="O3884" i="1" s="1"/>
  <c r="Q3884" i="1" s="1"/>
  <c r="M3884" i="1"/>
  <c r="I3691" i="1"/>
  <c r="M3690" i="1"/>
  <c r="G3690" i="1"/>
  <c r="O3690" i="1" s="1"/>
  <c r="Q3690" i="1" s="1"/>
  <c r="I3126" i="1"/>
  <c r="G3125" i="1"/>
  <c r="O3125" i="1" s="1"/>
  <c r="Q3125" i="1" s="1"/>
  <c r="M3125" i="1"/>
  <c r="I3311" i="1"/>
  <c r="M3310" i="1"/>
  <c r="G3310" i="1"/>
  <c r="O3310" i="1" s="1"/>
  <c r="Q3310" i="1" s="1"/>
  <c r="I3030" i="1"/>
  <c r="M3029" i="1"/>
  <c r="G3029" i="1"/>
  <c r="O3029" i="1" s="1"/>
  <c r="Q3029" i="1" s="1"/>
  <c r="G4071" i="1"/>
  <c r="O4071" i="1" s="1"/>
  <c r="Q4071" i="1" s="1"/>
  <c r="M4071" i="1"/>
  <c r="I3406" i="1"/>
  <c r="M3405" i="1"/>
  <c r="G3405" i="1"/>
  <c r="O3405" i="1" s="1"/>
  <c r="O3974" i="1"/>
  <c r="O3879" i="1"/>
  <c r="I3695" i="1"/>
  <c r="G3694" i="1"/>
  <c r="O3694" i="1" s="1"/>
  <c r="Q3694" i="1" s="1"/>
  <c r="M3694" i="1"/>
  <c r="G3121" i="1"/>
  <c r="O3121" i="1" s="1"/>
  <c r="Q3121" i="1" s="1"/>
  <c r="M3121" i="1"/>
  <c r="I3976" i="1"/>
  <c r="G3975" i="1"/>
  <c r="O3975" i="1" s="1"/>
  <c r="Q3975" i="1" s="1"/>
  <c r="M3975" i="1"/>
  <c r="I3596" i="1"/>
  <c r="M3595" i="1"/>
  <c r="G3595" i="1"/>
  <c r="O3595" i="1" s="1"/>
  <c r="Q3595" i="1" s="1"/>
  <c r="I3505" i="1"/>
  <c r="G3504" i="1"/>
  <c r="O3504" i="1" s="1"/>
  <c r="Q3504" i="1" s="1"/>
  <c r="M3504" i="1"/>
  <c r="O3404" i="1"/>
  <c r="O3784" i="1"/>
  <c r="O3024" i="1"/>
  <c r="I3980" i="1"/>
  <c r="G3979" i="1"/>
  <c r="O3979" i="1" s="1"/>
  <c r="Q3979" i="1" s="1"/>
  <c r="M3979" i="1"/>
  <c r="I3600" i="1"/>
  <c r="M3599" i="1"/>
  <c r="G3599" i="1"/>
  <c r="O3599" i="1" s="1"/>
  <c r="Q3599" i="1" s="1"/>
  <c r="I3501" i="1"/>
  <c r="G3500" i="1"/>
  <c r="O3500" i="1" s="1"/>
  <c r="Q3500" i="1" s="1"/>
  <c r="M3500" i="1"/>
  <c r="O3309" i="1"/>
  <c r="O1659" i="1"/>
  <c r="O2616" i="1"/>
  <c r="I1758" i="1"/>
  <c r="M1757" i="1"/>
  <c r="G1757" i="1"/>
  <c r="O1757" i="1" s="1"/>
  <c r="Q1757" i="1" s="1"/>
  <c r="I2335" i="1"/>
  <c r="M2334" i="1"/>
  <c r="G2334" i="1"/>
  <c r="O2334" i="1" s="1"/>
  <c r="I1855" i="1"/>
  <c r="M1854" i="1"/>
  <c r="G1854" i="1"/>
  <c r="O1854" i="1" s="1"/>
  <c r="Q1854" i="1" s="1"/>
  <c r="I1951" i="1"/>
  <c r="G1950" i="1"/>
  <c r="O1950" i="1" s="1"/>
  <c r="M1950" i="1"/>
  <c r="Q2868" i="1"/>
  <c r="G2426" i="1"/>
  <c r="O2426" i="1" s="1"/>
  <c r="Q2426" i="1" s="1"/>
  <c r="M2426" i="1"/>
  <c r="I2618" i="1"/>
  <c r="M2617" i="1"/>
  <c r="G2617" i="1"/>
  <c r="O2617" i="1" s="1"/>
  <c r="Q2617" i="1" s="1"/>
  <c r="G2522" i="1"/>
  <c r="O2522" i="1" s="1"/>
  <c r="Q2522" i="1" s="1"/>
  <c r="M2522" i="1"/>
  <c r="I1754" i="1"/>
  <c r="M1753" i="1"/>
  <c r="G1753" i="1"/>
  <c r="O1753" i="1" s="1"/>
  <c r="Q1753" i="1" s="1"/>
  <c r="I2239" i="1"/>
  <c r="M2238" i="1"/>
  <c r="G2238" i="1"/>
  <c r="O2238" i="1" s="1"/>
  <c r="Q2238" i="1" s="1"/>
  <c r="M1663" i="1"/>
  <c r="I1665" i="1"/>
  <c r="G1663" i="1"/>
  <c r="O1663" i="1" s="1"/>
  <c r="Q1663" i="1" s="1"/>
  <c r="M2330" i="1"/>
  <c r="G2330" i="1"/>
  <c r="O2330" i="1" s="1"/>
  <c r="M2138" i="1"/>
  <c r="G2138" i="1"/>
  <c r="O2138" i="1" s="1"/>
  <c r="Q2138" i="1" s="1"/>
  <c r="Q2718" i="1"/>
  <c r="G1562" i="1"/>
  <c r="O1562" i="1" s="1"/>
  <c r="Q1562" i="1" s="1"/>
  <c r="M1562" i="1"/>
  <c r="I2622" i="1"/>
  <c r="M2621" i="1"/>
  <c r="G2621" i="1"/>
  <c r="O2621" i="1" s="1"/>
  <c r="Q2621" i="1" s="1"/>
  <c r="Q2791" i="1"/>
  <c r="I1567" i="1"/>
  <c r="M1566" i="1"/>
  <c r="G1566" i="1"/>
  <c r="O1566" i="1" s="1"/>
  <c r="Q1566" i="1" s="1"/>
  <c r="I2431" i="1"/>
  <c r="G2430" i="1"/>
  <c r="O2430" i="1" s="1"/>
  <c r="Q2430" i="1" s="1"/>
  <c r="M2430" i="1"/>
  <c r="M2234" i="1"/>
  <c r="G2234" i="1"/>
  <c r="O2234" i="1" s="1"/>
  <c r="Q2234" i="1" s="1"/>
  <c r="M1850" i="1"/>
  <c r="G1850" i="1"/>
  <c r="O1850" i="1" s="1"/>
  <c r="Q1850" i="1" s="1"/>
  <c r="Q2719" i="1"/>
  <c r="Q2867" i="1"/>
  <c r="I2047" i="1"/>
  <c r="G2046" i="1"/>
  <c r="O2046" i="1" s="1"/>
  <c r="Q2046" i="1" s="1"/>
  <c r="M2046" i="1"/>
  <c r="M1946" i="1"/>
  <c r="G1946" i="1"/>
  <c r="O1946" i="1" s="1"/>
  <c r="M2042" i="1"/>
  <c r="G2042" i="1"/>
  <c r="O2042" i="1" s="1"/>
  <c r="Q2042" i="1" s="1"/>
  <c r="O1752" i="1"/>
  <c r="Q2954" i="1"/>
  <c r="Q2715" i="1"/>
  <c r="Q2790" i="1"/>
  <c r="Q2948" i="1"/>
  <c r="I2143" i="1"/>
  <c r="G2142" i="1"/>
  <c r="O2142" i="1" s="1"/>
  <c r="Q2142" i="1" s="1"/>
  <c r="M2142" i="1"/>
  <c r="I2527" i="1"/>
  <c r="M2526" i="1"/>
  <c r="G2526" i="1"/>
  <c r="O2526" i="1" s="1"/>
  <c r="Q2526" i="1" s="1"/>
  <c r="M956" i="1"/>
  <c r="G956" i="1"/>
  <c r="O956" i="1" s="1"/>
  <c r="Q956" i="1" s="1"/>
  <c r="M1158" i="1"/>
  <c r="G1158" i="1"/>
  <c r="O1158" i="1" s="1"/>
  <c r="M855" i="1"/>
  <c r="G855" i="1"/>
  <c r="O855" i="1" s="1"/>
  <c r="M451" i="1"/>
  <c r="G451" i="1"/>
  <c r="O451" i="1" s="1"/>
  <c r="M1057" i="1"/>
  <c r="G1057" i="1"/>
  <c r="O1057" i="1" s="1"/>
  <c r="Q1057" i="1" s="1"/>
  <c r="M350" i="1"/>
  <c r="G350" i="1"/>
  <c r="O350" i="1" s="1"/>
  <c r="Q350" i="1" s="1"/>
  <c r="M552" i="1"/>
  <c r="G552" i="1"/>
  <c r="O552" i="1" s="1"/>
  <c r="Q552" i="1" s="1"/>
  <c r="M653" i="1"/>
  <c r="G653" i="1"/>
  <c r="O653" i="1" s="1"/>
  <c r="Q653" i="1" s="1"/>
  <c r="M754" i="1"/>
  <c r="G754" i="1"/>
  <c r="O754" i="1" s="1"/>
  <c r="Q754" i="1" s="1"/>
  <c r="M148" i="1"/>
  <c r="G148" i="1"/>
  <c r="O148" i="1" s="1"/>
  <c r="Q148" i="1" s="1"/>
  <c r="I45" i="1"/>
  <c r="I46" i="1" s="1"/>
  <c r="M40" i="1"/>
  <c r="I42" i="1"/>
  <c r="M249" i="1"/>
  <c r="O249" i="1"/>
  <c r="Q249" i="1" s="1"/>
  <c r="O40" i="1"/>
  <c r="Q40" i="1" s="1"/>
  <c r="M851" i="1"/>
  <c r="M649" i="1"/>
  <c r="M346" i="1"/>
  <c r="I553" i="1"/>
  <c r="G553" i="1" s="1"/>
  <c r="M447" i="1"/>
  <c r="O447" i="1"/>
  <c r="M144" i="1"/>
  <c r="M952" i="1"/>
  <c r="O750" i="1"/>
  <c r="Q750" i="1" s="1"/>
  <c r="M750" i="1"/>
  <c r="O1154" i="1"/>
  <c r="Q1154" i="1" s="1"/>
  <c r="M1154" i="1"/>
  <c r="M548" i="1"/>
  <c r="I250" i="1"/>
  <c r="G250" i="1" s="1"/>
  <c r="I1159" i="1"/>
  <c r="G1159" i="1" s="1"/>
  <c r="I856" i="1"/>
  <c r="G856" i="1" s="1"/>
  <c r="I452" i="1"/>
  <c r="G452" i="1" s="1"/>
  <c r="I1058" i="1"/>
  <c r="G1058" i="1" s="1"/>
  <c r="I351" i="1"/>
  <c r="G351" i="1" s="1"/>
  <c r="I654" i="1"/>
  <c r="G654" i="1" s="1"/>
  <c r="I957" i="1"/>
  <c r="G957" i="1" s="1"/>
  <c r="M1053" i="1"/>
  <c r="I755" i="1"/>
  <c r="G755" i="1" s="1"/>
  <c r="I149" i="1"/>
  <c r="G149" i="1" s="1"/>
  <c r="M245" i="1"/>
  <c r="Q3309" i="1" l="1"/>
  <c r="Q3689" i="1"/>
  <c r="Q3024" i="1"/>
  <c r="Q3879" i="1"/>
  <c r="Q3594" i="1"/>
  <c r="Q3974" i="1"/>
  <c r="Q3499" i="1"/>
  <c r="Q1158" i="1"/>
  <c r="Q1659" i="1"/>
  <c r="Q1752" i="1"/>
  <c r="Q2616" i="1"/>
  <c r="Q2938" i="1"/>
  <c r="Q2947" i="1"/>
  <c r="O1650" i="1"/>
  <c r="Q1650" i="1" s="1"/>
  <c r="I3981" i="1"/>
  <c r="M3980" i="1"/>
  <c r="G3980" i="1"/>
  <c r="O3980" i="1" s="1"/>
  <c r="Q3980" i="1" s="1"/>
  <c r="G3976" i="1"/>
  <c r="O3976" i="1" s="1"/>
  <c r="Q3976" i="1" s="1"/>
  <c r="M3976" i="1"/>
  <c r="O3122" i="1"/>
  <c r="I3031" i="1"/>
  <c r="M3030" i="1"/>
  <c r="G3030" i="1"/>
  <c r="O3030" i="1" s="1"/>
  <c r="Q3030" i="1" s="1"/>
  <c r="I3128" i="1"/>
  <c r="G3126" i="1"/>
  <c r="O3126" i="1" s="1"/>
  <c r="Q3126" i="1" s="1"/>
  <c r="M3126" i="1"/>
  <c r="I3886" i="1"/>
  <c r="G3885" i="1"/>
  <c r="O3885" i="1" s="1"/>
  <c r="Q3885" i="1" s="1"/>
  <c r="M3885" i="1"/>
  <c r="I3316" i="1"/>
  <c r="G3315" i="1"/>
  <c r="O3315" i="1" s="1"/>
  <c r="Q3315" i="1" s="1"/>
  <c r="M3315" i="1"/>
  <c r="I3601" i="1"/>
  <c r="M3600" i="1"/>
  <c r="G3600" i="1"/>
  <c r="O3600" i="1" s="1"/>
  <c r="Q3600" i="1" s="1"/>
  <c r="I3696" i="1"/>
  <c r="M3695" i="1"/>
  <c r="G3695" i="1"/>
  <c r="O3695" i="1" s="1"/>
  <c r="Q3695" i="1" s="1"/>
  <c r="M3311" i="1"/>
  <c r="G3311" i="1"/>
  <c r="O3311" i="1" s="1"/>
  <c r="Q3311" i="1" s="1"/>
  <c r="I3411" i="1"/>
  <c r="G3410" i="1"/>
  <c r="O3410" i="1" s="1"/>
  <c r="M3410" i="1"/>
  <c r="I4078" i="1"/>
  <c r="G4076" i="1"/>
  <c r="O4076" i="1" s="1"/>
  <c r="Q4076" i="1" s="1"/>
  <c r="M4076" i="1"/>
  <c r="M3786" i="1"/>
  <c r="G3786" i="1"/>
  <c r="O3786" i="1" s="1"/>
  <c r="G3501" i="1"/>
  <c r="O3501" i="1" s="1"/>
  <c r="Q3501" i="1" s="1"/>
  <c r="M3501" i="1"/>
  <c r="G3596" i="1"/>
  <c r="O3596" i="1" s="1"/>
  <c r="Q3596" i="1" s="1"/>
  <c r="M3596" i="1"/>
  <c r="M3026" i="1"/>
  <c r="G3026" i="1"/>
  <c r="O3026" i="1" s="1"/>
  <c r="Q3026" i="1" s="1"/>
  <c r="M3881" i="1"/>
  <c r="G3881" i="1"/>
  <c r="O3881" i="1" s="1"/>
  <c r="Q3881" i="1" s="1"/>
  <c r="O3217" i="1"/>
  <c r="I3506" i="1"/>
  <c r="G3505" i="1"/>
  <c r="O3505" i="1" s="1"/>
  <c r="Q3505" i="1" s="1"/>
  <c r="M3505" i="1"/>
  <c r="M3406" i="1"/>
  <c r="G3406" i="1"/>
  <c r="O3406" i="1" s="1"/>
  <c r="M3691" i="1"/>
  <c r="G3691" i="1"/>
  <c r="O3691" i="1" s="1"/>
  <c r="Q3691" i="1" s="1"/>
  <c r="I3791" i="1"/>
  <c r="G3790" i="1"/>
  <c r="O3790" i="1" s="1"/>
  <c r="M3790" i="1"/>
  <c r="O4072" i="1"/>
  <c r="I3223" i="1"/>
  <c r="M3221" i="1"/>
  <c r="G3221" i="1"/>
  <c r="O3221" i="1" s="1"/>
  <c r="Q3221" i="1" s="1"/>
  <c r="O2427" i="1"/>
  <c r="O1947" i="1"/>
  <c r="I2145" i="1"/>
  <c r="M2143" i="1"/>
  <c r="G2143" i="1"/>
  <c r="O2143" i="1" s="1"/>
  <c r="Q2143" i="1" s="1"/>
  <c r="Q2872" i="1"/>
  <c r="I1569" i="1"/>
  <c r="G1567" i="1"/>
  <c r="O1567" i="1" s="1"/>
  <c r="Q1567" i="1" s="1"/>
  <c r="M1567" i="1"/>
  <c r="Q2717" i="1"/>
  <c r="O1665" i="1"/>
  <c r="I1666" i="1"/>
  <c r="I1667" i="1" s="1"/>
  <c r="O2523" i="1"/>
  <c r="I2529" i="1"/>
  <c r="G2527" i="1"/>
  <c r="O2527" i="1" s="1"/>
  <c r="Q2527" i="1" s="1"/>
  <c r="M2527" i="1"/>
  <c r="I2433" i="1"/>
  <c r="M2431" i="1"/>
  <c r="G2431" i="1"/>
  <c r="O2431" i="1" s="1"/>
  <c r="Q2431" i="1" s="1"/>
  <c r="Q2716" i="1"/>
  <c r="O2235" i="1"/>
  <c r="M1754" i="1"/>
  <c r="G1754" i="1"/>
  <c r="O1754" i="1" s="1"/>
  <c r="Q1754" i="1" s="1"/>
  <c r="Q2869" i="1"/>
  <c r="O1851" i="1"/>
  <c r="Q2795" i="1"/>
  <c r="Q2723" i="1"/>
  <c r="I2623" i="1"/>
  <c r="G2622" i="1"/>
  <c r="O2622" i="1" s="1"/>
  <c r="Q2622" i="1" s="1"/>
  <c r="M2622" i="1"/>
  <c r="I2241" i="1"/>
  <c r="G2239" i="1"/>
  <c r="O2239" i="1" s="1"/>
  <c r="Q2239" i="1" s="1"/>
  <c r="M2239" i="1"/>
  <c r="G2618" i="1"/>
  <c r="O2618" i="1" s="1"/>
  <c r="Q2618" i="1" s="1"/>
  <c r="M2618" i="1"/>
  <c r="O1563" i="1"/>
  <c r="I1953" i="1"/>
  <c r="M1951" i="1"/>
  <c r="G1951" i="1"/>
  <c r="O1951" i="1" s="1"/>
  <c r="I2337" i="1"/>
  <c r="M2335" i="1"/>
  <c r="G2335" i="1"/>
  <c r="O2335" i="1" s="1"/>
  <c r="Q2873" i="1"/>
  <c r="Q2796" i="1"/>
  <c r="Q2955" i="1"/>
  <c r="I2049" i="1"/>
  <c r="M2047" i="1"/>
  <c r="G2047" i="1"/>
  <c r="O2047" i="1" s="1"/>
  <c r="Q2047" i="1" s="1"/>
  <c r="Q2792" i="1"/>
  <c r="O1664" i="1"/>
  <c r="O2043" i="1"/>
  <c r="O2139" i="1"/>
  <c r="O2331" i="1"/>
  <c r="I1857" i="1"/>
  <c r="M1855" i="1"/>
  <c r="G1855" i="1"/>
  <c r="O1855" i="1" s="1"/>
  <c r="Q1855" i="1" s="1"/>
  <c r="I1759" i="1"/>
  <c r="M1758" i="1"/>
  <c r="G1758" i="1"/>
  <c r="O1758" i="1" s="1"/>
  <c r="Q1758" i="1" s="1"/>
  <c r="G42" i="1"/>
  <c r="O42" i="1" s="1"/>
  <c r="Q42" i="1" s="1"/>
  <c r="M46" i="1"/>
  <c r="G46" i="1"/>
  <c r="O46" i="1" s="1"/>
  <c r="Q46" i="1" s="1"/>
  <c r="M1058" i="1"/>
  <c r="M351" i="1"/>
  <c r="O351" i="1"/>
  <c r="Q351" i="1" s="1"/>
  <c r="M452" i="1"/>
  <c r="M856" i="1"/>
  <c r="O856" i="1"/>
  <c r="M755" i="1"/>
  <c r="M957" i="1"/>
  <c r="O957" i="1"/>
  <c r="Q957" i="1" s="1"/>
  <c r="M1159" i="1"/>
  <c r="M654" i="1"/>
  <c r="O654" i="1"/>
  <c r="Q654" i="1" s="1"/>
  <c r="M250" i="1"/>
  <c r="M149" i="1"/>
  <c r="O149" i="1"/>
  <c r="M553" i="1"/>
  <c r="O952" i="1"/>
  <c r="Q952" i="1" s="1"/>
  <c r="O346" i="1"/>
  <c r="Q346" i="1" s="1"/>
  <c r="O851" i="1"/>
  <c r="O1053" i="1"/>
  <c r="Q1053" i="1" s="1"/>
  <c r="O548" i="1"/>
  <c r="Q548" i="1" s="1"/>
  <c r="O144" i="1"/>
  <c r="Q144" i="1" s="1"/>
  <c r="O245" i="1"/>
  <c r="O649" i="1"/>
  <c r="Q649" i="1" s="1"/>
  <c r="O751" i="1"/>
  <c r="Q751" i="1" s="1"/>
  <c r="O448" i="1"/>
  <c r="O1155" i="1"/>
  <c r="Q1155" i="1" s="1"/>
  <c r="I43" i="1"/>
  <c r="G43" i="1" s="1"/>
  <c r="M42" i="1"/>
  <c r="I47" i="1"/>
  <c r="O41" i="1"/>
  <c r="O1159" i="1"/>
  <c r="Q1159" i="1" s="1"/>
  <c r="I1161" i="1"/>
  <c r="I757" i="1"/>
  <c r="O755" i="1"/>
  <c r="Q755" i="1" s="1"/>
  <c r="I959" i="1"/>
  <c r="I353" i="1"/>
  <c r="O452" i="1"/>
  <c r="I454" i="1"/>
  <c r="O553" i="1"/>
  <c r="Q553" i="1" s="1"/>
  <c r="I555" i="1"/>
  <c r="I151" i="1"/>
  <c r="I1060" i="1"/>
  <c r="O1058" i="1"/>
  <c r="Q1058" i="1" s="1"/>
  <c r="I858" i="1"/>
  <c r="I656" i="1"/>
  <c r="I252" i="1"/>
  <c r="O250" i="1"/>
  <c r="Q250" i="1" s="1"/>
  <c r="Q3217" i="1" l="1"/>
  <c r="Q4072" i="1"/>
  <c r="Q3122" i="1"/>
  <c r="Q245" i="1"/>
  <c r="Q41" i="1"/>
  <c r="Q149" i="1"/>
  <c r="Q2043" i="1"/>
  <c r="Q1664" i="1"/>
  <c r="Q1851" i="1"/>
  <c r="Q2235" i="1"/>
  <c r="Q2523" i="1"/>
  <c r="Q2139" i="1"/>
  <c r="Q1563" i="1"/>
  <c r="Q2427" i="1"/>
  <c r="I1668" i="1"/>
  <c r="I1670" i="1" s="1"/>
  <c r="I1671" i="1" s="1"/>
  <c r="G1671" i="1" s="1"/>
  <c r="O1671" i="1" s="1"/>
  <c r="I1669" i="1"/>
  <c r="O3977" i="1"/>
  <c r="O3312" i="1"/>
  <c r="O1755" i="1"/>
  <c r="O2144" i="1"/>
  <c r="I3793" i="1"/>
  <c r="M3791" i="1"/>
  <c r="G3791" i="1"/>
  <c r="O3791" i="1" s="1"/>
  <c r="I3508" i="1"/>
  <c r="G3506" i="1"/>
  <c r="O3506" i="1" s="1"/>
  <c r="Q3506" i="1" s="1"/>
  <c r="M3506" i="1"/>
  <c r="O3692" i="1"/>
  <c r="I3603" i="1"/>
  <c r="M3601" i="1"/>
  <c r="G3601" i="1"/>
  <c r="O3601" i="1" s="1"/>
  <c r="Q3601" i="1" s="1"/>
  <c r="I3888" i="1"/>
  <c r="G3886" i="1"/>
  <c r="O3886" i="1" s="1"/>
  <c r="Q3886" i="1" s="1"/>
  <c r="M3886" i="1"/>
  <c r="I3129" i="1"/>
  <c r="I3130" i="1" s="1"/>
  <c r="I3131" i="1" s="1"/>
  <c r="O3128" i="1"/>
  <c r="Q3128" i="1" s="1"/>
  <c r="O3597" i="1"/>
  <c r="I3983" i="1"/>
  <c r="G3981" i="1"/>
  <c r="O3981" i="1" s="1"/>
  <c r="Q3981" i="1" s="1"/>
  <c r="M3981" i="1"/>
  <c r="O2528" i="1"/>
  <c r="I3224" i="1"/>
  <c r="I3225" i="1" s="1"/>
  <c r="I3226" i="1" s="1"/>
  <c r="O3223" i="1"/>
  <c r="Q3223" i="1" s="1"/>
  <c r="O3208" i="1"/>
  <c r="Q3208" i="1" s="1"/>
  <c r="I4079" i="1"/>
  <c r="I4080" i="1" s="1"/>
  <c r="I4081" i="1" s="1"/>
  <c r="O4078" i="1"/>
  <c r="Q4078" i="1" s="1"/>
  <c r="I3698" i="1"/>
  <c r="G3696" i="1"/>
  <c r="O3696" i="1" s="1"/>
  <c r="Q3696" i="1" s="1"/>
  <c r="M3696" i="1"/>
  <c r="O3502" i="1"/>
  <c r="O3882" i="1"/>
  <c r="I3318" i="1"/>
  <c r="M3316" i="1"/>
  <c r="G3316" i="1"/>
  <c r="O3316" i="1" s="1"/>
  <c r="Q3316" i="1" s="1"/>
  <c r="O2418" i="1"/>
  <c r="Q2418" i="1" s="1"/>
  <c r="O4063" i="1"/>
  <c r="Q4063" i="1" s="1"/>
  <c r="O3027" i="1"/>
  <c r="I3413" i="1"/>
  <c r="M3411" i="1"/>
  <c r="G3411" i="1"/>
  <c r="O3411" i="1" s="1"/>
  <c r="O3222" i="1"/>
  <c r="O3407" i="1"/>
  <c r="O3787" i="1"/>
  <c r="O3127" i="1"/>
  <c r="I3033" i="1"/>
  <c r="G3031" i="1"/>
  <c r="O3031" i="1" s="1"/>
  <c r="Q3031" i="1" s="1"/>
  <c r="M3031" i="1"/>
  <c r="O3113" i="1"/>
  <c r="Q3113" i="1" s="1"/>
  <c r="O4077" i="1"/>
  <c r="Q2870" i="1"/>
  <c r="O2240" i="1"/>
  <c r="O1568" i="1"/>
  <c r="O2432" i="1"/>
  <c r="O1938" i="1"/>
  <c r="O2322" i="1"/>
  <c r="O2034" i="1"/>
  <c r="Q2034" i="1" s="1"/>
  <c r="I2050" i="1"/>
  <c r="I2051" i="1" s="1"/>
  <c r="O2049" i="1"/>
  <c r="O2336" i="1"/>
  <c r="Q2707" i="1"/>
  <c r="I2530" i="1"/>
  <c r="I2531" i="1" s="1"/>
  <c r="O2529" i="1"/>
  <c r="Q2793" i="1"/>
  <c r="I1570" i="1"/>
  <c r="I1571" i="1" s="1"/>
  <c r="O1569" i="1"/>
  <c r="O1856" i="1"/>
  <c r="O2130" i="1"/>
  <c r="Q2130" i="1" s="1"/>
  <c r="I1954" i="1"/>
  <c r="I1955" i="1" s="1"/>
  <c r="M1953" i="1"/>
  <c r="G1953" i="1"/>
  <c r="O1953" i="1" s="1"/>
  <c r="Q2724" i="1"/>
  <c r="O1842" i="1"/>
  <c r="Q1842" i="1" s="1"/>
  <c r="O2514" i="1"/>
  <c r="Q2514" i="1" s="1"/>
  <c r="Q2800" i="1"/>
  <c r="Q2877" i="1"/>
  <c r="I2338" i="1"/>
  <c r="I2339" i="1" s="1"/>
  <c r="M2337" i="1"/>
  <c r="G2337" i="1"/>
  <c r="O2337" i="1" s="1"/>
  <c r="O1554" i="1"/>
  <c r="Q1554" i="1" s="1"/>
  <c r="O2226" i="1"/>
  <c r="Q2226" i="1" s="1"/>
  <c r="O2619" i="1"/>
  <c r="I1761" i="1"/>
  <c r="M1759" i="1"/>
  <c r="G1759" i="1"/>
  <c r="O1759" i="1" s="1"/>
  <c r="Q1759" i="1" s="1"/>
  <c r="I1858" i="1"/>
  <c r="I1859" i="1" s="1"/>
  <c r="O1857" i="1"/>
  <c r="O1660" i="1"/>
  <c r="Q2956" i="1"/>
  <c r="O1952" i="1"/>
  <c r="I2242" i="1"/>
  <c r="I2243" i="1" s="1"/>
  <c r="O2241" i="1"/>
  <c r="I2625" i="1"/>
  <c r="G2623" i="1"/>
  <c r="O2623" i="1" s="1"/>
  <c r="Q2623" i="1" s="1"/>
  <c r="M2623" i="1"/>
  <c r="Q2794" i="1"/>
  <c r="O2048" i="1"/>
  <c r="I2434" i="1"/>
  <c r="I2435" i="1" s="1"/>
  <c r="O2433" i="1"/>
  <c r="Q2871" i="1"/>
  <c r="I2146" i="1"/>
  <c r="I2147" i="1" s="1"/>
  <c r="O2145" i="1"/>
  <c r="M47" i="1"/>
  <c r="G47" i="1"/>
  <c r="O47" i="1" s="1"/>
  <c r="Q47" i="1" s="1"/>
  <c r="O145" i="1"/>
  <c r="O347" i="1"/>
  <c r="Q347" i="1" s="1"/>
  <c r="O549" i="1"/>
  <c r="Q549" i="1" s="1"/>
  <c r="O1054" i="1"/>
  <c r="Q1054" i="1" s="1"/>
  <c r="O852" i="1"/>
  <c r="O953" i="1"/>
  <c r="Q953" i="1" s="1"/>
  <c r="O650" i="1"/>
  <c r="Q650" i="1" s="1"/>
  <c r="O246" i="1"/>
  <c r="Q246" i="1" s="1"/>
  <c r="O1146" i="1"/>
  <c r="Q1146" i="1" s="1"/>
  <c r="O742" i="1"/>
  <c r="Q742" i="1" s="1"/>
  <c r="O439" i="1"/>
  <c r="M43" i="1"/>
  <c r="I48" i="1"/>
  <c r="G48" i="1" s="1"/>
  <c r="O554" i="1"/>
  <c r="Q554" i="1" s="1"/>
  <c r="O150" i="1"/>
  <c r="Q150" i="1" s="1"/>
  <c r="O453" i="1"/>
  <c r="O958" i="1"/>
  <c r="Q958" i="1" s="1"/>
  <c r="O1160" i="1"/>
  <c r="Q1160" i="1" s="1"/>
  <c r="O352" i="1"/>
  <c r="O655" i="1"/>
  <c r="Q655" i="1" s="1"/>
  <c r="O1059" i="1"/>
  <c r="Q1059" i="1" s="1"/>
  <c r="O251" i="1"/>
  <c r="Q251" i="1" s="1"/>
  <c r="O857" i="1"/>
  <c r="O756" i="1"/>
  <c r="O43" i="1"/>
  <c r="Q43" i="1" s="1"/>
  <c r="O1060" i="1"/>
  <c r="I1061" i="1"/>
  <c r="I1062" i="1" s="1"/>
  <c r="I1063" i="1" s="1"/>
  <c r="O151" i="1"/>
  <c r="I152" i="1"/>
  <c r="I153" i="1" s="1"/>
  <c r="I154" i="1" s="1"/>
  <c r="I354" i="1"/>
  <c r="I355" i="1" s="1"/>
  <c r="I356" i="1" s="1"/>
  <c r="O353" i="1"/>
  <c r="O656" i="1"/>
  <c r="I657" i="1"/>
  <c r="I658" i="1" s="1"/>
  <c r="I659" i="1" s="1"/>
  <c r="I758" i="1"/>
  <c r="I759" i="1" s="1"/>
  <c r="I760" i="1" s="1"/>
  <c r="O757" i="1"/>
  <c r="I556" i="1"/>
  <c r="I557" i="1" s="1"/>
  <c r="I558" i="1" s="1"/>
  <c r="O555" i="1"/>
  <c r="G454" i="1"/>
  <c r="O454" i="1" s="1"/>
  <c r="I455" i="1"/>
  <c r="I456" i="1" s="1"/>
  <c r="I457" i="1" s="1"/>
  <c r="I960" i="1"/>
  <c r="I961" i="1" s="1"/>
  <c r="I962" i="1" s="1"/>
  <c r="O959" i="1"/>
  <c r="I1162" i="1"/>
  <c r="I1163" i="1" s="1"/>
  <c r="I1164" i="1" s="1"/>
  <c r="O1161" i="1"/>
  <c r="O252" i="1"/>
  <c r="I253" i="1"/>
  <c r="I254" i="1" s="1"/>
  <c r="I255" i="1" s="1"/>
  <c r="G858" i="1"/>
  <c r="O858" i="1" s="1"/>
  <c r="I859" i="1"/>
  <c r="I860" i="1" s="1"/>
  <c r="I861" i="1" s="1"/>
  <c r="Q3882" i="1" l="1"/>
  <c r="Q3597" i="1"/>
  <c r="Q3502" i="1"/>
  <c r="Q3027" i="1"/>
  <c r="Q3692" i="1"/>
  <c r="Q3127" i="1"/>
  <c r="Q3312" i="1"/>
  <c r="Q3977" i="1"/>
  <c r="Q4077" i="1"/>
  <c r="Q3222" i="1"/>
  <c r="Q1671" i="1"/>
  <c r="Q145" i="1"/>
  <c r="Q756" i="1"/>
  <c r="Q352" i="1"/>
  <c r="M1671" i="1"/>
  <c r="Q2619" i="1"/>
  <c r="Q1856" i="1"/>
  <c r="Q2432" i="1"/>
  <c r="Q1755" i="1"/>
  <c r="Q1568" i="1"/>
  <c r="Q2528" i="1"/>
  <c r="Q2240" i="1"/>
  <c r="Q2048" i="1"/>
  <c r="Q2144" i="1"/>
  <c r="O3968" i="1"/>
  <c r="Q3968" i="1" s="1"/>
  <c r="I4083" i="1"/>
  <c r="I4084" i="1" s="1"/>
  <c r="I4085" i="1" s="1"/>
  <c r="I4086" i="1" s="1"/>
  <c r="I4082" i="1"/>
  <c r="I3228" i="1"/>
  <c r="I3229" i="1" s="1"/>
  <c r="M3229" i="1" s="1"/>
  <c r="I3227" i="1"/>
  <c r="I3133" i="1"/>
  <c r="I3134" i="1" s="1"/>
  <c r="M3134" i="1" s="1"/>
  <c r="I3132" i="1"/>
  <c r="I1672" i="1"/>
  <c r="I1673" i="1" s="1"/>
  <c r="I2532" i="1"/>
  <c r="I2534" i="1" s="1"/>
  <c r="I2535" i="1" s="1"/>
  <c r="I2536" i="1" s="1"/>
  <c r="I2537" i="1" s="1"/>
  <c r="I2533" i="1"/>
  <c r="I2436" i="1"/>
  <c r="I2438" i="1" s="1"/>
  <c r="I2439" i="1" s="1"/>
  <c r="G2439" i="1" s="1"/>
  <c r="O2439" i="1" s="1"/>
  <c r="I2437" i="1"/>
  <c r="I2340" i="1"/>
  <c r="I2342" i="1" s="1"/>
  <c r="I2343" i="1" s="1"/>
  <c r="G2343" i="1" s="1"/>
  <c r="O2343" i="1" s="1"/>
  <c r="I2341" i="1"/>
  <c r="I2244" i="1"/>
  <c r="I2246" i="1" s="1"/>
  <c r="I2247" i="1" s="1"/>
  <c r="I2248" i="1" s="1"/>
  <c r="I2249" i="1" s="1"/>
  <c r="I2245" i="1"/>
  <c r="I2148" i="1"/>
  <c r="I2150" i="1" s="1"/>
  <c r="I2151" i="1" s="1"/>
  <c r="I2152" i="1" s="1"/>
  <c r="I2153" i="1" s="1"/>
  <c r="I2149" i="1"/>
  <c r="I2052" i="1"/>
  <c r="I2054" i="1" s="1"/>
  <c r="I2055" i="1" s="1"/>
  <c r="I2056" i="1" s="1"/>
  <c r="I2057" i="1" s="1"/>
  <c r="I2053" i="1"/>
  <c r="I1956" i="1"/>
  <c r="I1958" i="1" s="1"/>
  <c r="I1959" i="1" s="1"/>
  <c r="G1959" i="1" s="1"/>
  <c r="O1959" i="1" s="1"/>
  <c r="I1957" i="1"/>
  <c r="I1860" i="1"/>
  <c r="I1862" i="1" s="1"/>
  <c r="I1863" i="1" s="1"/>
  <c r="G1863" i="1" s="1"/>
  <c r="O1863" i="1" s="1"/>
  <c r="I1861" i="1"/>
  <c r="I1572" i="1"/>
  <c r="I1574" i="1" s="1"/>
  <c r="I1575" i="1" s="1"/>
  <c r="G1575" i="1" s="1"/>
  <c r="O1575" i="1" s="1"/>
  <c r="I1573" i="1"/>
  <c r="G1669" i="1"/>
  <c r="O1669" i="1" s="1"/>
  <c r="M1669" i="1"/>
  <c r="I1166" i="1"/>
  <c r="I1167" i="1" s="1"/>
  <c r="G1167" i="1" s="1"/>
  <c r="O1167" i="1" s="1"/>
  <c r="Q1167" i="1" s="1"/>
  <c r="I1165" i="1"/>
  <c r="I1065" i="1"/>
  <c r="I1066" i="1" s="1"/>
  <c r="G1066" i="1" s="1"/>
  <c r="O1066" i="1" s="1"/>
  <c r="Q1066" i="1" s="1"/>
  <c r="I1064" i="1"/>
  <c r="I964" i="1"/>
  <c r="I965" i="1" s="1"/>
  <c r="G965" i="1" s="1"/>
  <c r="O965" i="1" s="1"/>
  <c r="I963" i="1"/>
  <c r="I863" i="1"/>
  <c r="I864" i="1" s="1"/>
  <c r="G864" i="1" s="1"/>
  <c r="O864" i="1" s="1"/>
  <c r="I862" i="1"/>
  <c r="I762" i="1"/>
  <c r="I763" i="1" s="1"/>
  <c r="G763" i="1" s="1"/>
  <c r="O763" i="1" s="1"/>
  <c r="Q763" i="1" s="1"/>
  <c r="I761" i="1"/>
  <c r="I661" i="1"/>
  <c r="I662" i="1" s="1"/>
  <c r="G662" i="1" s="1"/>
  <c r="O662" i="1" s="1"/>
  <c r="Q662" i="1" s="1"/>
  <c r="I660" i="1"/>
  <c r="I560" i="1"/>
  <c r="I561" i="1" s="1"/>
  <c r="G561" i="1" s="1"/>
  <c r="O561" i="1" s="1"/>
  <c r="Q561" i="1" s="1"/>
  <c r="I559" i="1"/>
  <c r="I459" i="1"/>
  <c r="I460" i="1" s="1"/>
  <c r="G460" i="1" s="1"/>
  <c r="O460" i="1" s="1"/>
  <c r="I458" i="1"/>
  <c r="I358" i="1"/>
  <c r="I359" i="1" s="1"/>
  <c r="G359" i="1" s="1"/>
  <c r="O359" i="1" s="1"/>
  <c r="Q359" i="1" s="1"/>
  <c r="I357" i="1"/>
  <c r="I257" i="1"/>
  <c r="I258" i="1" s="1"/>
  <c r="G258" i="1" s="1"/>
  <c r="O258" i="1" s="1"/>
  <c r="Q258" i="1" s="1"/>
  <c r="I256" i="1"/>
  <c r="I156" i="1"/>
  <c r="I157" i="1" s="1"/>
  <c r="G157" i="1" s="1"/>
  <c r="O157" i="1" s="1"/>
  <c r="Q157" i="1" s="1"/>
  <c r="I155" i="1"/>
  <c r="O1746" i="1"/>
  <c r="Q1746" i="1" s="1"/>
  <c r="O3507" i="1"/>
  <c r="O3697" i="1"/>
  <c r="O3792" i="1"/>
  <c r="O3303" i="1"/>
  <c r="Q3303" i="1" s="1"/>
  <c r="O4073" i="1"/>
  <c r="Q4073" i="1" s="1"/>
  <c r="O3032" i="1"/>
  <c r="O3778" i="1"/>
  <c r="I3319" i="1"/>
  <c r="I3320" i="1" s="1"/>
  <c r="I3321" i="1" s="1"/>
  <c r="O3318" i="1"/>
  <c r="Q3318" i="1" s="1"/>
  <c r="O3588" i="1"/>
  <c r="Q3588" i="1" s="1"/>
  <c r="I3034" i="1"/>
  <c r="I3035" i="1" s="1"/>
  <c r="I3036" i="1" s="1"/>
  <c r="O3033" i="1"/>
  <c r="Q3033" i="1" s="1"/>
  <c r="O3398" i="1"/>
  <c r="O3218" i="1"/>
  <c r="Q3218" i="1" s="1"/>
  <c r="I3414" i="1"/>
  <c r="I3415" i="1" s="1"/>
  <c r="I3416" i="1" s="1"/>
  <c r="M3413" i="1"/>
  <c r="G3413" i="1"/>
  <c r="O3413" i="1" s="1"/>
  <c r="O3873" i="1"/>
  <c r="Q3873" i="1" s="1"/>
  <c r="I3699" i="1"/>
  <c r="I3700" i="1" s="1"/>
  <c r="I3701" i="1" s="1"/>
  <c r="O3698" i="1"/>
  <c r="Q3698" i="1" s="1"/>
  <c r="O3887" i="1"/>
  <c r="I3604" i="1"/>
  <c r="I3605" i="1" s="1"/>
  <c r="I3606" i="1" s="1"/>
  <c r="O3603" i="1"/>
  <c r="Q3603" i="1" s="1"/>
  <c r="O3123" i="1"/>
  <c r="Q3123" i="1" s="1"/>
  <c r="O3018" i="1"/>
  <c r="Q3018" i="1" s="1"/>
  <c r="O3317" i="1"/>
  <c r="O3493" i="1"/>
  <c r="Q3493" i="1" s="1"/>
  <c r="O3982" i="1"/>
  <c r="I3889" i="1"/>
  <c r="I3890" i="1" s="1"/>
  <c r="I3891" i="1" s="1"/>
  <c r="O3888" i="1"/>
  <c r="Q3888" i="1" s="1"/>
  <c r="O3683" i="1"/>
  <c r="Q3683" i="1" s="1"/>
  <c r="O3412" i="1"/>
  <c r="I3984" i="1"/>
  <c r="I3985" i="1" s="1"/>
  <c r="I3986" i="1" s="1"/>
  <c r="O3983" i="1"/>
  <c r="Q3983" i="1" s="1"/>
  <c r="O3602" i="1"/>
  <c r="I3509" i="1"/>
  <c r="I3510" i="1" s="1"/>
  <c r="I3511" i="1" s="1"/>
  <c r="O3508" i="1"/>
  <c r="Q3508" i="1" s="1"/>
  <c r="I3794" i="1"/>
  <c r="I3795" i="1" s="1"/>
  <c r="I3796" i="1" s="1"/>
  <c r="G3793" i="1"/>
  <c r="O3793" i="1" s="1"/>
  <c r="M3793" i="1"/>
  <c r="O2524" i="1"/>
  <c r="Q2861" i="1"/>
  <c r="O1760" i="1"/>
  <c r="Q2957" i="1"/>
  <c r="O2610" i="1"/>
  <c r="Q2610" i="1" s="1"/>
  <c r="Q2801" i="1"/>
  <c r="O2140" i="1"/>
  <c r="O1852" i="1"/>
  <c r="O1564" i="1"/>
  <c r="O2332" i="1"/>
  <c r="I2626" i="1"/>
  <c r="I2627" i="1" s="1"/>
  <c r="O2625" i="1"/>
  <c r="O1948" i="1"/>
  <c r="Q2958" i="1"/>
  <c r="Q2878" i="1"/>
  <c r="O2236" i="1"/>
  <c r="O2044" i="1"/>
  <c r="I1762" i="1"/>
  <c r="I1763" i="1" s="1"/>
  <c r="O1761" i="1"/>
  <c r="O2428" i="1"/>
  <c r="O2624" i="1"/>
  <c r="O1670" i="1"/>
  <c r="Q2725" i="1"/>
  <c r="Q2784" i="1"/>
  <c r="O843" i="1"/>
  <c r="M48" i="1"/>
  <c r="O136" i="1"/>
  <c r="Q136" i="1" s="1"/>
  <c r="O237" i="1"/>
  <c r="Q237" i="1" s="1"/>
  <c r="O1045" i="1"/>
  <c r="O641" i="1"/>
  <c r="Q641" i="1" s="1"/>
  <c r="O944" i="1"/>
  <c r="Q944" i="1" s="1"/>
  <c r="O338" i="1"/>
  <c r="O540" i="1"/>
  <c r="Q540" i="1" s="1"/>
  <c r="I50" i="1"/>
  <c r="O48" i="1"/>
  <c r="Q48" i="1" s="1"/>
  <c r="O1156" i="1"/>
  <c r="O752" i="1"/>
  <c r="O853" i="1"/>
  <c r="O348" i="1"/>
  <c r="O954" i="1"/>
  <c r="O146" i="1"/>
  <c r="O1055" i="1"/>
  <c r="O550" i="1"/>
  <c r="O651" i="1"/>
  <c r="O247" i="1"/>
  <c r="O449" i="1"/>
  <c r="O44" i="1"/>
  <c r="Q3697" i="1" l="1"/>
  <c r="Q3602" i="1"/>
  <c r="Q3507" i="1"/>
  <c r="Q3982" i="1"/>
  <c r="Q3887" i="1"/>
  <c r="Q2439" i="1"/>
  <c r="Q3317" i="1"/>
  <c r="Q3032" i="1"/>
  <c r="Q1575" i="1"/>
  <c r="Q1863" i="1"/>
  <c r="Q338" i="1"/>
  <c r="Q44" i="1"/>
  <c r="Q1045" i="1"/>
  <c r="Q965" i="1"/>
  <c r="I4087" i="1"/>
  <c r="I4090" i="1"/>
  <c r="M359" i="1"/>
  <c r="I2538" i="1"/>
  <c r="I2541" i="1"/>
  <c r="I2250" i="1"/>
  <c r="I2253" i="1"/>
  <c r="I2154" i="1"/>
  <c r="I2157" i="1"/>
  <c r="I2058" i="1"/>
  <c r="I2061" i="1"/>
  <c r="M2535" i="1"/>
  <c r="I1674" i="1"/>
  <c r="I1677" i="1"/>
  <c r="I3135" i="1"/>
  <c r="I3136" i="1" s="1"/>
  <c r="G2535" i="1"/>
  <c r="O2535" i="1" s="1"/>
  <c r="Q1670" i="1"/>
  <c r="Q1760" i="1"/>
  <c r="Q2624" i="1"/>
  <c r="I966" i="1"/>
  <c r="I967" i="1" s="1"/>
  <c r="M1167" i="1"/>
  <c r="I2344" i="1"/>
  <c r="I2345" i="1" s="1"/>
  <c r="G3134" i="1"/>
  <c r="O3134" i="1" s="1"/>
  <c r="G3229" i="1"/>
  <c r="O3229" i="1" s="1"/>
  <c r="I3230" i="1"/>
  <c r="I3231" i="1" s="1"/>
  <c r="M4084" i="1"/>
  <c r="G4084" i="1"/>
  <c r="O4084" i="1" s="1"/>
  <c r="M4082" i="1"/>
  <c r="G4082" i="1"/>
  <c r="O4082" i="1" s="1"/>
  <c r="I3988" i="1"/>
  <c r="I3989" i="1" s="1"/>
  <c r="G3989" i="1" s="1"/>
  <c r="O3989" i="1" s="1"/>
  <c r="I3987" i="1"/>
  <c r="I3893" i="1"/>
  <c r="I3894" i="1" s="1"/>
  <c r="G3894" i="1" s="1"/>
  <c r="O3894" i="1" s="1"/>
  <c r="I3892" i="1"/>
  <c r="I3798" i="1"/>
  <c r="I3799" i="1" s="1"/>
  <c r="M3799" i="1" s="1"/>
  <c r="I3797" i="1"/>
  <c r="I3703" i="1"/>
  <c r="I3704" i="1" s="1"/>
  <c r="I3705" i="1" s="1"/>
  <c r="I3706" i="1" s="1"/>
  <c r="I3702" i="1"/>
  <c r="I3608" i="1"/>
  <c r="I3609" i="1" s="1"/>
  <c r="I3610" i="1" s="1"/>
  <c r="I3611" i="1" s="1"/>
  <c r="I3607" i="1"/>
  <c r="I3513" i="1"/>
  <c r="I3514" i="1" s="1"/>
  <c r="M3514" i="1" s="1"/>
  <c r="I3512" i="1"/>
  <c r="I3418" i="1"/>
  <c r="I3419" i="1" s="1"/>
  <c r="M3419" i="1" s="1"/>
  <c r="I3417" i="1"/>
  <c r="I3323" i="1"/>
  <c r="I3324" i="1" s="1"/>
  <c r="I3325" i="1" s="1"/>
  <c r="I3326" i="1" s="1"/>
  <c r="I3322" i="1"/>
  <c r="M3227" i="1"/>
  <c r="G3227" i="1"/>
  <c r="O3227" i="1" s="1"/>
  <c r="I3038" i="1"/>
  <c r="I3039" i="1" s="1"/>
  <c r="I3040" i="1" s="1"/>
  <c r="I3041" i="1" s="1"/>
  <c r="I3037" i="1"/>
  <c r="M3132" i="1"/>
  <c r="G3132" i="1"/>
  <c r="O3132" i="1" s="1"/>
  <c r="M2151" i="1"/>
  <c r="I1576" i="1"/>
  <c r="I1577" i="1" s="1"/>
  <c r="G2151" i="1"/>
  <c r="O2151" i="1" s="1"/>
  <c r="I1960" i="1"/>
  <c r="I1961" i="1" s="1"/>
  <c r="M2343" i="1"/>
  <c r="M1575" i="1"/>
  <c r="M1959" i="1"/>
  <c r="M2439" i="1"/>
  <c r="O1668" i="1"/>
  <c r="Q1669" i="1"/>
  <c r="M1863" i="1"/>
  <c r="I2440" i="1"/>
  <c r="I2441" i="1" s="1"/>
  <c r="M2247" i="1"/>
  <c r="I1864" i="1"/>
  <c r="I1865" i="1" s="1"/>
  <c r="M2055" i="1"/>
  <c r="I2628" i="1"/>
  <c r="I2630" i="1" s="1"/>
  <c r="I2631" i="1" s="1"/>
  <c r="G2631" i="1" s="1"/>
  <c r="O2631" i="1" s="1"/>
  <c r="I2629" i="1"/>
  <c r="G2055" i="1"/>
  <c r="O2055" i="1" s="1"/>
  <c r="G2247" i="1"/>
  <c r="O2247" i="1" s="1"/>
  <c r="G2533" i="1"/>
  <c r="O2533" i="1" s="1"/>
  <c r="M2533" i="1"/>
  <c r="M2437" i="1"/>
  <c r="G2437" i="1"/>
  <c r="O2437" i="1" s="1"/>
  <c r="G2341" i="1"/>
  <c r="O2341" i="1" s="1"/>
  <c r="M2341" i="1"/>
  <c r="G2245" i="1"/>
  <c r="O2245" i="1" s="1"/>
  <c r="M2245" i="1"/>
  <c r="G2149" i="1"/>
  <c r="O2149" i="1" s="1"/>
  <c r="M2149" i="1"/>
  <c r="G2053" i="1"/>
  <c r="O2053" i="1" s="1"/>
  <c r="M2053" i="1"/>
  <c r="I764" i="1"/>
  <c r="I765" i="1" s="1"/>
  <c r="M1957" i="1"/>
  <c r="G1957" i="1"/>
  <c r="O1957" i="1" s="1"/>
  <c r="G1861" i="1"/>
  <c r="O1861" i="1" s="1"/>
  <c r="M1861" i="1"/>
  <c r="I1764" i="1"/>
  <c r="I1766" i="1" s="1"/>
  <c r="I1767" i="1" s="1"/>
  <c r="M1767" i="1" s="1"/>
  <c r="I1765" i="1"/>
  <c r="G1573" i="1"/>
  <c r="O1573" i="1" s="1"/>
  <c r="M1573" i="1"/>
  <c r="I1168" i="1"/>
  <c r="I1169" i="1" s="1"/>
  <c r="I562" i="1"/>
  <c r="I563" i="1" s="1"/>
  <c r="M157" i="1"/>
  <c r="M965" i="1"/>
  <c r="I158" i="1"/>
  <c r="I159" i="1" s="1"/>
  <c r="I360" i="1"/>
  <c r="I361" i="1" s="1"/>
  <c r="M763" i="1"/>
  <c r="M561" i="1"/>
  <c r="M258" i="1"/>
  <c r="I663" i="1"/>
  <c r="I664" i="1" s="1"/>
  <c r="I461" i="1"/>
  <c r="I462" i="1" s="1"/>
  <c r="I865" i="1"/>
  <c r="I866" i="1" s="1"/>
  <c r="M662" i="1"/>
  <c r="M864" i="1"/>
  <c r="I259" i="1"/>
  <c r="I260" i="1" s="1"/>
  <c r="I1067" i="1"/>
  <c r="I1068" i="1" s="1"/>
  <c r="M460" i="1"/>
  <c r="M1066" i="1"/>
  <c r="M1165" i="1"/>
  <c r="G1165" i="1"/>
  <c r="O1165" i="1" s="1"/>
  <c r="Q1165" i="1" s="1"/>
  <c r="G1064" i="1"/>
  <c r="O1064" i="1" s="1"/>
  <c r="Q1064" i="1" s="1"/>
  <c r="M1064" i="1"/>
  <c r="M963" i="1"/>
  <c r="G963" i="1"/>
  <c r="O963" i="1" s="1"/>
  <c r="Q963" i="1" s="1"/>
  <c r="M862" i="1"/>
  <c r="G862" i="1"/>
  <c r="O862" i="1" s="1"/>
  <c r="M761" i="1"/>
  <c r="G761" i="1"/>
  <c r="O761" i="1" s="1"/>
  <c r="Q761" i="1" s="1"/>
  <c r="M660" i="1"/>
  <c r="G660" i="1"/>
  <c r="O660" i="1" s="1"/>
  <c r="M559" i="1"/>
  <c r="G559" i="1"/>
  <c r="O559" i="1" s="1"/>
  <c r="Q559" i="1" s="1"/>
  <c r="M458" i="1"/>
  <c r="G458" i="1"/>
  <c r="O458" i="1" s="1"/>
  <c r="M357" i="1"/>
  <c r="G357" i="1"/>
  <c r="O357" i="1" s="1"/>
  <c r="Q357" i="1" s="1"/>
  <c r="M256" i="1"/>
  <c r="G256" i="1"/>
  <c r="O256" i="1" s="1"/>
  <c r="M155" i="1"/>
  <c r="G155" i="1"/>
  <c r="O155" i="1" s="1"/>
  <c r="Q155" i="1" s="1"/>
  <c r="O3788" i="1"/>
  <c r="O3503" i="1"/>
  <c r="Q3503" i="1" s="1"/>
  <c r="O3883" i="1"/>
  <c r="Q3883" i="1" s="1"/>
  <c r="O3028" i="1"/>
  <c r="Q3028" i="1" s="1"/>
  <c r="O3313" i="1"/>
  <c r="Q3313" i="1" s="1"/>
  <c r="O3598" i="1"/>
  <c r="Q3598" i="1" s="1"/>
  <c r="O3408" i="1"/>
  <c r="O3978" i="1"/>
  <c r="Q3978" i="1" s="1"/>
  <c r="O3693" i="1"/>
  <c r="Q3693" i="1" s="1"/>
  <c r="Q2727" i="1"/>
  <c r="Q2726" i="1"/>
  <c r="O1862" i="1"/>
  <c r="O1574" i="1"/>
  <c r="Q2959" i="1"/>
  <c r="O2438" i="1"/>
  <c r="Q2802" i="1"/>
  <c r="O1958" i="1"/>
  <c r="O2342" i="1"/>
  <c r="Q2879" i="1"/>
  <c r="O2620" i="1"/>
  <c r="O1756" i="1"/>
  <c r="O35" i="1"/>
  <c r="Q35" i="1" s="1"/>
  <c r="O50" i="1"/>
  <c r="I51" i="1"/>
  <c r="I52" i="1" s="1"/>
  <c r="I53" i="1" s="1"/>
  <c r="O459" i="1"/>
  <c r="O661" i="1"/>
  <c r="O358" i="1"/>
  <c r="Q358" i="1" s="1"/>
  <c r="O257" i="1"/>
  <c r="Q257" i="1" s="1"/>
  <c r="O762" i="1"/>
  <c r="Q762" i="1" s="1"/>
  <c r="O863" i="1"/>
  <c r="O560" i="1"/>
  <c r="Q560" i="1" s="1"/>
  <c r="O964" i="1"/>
  <c r="O156" i="1"/>
  <c r="Q156" i="1" s="1"/>
  <c r="O1166" i="1"/>
  <c r="Q1166" i="1" s="1"/>
  <c r="O1065" i="1"/>
  <c r="O49" i="1"/>
  <c r="Q3894" i="1" l="1"/>
  <c r="Q3229" i="1"/>
  <c r="Q2535" i="1"/>
  <c r="Q3134" i="1"/>
  <c r="Q2247" i="1"/>
  <c r="Q2151" i="1"/>
  <c r="Q3989" i="1"/>
  <c r="Q2055" i="1"/>
  <c r="Q2631" i="1"/>
  <c r="Q4084" i="1"/>
  <c r="Q1065" i="1"/>
  <c r="Q49" i="1"/>
  <c r="Q661" i="1"/>
  <c r="Q964" i="1"/>
  <c r="Q256" i="1"/>
  <c r="Q660" i="1"/>
  <c r="G4090" i="1"/>
  <c r="O4090" i="1" s="1"/>
  <c r="Q4090" i="1" s="1"/>
  <c r="M4090" i="1"/>
  <c r="I4088" i="1"/>
  <c r="I4091" i="1"/>
  <c r="I3707" i="1"/>
  <c r="I3710" i="1"/>
  <c r="I3612" i="1"/>
  <c r="I3615" i="1"/>
  <c r="O3228" i="1"/>
  <c r="Q3228" i="1" s="1"/>
  <c r="I3327" i="1"/>
  <c r="I3330" i="1"/>
  <c r="I3232" i="1"/>
  <c r="I3235" i="1"/>
  <c r="I3137" i="1"/>
  <c r="I3140" i="1"/>
  <c r="G3704" i="1"/>
  <c r="O3704" i="1" s="1"/>
  <c r="I3042" i="1"/>
  <c r="I3045" i="1"/>
  <c r="G2541" i="1"/>
  <c r="O2541" i="1" s="1"/>
  <c r="Q2541" i="1" s="1"/>
  <c r="M2541" i="1"/>
  <c r="I2539" i="1"/>
  <c r="I2542" i="1"/>
  <c r="M2542" i="1" s="1"/>
  <c r="I2442" i="1"/>
  <c r="I2445" i="1"/>
  <c r="I2346" i="1"/>
  <c r="I2349" i="1"/>
  <c r="G2253" i="1"/>
  <c r="O2253" i="1" s="1"/>
  <c r="Q2253" i="1" s="1"/>
  <c r="M2253" i="1"/>
  <c r="I2251" i="1"/>
  <c r="I2254" i="1"/>
  <c r="M2254" i="1" s="1"/>
  <c r="G2157" i="1"/>
  <c r="O2157" i="1" s="1"/>
  <c r="Q2157" i="1" s="1"/>
  <c r="M2157" i="1"/>
  <c r="I2155" i="1"/>
  <c r="I2158" i="1"/>
  <c r="M2158" i="1" s="1"/>
  <c r="G2061" i="1"/>
  <c r="O2061" i="1" s="1"/>
  <c r="Q2061" i="1" s="1"/>
  <c r="M2061" i="1"/>
  <c r="I2059" i="1"/>
  <c r="I2062" i="1"/>
  <c r="M2062" i="1" s="1"/>
  <c r="I1962" i="1"/>
  <c r="I1965" i="1"/>
  <c r="I1866" i="1"/>
  <c r="I1869" i="1"/>
  <c r="G1677" i="1"/>
  <c r="O1677" i="1" s="1"/>
  <c r="Q1677" i="1" s="1"/>
  <c r="M1677" i="1"/>
  <c r="I1675" i="1"/>
  <c r="I1678" i="1"/>
  <c r="M1678" i="1" s="1"/>
  <c r="I1578" i="1"/>
  <c r="I1581" i="1"/>
  <c r="G1581" i="1" s="1"/>
  <c r="I1170" i="1"/>
  <c r="I1173" i="1"/>
  <c r="M1173" i="1" s="1"/>
  <c r="I1069" i="1"/>
  <c r="I1072" i="1"/>
  <c r="M1072" i="1" s="1"/>
  <c r="I968" i="1"/>
  <c r="I971" i="1"/>
  <c r="M971" i="1" s="1"/>
  <c r="I867" i="1"/>
  <c r="I870" i="1"/>
  <c r="M870" i="1" s="1"/>
  <c r="M3039" i="1"/>
  <c r="I766" i="1"/>
  <c r="I769" i="1"/>
  <c r="M769" i="1" s="1"/>
  <c r="I665" i="1"/>
  <c r="I668" i="1"/>
  <c r="M668" i="1" s="1"/>
  <c r="I564" i="1"/>
  <c r="I567" i="1"/>
  <c r="M567" i="1" s="1"/>
  <c r="I463" i="1"/>
  <c r="I466" i="1"/>
  <c r="M466" i="1" s="1"/>
  <c r="I362" i="1"/>
  <c r="I365" i="1"/>
  <c r="M365" i="1" s="1"/>
  <c r="I261" i="1"/>
  <c r="I264" i="1"/>
  <c r="M264" i="1" s="1"/>
  <c r="I160" i="1"/>
  <c r="I163" i="1"/>
  <c r="M163" i="1" s="1"/>
  <c r="O3133" i="1"/>
  <c r="Q3133" i="1" s="1"/>
  <c r="O2534" i="1"/>
  <c r="Q2534" i="1" s="1"/>
  <c r="Q1574" i="1"/>
  <c r="Q1862" i="1"/>
  <c r="Q1668" i="1"/>
  <c r="Q2438" i="1"/>
  <c r="M3704" i="1"/>
  <c r="I3895" i="1"/>
  <c r="I3896" i="1" s="1"/>
  <c r="G3514" i="1"/>
  <c r="O3514" i="1" s="1"/>
  <c r="M3894" i="1"/>
  <c r="G3039" i="1"/>
  <c r="O3039" i="1" s="1"/>
  <c r="I3515" i="1"/>
  <c r="I3516" i="1" s="1"/>
  <c r="G3324" i="1"/>
  <c r="O3324" i="1" s="1"/>
  <c r="O4083" i="1"/>
  <c r="Q4083" i="1" s="1"/>
  <c r="G3419" i="1"/>
  <c r="O3419" i="1" s="1"/>
  <c r="I3990" i="1"/>
  <c r="I3991" i="1" s="1"/>
  <c r="M3609" i="1"/>
  <c r="G3609" i="1"/>
  <c r="O3609" i="1" s="1"/>
  <c r="I3800" i="1"/>
  <c r="I3801" i="1" s="1"/>
  <c r="G3799" i="1"/>
  <c r="O3799" i="1" s="1"/>
  <c r="I3420" i="1"/>
  <c r="I3421" i="1" s="1"/>
  <c r="M3989" i="1"/>
  <c r="O3131" i="1"/>
  <c r="Q3131" i="1" s="1"/>
  <c r="Q3132" i="1"/>
  <c r="O3226" i="1"/>
  <c r="Q3226" i="1" s="1"/>
  <c r="Q3227" i="1"/>
  <c r="O4081" i="1"/>
  <c r="Q4081" i="1" s="1"/>
  <c r="Q4082" i="1"/>
  <c r="M3987" i="1"/>
  <c r="G3987" i="1"/>
  <c r="O3987" i="1" s="1"/>
  <c r="M3892" i="1"/>
  <c r="G3892" i="1"/>
  <c r="O3892" i="1" s="1"/>
  <c r="M3324" i="1"/>
  <c r="M3797" i="1"/>
  <c r="G3797" i="1"/>
  <c r="O3797" i="1" s="1"/>
  <c r="M3702" i="1"/>
  <c r="G3702" i="1"/>
  <c r="O3702" i="1" s="1"/>
  <c r="M3607" i="1"/>
  <c r="G3607" i="1"/>
  <c r="O3607" i="1" s="1"/>
  <c r="M3512" i="1"/>
  <c r="G3512" i="1"/>
  <c r="O3512" i="1" s="1"/>
  <c r="M3417" i="1"/>
  <c r="G3417" i="1"/>
  <c r="O3417" i="1" s="1"/>
  <c r="M3322" i="1"/>
  <c r="G3322" i="1"/>
  <c r="O3322" i="1" s="1"/>
  <c r="M3037" i="1"/>
  <c r="G3037" i="1"/>
  <c r="O3037" i="1" s="1"/>
  <c r="O2150" i="1"/>
  <c r="O2054" i="1"/>
  <c r="O2532" i="1"/>
  <c r="Q2533" i="1"/>
  <c r="O1572" i="1"/>
  <c r="Q1573" i="1"/>
  <c r="O1860" i="1"/>
  <c r="Q1861" i="1"/>
  <c r="O2436" i="1"/>
  <c r="Q2437" i="1"/>
  <c r="O2340" i="1"/>
  <c r="M2631" i="1"/>
  <c r="O1956" i="1"/>
  <c r="O2052" i="1"/>
  <c r="Q2053" i="1"/>
  <c r="O2244" i="1"/>
  <c r="Q2245" i="1"/>
  <c r="O2148" i="1"/>
  <c r="Q2149" i="1"/>
  <c r="I2632" i="1"/>
  <c r="I2633" i="1" s="1"/>
  <c r="G1767" i="1"/>
  <c r="O1767" i="1" s="1"/>
  <c r="O2246" i="1"/>
  <c r="G2629" i="1"/>
  <c r="O2629" i="1" s="1"/>
  <c r="M2629" i="1"/>
  <c r="I1768" i="1"/>
  <c r="I1769" i="1" s="1"/>
  <c r="G1765" i="1"/>
  <c r="O1765" i="1" s="1"/>
  <c r="M1765" i="1"/>
  <c r="O255" i="1"/>
  <c r="Q255" i="1" s="1"/>
  <c r="O457" i="1"/>
  <c r="O659" i="1"/>
  <c r="Q659" i="1" s="1"/>
  <c r="O861" i="1"/>
  <c r="O1063" i="1"/>
  <c r="Q1063" i="1" s="1"/>
  <c r="O154" i="1"/>
  <c r="Q154" i="1" s="1"/>
  <c r="O356" i="1"/>
  <c r="Q356" i="1" s="1"/>
  <c r="O558" i="1"/>
  <c r="Q558" i="1" s="1"/>
  <c r="O760" i="1"/>
  <c r="Q760" i="1" s="1"/>
  <c r="O962" i="1"/>
  <c r="Q962" i="1" s="1"/>
  <c r="O1164" i="1"/>
  <c r="Q1164" i="1" s="1"/>
  <c r="I55" i="1"/>
  <c r="I56" i="1" s="1"/>
  <c r="I57" i="1" s="1"/>
  <c r="I58" i="1" s="1"/>
  <c r="I54" i="1"/>
  <c r="O3893" i="1"/>
  <c r="Q3893" i="1" s="1"/>
  <c r="O3988" i="1"/>
  <c r="Q3988" i="1" s="1"/>
  <c r="Q2803" i="1"/>
  <c r="Q2961" i="1"/>
  <c r="Q2880" i="1"/>
  <c r="Q2728" i="1"/>
  <c r="Q2804" i="1"/>
  <c r="Q2953" i="1"/>
  <c r="O2630" i="1"/>
  <c r="Q2881" i="1"/>
  <c r="O45" i="1"/>
  <c r="Q3324" i="1" l="1"/>
  <c r="Q1767" i="1"/>
  <c r="Q3039" i="1"/>
  <c r="Q3609" i="1"/>
  <c r="Q3514" i="1"/>
  <c r="Q3704" i="1"/>
  <c r="G4091" i="1"/>
  <c r="O4091" i="1" s="1"/>
  <c r="Q4091" i="1" s="1"/>
  <c r="M4091" i="1"/>
  <c r="I4092" i="1"/>
  <c r="M4088" i="1"/>
  <c r="G4088" i="1"/>
  <c r="O4088" i="1" s="1"/>
  <c r="Q4088" i="1" s="1"/>
  <c r="I4089" i="1"/>
  <c r="I3992" i="1"/>
  <c r="I3995" i="1"/>
  <c r="I3897" i="1"/>
  <c r="I3900" i="1"/>
  <c r="I3802" i="1"/>
  <c r="I3805" i="1"/>
  <c r="G3710" i="1"/>
  <c r="O3710" i="1" s="1"/>
  <c r="Q3710" i="1" s="1"/>
  <c r="M3710" i="1"/>
  <c r="I3708" i="1"/>
  <c r="I3711" i="1"/>
  <c r="G3615" i="1"/>
  <c r="O3615" i="1" s="1"/>
  <c r="Q3615" i="1" s="1"/>
  <c r="M3615" i="1"/>
  <c r="I3613" i="1"/>
  <c r="I3616" i="1"/>
  <c r="O3703" i="1"/>
  <c r="Q3703" i="1" s="1"/>
  <c r="I3517" i="1"/>
  <c r="I3520" i="1"/>
  <c r="I3422" i="1"/>
  <c r="I3425" i="1"/>
  <c r="G3330" i="1"/>
  <c r="O3330" i="1" s="1"/>
  <c r="Q3330" i="1" s="1"/>
  <c r="M3330" i="1"/>
  <c r="I3328" i="1"/>
  <c r="I3331" i="1"/>
  <c r="G3235" i="1"/>
  <c r="O3235" i="1" s="1"/>
  <c r="Q3235" i="1" s="1"/>
  <c r="M3235" i="1"/>
  <c r="I3233" i="1"/>
  <c r="I3236" i="1"/>
  <c r="G3140" i="1"/>
  <c r="O3140" i="1" s="1"/>
  <c r="Q3140" i="1" s="1"/>
  <c r="M3140" i="1"/>
  <c r="I3138" i="1"/>
  <c r="I3141" i="1"/>
  <c r="G3045" i="1"/>
  <c r="O3045" i="1" s="1"/>
  <c r="Q3045" i="1" s="1"/>
  <c r="M3045" i="1"/>
  <c r="I3043" i="1"/>
  <c r="I3046" i="1"/>
  <c r="I2634" i="1"/>
  <c r="I2637" i="1"/>
  <c r="G2542" i="1"/>
  <c r="O2542" i="1" s="1"/>
  <c r="Q2542" i="1" s="1"/>
  <c r="I2543" i="1"/>
  <c r="G2539" i="1"/>
  <c r="O2539" i="1" s="1"/>
  <c r="Q2539" i="1" s="1"/>
  <c r="M2539" i="1"/>
  <c r="I2540" i="1"/>
  <c r="G2445" i="1"/>
  <c r="O2445" i="1" s="1"/>
  <c r="Q2445" i="1" s="1"/>
  <c r="M2445" i="1"/>
  <c r="I2443" i="1"/>
  <c r="I2446" i="1"/>
  <c r="M2446" i="1" s="1"/>
  <c r="G2349" i="1"/>
  <c r="O2349" i="1" s="1"/>
  <c r="M2349" i="1"/>
  <c r="I2347" i="1"/>
  <c r="I2350" i="1"/>
  <c r="M2350" i="1" s="1"/>
  <c r="G2254" i="1"/>
  <c r="O2254" i="1" s="1"/>
  <c r="Q2254" i="1" s="1"/>
  <c r="I2255" i="1"/>
  <c r="I2252" i="1"/>
  <c r="G2251" i="1"/>
  <c r="O2251" i="1" s="1"/>
  <c r="Q2251" i="1" s="1"/>
  <c r="M2251" i="1"/>
  <c r="G2158" i="1"/>
  <c r="O2158" i="1" s="1"/>
  <c r="Q2158" i="1" s="1"/>
  <c r="I2159" i="1"/>
  <c r="I2156" i="1"/>
  <c r="M2155" i="1"/>
  <c r="G2155" i="1"/>
  <c r="O2155" i="1" s="1"/>
  <c r="Q2155" i="1" s="1"/>
  <c r="G2062" i="1"/>
  <c r="O2062" i="1" s="1"/>
  <c r="Q2062" i="1" s="1"/>
  <c r="I2063" i="1"/>
  <c r="I2060" i="1"/>
  <c r="G2059" i="1"/>
  <c r="O2059" i="1" s="1"/>
  <c r="Q2059" i="1" s="1"/>
  <c r="M2059" i="1"/>
  <c r="G1965" i="1"/>
  <c r="O1965" i="1" s="1"/>
  <c r="M1965" i="1"/>
  <c r="I1963" i="1"/>
  <c r="I1966" i="1"/>
  <c r="M1966" i="1" s="1"/>
  <c r="G1869" i="1"/>
  <c r="O1869" i="1" s="1"/>
  <c r="Q1869" i="1" s="1"/>
  <c r="M1869" i="1"/>
  <c r="I1867" i="1"/>
  <c r="I1870" i="1"/>
  <c r="M1870" i="1" s="1"/>
  <c r="I1770" i="1"/>
  <c r="I1773" i="1"/>
  <c r="G1678" i="1"/>
  <c r="O1678" i="1" s="1"/>
  <c r="Q1678" i="1" s="1"/>
  <c r="M1675" i="1"/>
  <c r="I1679" i="1"/>
  <c r="I1676" i="1"/>
  <c r="G1675" i="1"/>
  <c r="O1675" i="1" s="1"/>
  <c r="Q1675" i="1" s="1"/>
  <c r="M1581" i="1"/>
  <c r="O1581" i="1"/>
  <c r="Q1581" i="1" s="1"/>
  <c r="I1579" i="1"/>
  <c r="I1582" i="1"/>
  <c r="M1582" i="1" s="1"/>
  <c r="G1173" i="1"/>
  <c r="O1173" i="1" s="1"/>
  <c r="Q1173" i="1" s="1"/>
  <c r="I1171" i="1"/>
  <c r="I1174" i="1"/>
  <c r="M1174" i="1" s="1"/>
  <c r="G1072" i="1"/>
  <c r="O1072" i="1" s="1"/>
  <c r="Q1072" i="1" s="1"/>
  <c r="I1070" i="1"/>
  <c r="I1073" i="1"/>
  <c r="M1073" i="1" s="1"/>
  <c r="G971" i="1"/>
  <c r="O971" i="1" s="1"/>
  <c r="Q971" i="1" s="1"/>
  <c r="I969" i="1"/>
  <c r="I972" i="1"/>
  <c r="M972" i="1" s="1"/>
  <c r="G870" i="1"/>
  <c r="O870" i="1" s="1"/>
  <c r="I868" i="1"/>
  <c r="I871" i="1"/>
  <c r="M871" i="1" s="1"/>
  <c r="G769" i="1"/>
  <c r="O769" i="1" s="1"/>
  <c r="Q769" i="1" s="1"/>
  <c r="I767" i="1"/>
  <c r="I770" i="1"/>
  <c r="M770" i="1" s="1"/>
  <c r="G668" i="1"/>
  <c r="O668" i="1" s="1"/>
  <c r="Q668" i="1" s="1"/>
  <c r="I666" i="1"/>
  <c r="I669" i="1"/>
  <c r="M669" i="1" s="1"/>
  <c r="G567" i="1"/>
  <c r="O567" i="1" s="1"/>
  <c r="Q567" i="1" s="1"/>
  <c r="I565" i="1"/>
  <c r="I568" i="1"/>
  <c r="M568" i="1" s="1"/>
  <c r="G466" i="1"/>
  <c r="O466" i="1" s="1"/>
  <c r="I464" i="1"/>
  <c r="I467" i="1"/>
  <c r="M467" i="1" s="1"/>
  <c r="G365" i="1"/>
  <c r="O365" i="1" s="1"/>
  <c r="Q365" i="1" s="1"/>
  <c r="I363" i="1"/>
  <c r="I366" i="1"/>
  <c r="M366" i="1" s="1"/>
  <c r="G264" i="1"/>
  <c r="O264" i="1" s="1"/>
  <c r="Q264" i="1" s="1"/>
  <c r="I262" i="1"/>
  <c r="I265" i="1"/>
  <c r="M265" i="1" s="1"/>
  <c r="G163" i="1"/>
  <c r="O163" i="1" s="1"/>
  <c r="Q163" i="1" s="1"/>
  <c r="I161" i="1"/>
  <c r="I164" i="1"/>
  <c r="M164" i="1" s="1"/>
  <c r="I59" i="1"/>
  <c r="I60" i="1" s="1"/>
  <c r="I62" i="1"/>
  <c r="O3038" i="1"/>
  <c r="Q3038" i="1" s="1"/>
  <c r="O3513" i="1"/>
  <c r="Q3513" i="1" s="1"/>
  <c r="Q1860" i="1"/>
  <c r="Q2150" i="1"/>
  <c r="Q2630" i="1"/>
  <c r="Q2246" i="1"/>
  <c r="Q2244" i="1"/>
  <c r="Q1572" i="1"/>
  <c r="Q2436" i="1"/>
  <c r="Q2054" i="1"/>
  <c r="Q2148" i="1"/>
  <c r="Q2052" i="1"/>
  <c r="Q2532" i="1"/>
  <c r="O3418" i="1"/>
  <c r="O3323" i="1"/>
  <c r="Q3323" i="1" s="1"/>
  <c r="O3608" i="1"/>
  <c r="Q3608" i="1" s="1"/>
  <c r="O3798" i="1"/>
  <c r="O3321" i="1"/>
  <c r="Q3321" i="1" s="1"/>
  <c r="Q3322" i="1"/>
  <c r="O3511" i="1"/>
  <c r="Q3511" i="1" s="1"/>
  <c r="Q3512" i="1"/>
  <c r="O3701" i="1"/>
  <c r="Q3701" i="1" s="1"/>
  <c r="Q3702" i="1"/>
  <c r="O3986" i="1"/>
  <c r="Q3986" i="1" s="1"/>
  <c r="Q3987" i="1"/>
  <c r="O3036" i="1"/>
  <c r="Q3036" i="1" s="1"/>
  <c r="Q3037" i="1"/>
  <c r="O3416" i="1"/>
  <c r="O3606" i="1"/>
  <c r="Q3606" i="1" s="1"/>
  <c r="Q3607" i="1"/>
  <c r="O3796" i="1"/>
  <c r="O3891" i="1"/>
  <c r="Q3891" i="1" s="1"/>
  <c r="Q3892" i="1"/>
  <c r="O1766" i="1"/>
  <c r="O1764" i="1"/>
  <c r="Q1765" i="1"/>
  <c r="O2628" i="1"/>
  <c r="Q2629" i="1"/>
  <c r="M56" i="1"/>
  <c r="G56" i="1"/>
  <c r="O56" i="1" s="1"/>
  <c r="Q56" i="1" s="1"/>
  <c r="G54" i="1"/>
  <c r="O54" i="1" s="1"/>
  <c r="Q54" i="1" s="1"/>
  <c r="M54" i="1"/>
  <c r="Q2882" i="1"/>
  <c r="Q2805" i="1"/>
  <c r="Q2965" i="1"/>
  <c r="Q2730" i="1"/>
  <c r="Q2960" i="1"/>
  <c r="Q2722" i="1"/>
  <c r="M3141" i="1" l="1"/>
  <c r="G3141" i="1"/>
  <c r="G3331" i="1"/>
  <c r="O3331" i="1" s="1"/>
  <c r="Q3331" i="1" s="1"/>
  <c r="M3331" i="1"/>
  <c r="G3616" i="1"/>
  <c r="O3616" i="1" s="1"/>
  <c r="Q3616" i="1" s="1"/>
  <c r="M3616" i="1"/>
  <c r="M3046" i="1"/>
  <c r="G3046" i="1"/>
  <c r="O3046" i="1" s="1"/>
  <c r="Q3046" i="1" s="1"/>
  <c r="G3236" i="1"/>
  <c r="O3236" i="1" s="1"/>
  <c r="Q3236" i="1" s="1"/>
  <c r="M3236" i="1"/>
  <c r="G3711" i="1"/>
  <c r="M3711" i="1"/>
  <c r="I4093" i="1"/>
  <c r="M4089" i="1"/>
  <c r="G4089" i="1"/>
  <c r="O4089" i="1" s="1"/>
  <c r="Q4089" i="1" s="1"/>
  <c r="I4094" i="1"/>
  <c r="G4092" i="1"/>
  <c r="O4092" i="1" s="1"/>
  <c r="Q4092" i="1" s="1"/>
  <c r="M4092" i="1"/>
  <c r="G3995" i="1"/>
  <c r="O3995" i="1" s="1"/>
  <c r="Q3995" i="1" s="1"/>
  <c r="M3995" i="1"/>
  <c r="I3993" i="1"/>
  <c r="I3996" i="1"/>
  <c r="G3900" i="1"/>
  <c r="O3900" i="1" s="1"/>
  <c r="Q3900" i="1" s="1"/>
  <c r="M3900" i="1"/>
  <c r="I3898" i="1"/>
  <c r="I3901" i="1"/>
  <c r="G3805" i="1"/>
  <c r="O3805" i="1" s="1"/>
  <c r="M3805" i="1"/>
  <c r="I3803" i="1"/>
  <c r="I3806" i="1"/>
  <c r="O3711" i="1"/>
  <c r="Q3711" i="1" s="1"/>
  <c r="I3712" i="1"/>
  <c r="I3709" i="1"/>
  <c r="M3708" i="1"/>
  <c r="G3708" i="1"/>
  <c r="O3708" i="1" s="1"/>
  <c r="Q3708" i="1" s="1"/>
  <c r="I3617" i="1"/>
  <c r="I3614" i="1"/>
  <c r="M3613" i="1"/>
  <c r="G3613" i="1"/>
  <c r="O3613" i="1" s="1"/>
  <c r="Q3613" i="1" s="1"/>
  <c r="G3520" i="1"/>
  <c r="O3520" i="1" s="1"/>
  <c r="Q3520" i="1" s="1"/>
  <c r="M3520" i="1"/>
  <c r="I3518" i="1"/>
  <c r="I3521" i="1"/>
  <c r="G3425" i="1"/>
  <c r="O3425" i="1" s="1"/>
  <c r="M3425" i="1"/>
  <c r="I3423" i="1"/>
  <c r="I3426" i="1"/>
  <c r="I3332" i="1"/>
  <c r="M3328" i="1"/>
  <c r="I3329" i="1"/>
  <c r="G3328" i="1"/>
  <c r="O3328" i="1" s="1"/>
  <c r="Q3328" i="1" s="1"/>
  <c r="I3234" i="1"/>
  <c r="I3237" i="1"/>
  <c r="G3233" i="1"/>
  <c r="O3233" i="1" s="1"/>
  <c r="Q3233" i="1" s="1"/>
  <c r="M3233" i="1"/>
  <c r="O3141" i="1"/>
  <c r="Q3141" i="1" s="1"/>
  <c r="I3142" i="1"/>
  <c r="I3139" i="1"/>
  <c r="M3138" i="1"/>
  <c r="G3138" i="1"/>
  <c r="O3138" i="1" s="1"/>
  <c r="Q3138" i="1" s="1"/>
  <c r="I3047" i="1"/>
  <c r="I3044" i="1"/>
  <c r="G3043" i="1"/>
  <c r="O3043" i="1" s="1"/>
  <c r="Q3043" i="1" s="1"/>
  <c r="M3043" i="1"/>
  <c r="G2637" i="1"/>
  <c r="O2637" i="1" s="1"/>
  <c r="Q2637" i="1" s="1"/>
  <c r="M2637" i="1"/>
  <c r="I2635" i="1"/>
  <c r="I2638" i="1"/>
  <c r="M2638" i="1" s="1"/>
  <c r="I2544" i="1"/>
  <c r="I2545" i="1"/>
  <c r="M2540" i="1"/>
  <c r="G2540" i="1"/>
  <c r="O2540" i="1" s="1"/>
  <c r="Q2540" i="1" s="1"/>
  <c r="G2543" i="1"/>
  <c r="O2543" i="1" s="1"/>
  <c r="Q2543" i="1" s="1"/>
  <c r="M2543" i="1"/>
  <c r="G2446" i="1"/>
  <c r="O2446" i="1" s="1"/>
  <c r="Q2446" i="1" s="1"/>
  <c r="G2443" i="1"/>
  <c r="O2443" i="1" s="1"/>
  <c r="Q2443" i="1" s="1"/>
  <c r="I2447" i="1"/>
  <c r="I2444" i="1"/>
  <c r="M2443" i="1"/>
  <c r="G2350" i="1"/>
  <c r="O2350" i="1" s="1"/>
  <c r="G2347" i="1"/>
  <c r="O2347" i="1" s="1"/>
  <c r="I2351" i="1"/>
  <c r="M2347" i="1"/>
  <c r="I2348" i="1"/>
  <c r="I2256" i="1"/>
  <c r="I2257" i="1"/>
  <c r="G2252" i="1"/>
  <c r="O2252" i="1" s="1"/>
  <c r="Q2252" i="1" s="1"/>
  <c r="M2252" i="1"/>
  <c r="G2255" i="1"/>
  <c r="O2255" i="1" s="1"/>
  <c r="Q2255" i="1" s="1"/>
  <c r="M2255" i="1"/>
  <c r="G2156" i="1"/>
  <c r="O2156" i="1" s="1"/>
  <c r="Q2156" i="1" s="1"/>
  <c r="I2161" i="1"/>
  <c r="I2160" i="1"/>
  <c r="M2156" i="1"/>
  <c r="G2159" i="1"/>
  <c r="O2159" i="1" s="1"/>
  <c r="Q2159" i="1" s="1"/>
  <c r="M2159" i="1"/>
  <c r="I2064" i="1"/>
  <c r="I2065" i="1"/>
  <c r="M2060" i="1"/>
  <c r="G2060" i="1"/>
  <c r="O2060" i="1" s="1"/>
  <c r="Q2060" i="1" s="1"/>
  <c r="G2063" i="1"/>
  <c r="O2063" i="1" s="1"/>
  <c r="Q2063" i="1" s="1"/>
  <c r="M2063" i="1"/>
  <c r="G1966" i="1"/>
  <c r="O1966" i="1" s="1"/>
  <c r="M1963" i="1"/>
  <c r="I1967" i="1"/>
  <c r="G1963" i="1"/>
  <c r="O1963" i="1" s="1"/>
  <c r="O1970" i="1" s="1"/>
  <c r="I1964" i="1"/>
  <c r="G1870" i="1"/>
  <c r="O1870" i="1" s="1"/>
  <c r="Q1870" i="1" s="1"/>
  <c r="G1867" i="1"/>
  <c r="O1867" i="1" s="1"/>
  <c r="Q1867" i="1" s="1"/>
  <c r="I1871" i="1"/>
  <c r="M1867" i="1"/>
  <c r="I1868" i="1"/>
  <c r="G1773" i="1"/>
  <c r="O1773" i="1" s="1"/>
  <c r="Q1773" i="1" s="1"/>
  <c r="M1773" i="1"/>
  <c r="I1771" i="1"/>
  <c r="I1774" i="1"/>
  <c r="M1774" i="1" s="1"/>
  <c r="I1680" i="1"/>
  <c r="M1676" i="1"/>
  <c r="G1676" i="1"/>
  <c r="O1676" i="1" s="1"/>
  <c r="I1681" i="1"/>
  <c r="G1679" i="1"/>
  <c r="O1679" i="1" s="1"/>
  <c r="Q1679" i="1" s="1"/>
  <c r="M1679" i="1"/>
  <c r="G1582" i="1"/>
  <c r="O1582" i="1" s="1"/>
  <c r="Q1582" i="1" s="1"/>
  <c r="M1579" i="1"/>
  <c r="I1583" i="1"/>
  <c r="G1579" i="1"/>
  <c r="O1579" i="1" s="1"/>
  <c r="Q1579" i="1" s="1"/>
  <c r="I1580" i="1"/>
  <c r="G1174" i="1"/>
  <c r="O1174" i="1" s="1"/>
  <c r="Q1174" i="1" s="1"/>
  <c r="G1171" i="1"/>
  <c r="O1171" i="1" s="1"/>
  <c r="Q1171" i="1" s="1"/>
  <c r="I1175" i="1"/>
  <c r="M1175" i="1" s="1"/>
  <c r="I1172" i="1"/>
  <c r="M1171" i="1"/>
  <c r="G1073" i="1"/>
  <c r="O1073" i="1" s="1"/>
  <c r="Q1073" i="1" s="1"/>
  <c r="I1071" i="1"/>
  <c r="I1074" i="1"/>
  <c r="M1074" i="1" s="1"/>
  <c r="G1070" i="1"/>
  <c r="O1070" i="1" s="1"/>
  <c r="Q1070" i="1" s="1"/>
  <c r="M1070" i="1"/>
  <c r="G972" i="1"/>
  <c r="O972" i="1" s="1"/>
  <c r="Q972" i="1" s="1"/>
  <c r="I973" i="1"/>
  <c r="M973" i="1" s="1"/>
  <c r="G969" i="1"/>
  <c r="O969" i="1" s="1"/>
  <c r="I970" i="1"/>
  <c r="M969" i="1"/>
  <c r="G871" i="1"/>
  <c r="O871" i="1" s="1"/>
  <c r="M868" i="1"/>
  <c r="I872" i="1"/>
  <c r="M872" i="1" s="1"/>
  <c r="I869" i="1"/>
  <c r="G868" i="1"/>
  <c r="O868" i="1" s="1"/>
  <c r="G770" i="1"/>
  <c r="O770" i="1" s="1"/>
  <c r="Q770" i="1" s="1"/>
  <c r="M767" i="1"/>
  <c r="I771" i="1"/>
  <c r="M771" i="1" s="1"/>
  <c r="G767" i="1"/>
  <c r="O767" i="1" s="1"/>
  <c r="Q767" i="1" s="1"/>
  <c r="I768" i="1"/>
  <c r="G669" i="1"/>
  <c r="O669" i="1" s="1"/>
  <c r="Q669" i="1" s="1"/>
  <c r="I667" i="1"/>
  <c r="I670" i="1"/>
  <c r="M670" i="1" s="1"/>
  <c r="M666" i="1"/>
  <c r="G666" i="1"/>
  <c r="O666" i="1" s="1"/>
  <c r="Q666" i="1" s="1"/>
  <c r="G568" i="1"/>
  <c r="O568" i="1" s="1"/>
  <c r="Q568" i="1" s="1"/>
  <c r="G565" i="1"/>
  <c r="O565" i="1" s="1"/>
  <c r="I569" i="1"/>
  <c r="M569" i="1" s="1"/>
  <c r="M565" i="1"/>
  <c r="I566" i="1"/>
  <c r="G467" i="1"/>
  <c r="O467" i="1" s="1"/>
  <c r="I465" i="1"/>
  <c r="I468" i="1"/>
  <c r="M468" i="1" s="1"/>
  <c r="G464" i="1"/>
  <c r="O464" i="1" s="1"/>
  <c r="O471" i="1" s="1"/>
  <c r="M464" i="1"/>
  <c r="G366" i="1"/>
  <c r="O366" i="1" s="1"/>
  <c r="Q366" i="1" s="1"/>
  <c r="G363" i="1"/>
  <c r="O363" i="1" s="1"/>
  <c r="Q363" i="1" s="1"/>
  <c r="I367" i="1"/>
  <c r="M367" i="1" s="1"/>
  <c r="M363" i="1"/>
  <c r="I364" i="1"/>
  <c r="G265" i="1"/>
  <c r="O265" i="1" s="1"/>
  <c r="Q265" i="1" s="1"/>
  <c r="I263" i="1"/>
  <c r="I266" i="1"/>
  <c r="M266" i="1" s="1"/>
  <c r="G262" i="1"/>
  <c r="O262" i="1" s="1"/>
  <c r="Q262" i="1" s="1"/>
  <c r="M262" i="1"/>
  <c r="G164" i="1"/>
  <c r="O164" i="1" s="1"/>
  <c r="Q164" i="1" s="1"/>
  <c r="I162" i="1"/>
  <c r="I165" i="1"/>
  <c r="M165" i="1" s="1"/>
  <c r="G161" i="1"/>
  <c r="O161" i="1" s="1"/>
  <c r="Q161" i="1" s="1"/>
  <c r="M161" i="1"/>
  <c r="M60" i="1"/>
  <c r="G60" i="1"/>
  <c r="O60" i="1" s="1"/>
  <c r="Q60" i="1" s="1"/>
  <c r="I61" i="1"/>
  <c r="I64" i="1"/>
  <c r="M64" i="1" s="1"/>
  <c r="I63" i="1"/>
  <c r="M63" i="1" s="1"/>
  <c r="M62" i="1"/>
  <c r="G62" i="1"/>
  <c r="O62" i="1" s="1"/>
  <c r="Q62" i="1" s="1"/>
  <c r="Q2628" i="1"/>
  <c r="Q1766" i="1"/>
  <c r="Q1764" i="1"/>
  <c r="O55" i="1"/>
  <c r="O53" i="1"/>
  <c r="Q2876" i="1"/>
  <c r="Q2734" i="1"/>
  <c r="Q2729" i="1"/>
  <c r="Q2966" i="1"/>
  <c r="Q2807" i="1"/>
  <c r="Q2799" i="1"/>
  <c r="Q2884" i="1"/>
  <c r="Q969" i="1" l="1"/>
  <c r="Q53" i="1"/>
  <c r="Q55" i="1"/>
  <c r="Q565" i="1"/>
  <c r="G3806" i="1"/>
  <c r="O3806" i="1" s="1"/>
  <c r="M3806" i="1"/>
  <c r="G3996" i="1"/>
  <c r="O3996" i="1" s="1"/>
  <c r="Q3996" i="1" s="1"/>
  <c r="M3996" i="1"/>
  <c r="G3426" i="1"/>
  <c r="M3426" i="1"/>
  <c r="G3521" i="1"/>
  <c r="O3521" i="1" s="1"/>
  <c r="Q3521" i="1" s="1"/>
  <c r="M3521" i="1"/>
  <c r="G3901" i="1"/>
  <c r="O3901" i="1" s="1"/>
  <c r="Q3901" i="1" s="1"/>
  <c r="M3901" i="1"/>
  <c r="I4096" i="1"/>
  <c r="M4096" i="1" s="1"/>
  <c r="M4094" i="1"/>
  <c r="G4094" i="1"/>
  <c r="O4094" i="1" s="1"/>
  <c r="Q4094" i="1" s="1"/>
  <c r="G4093" i="1"/>
  <c r="O4093" i="1" s="1"/>
  <c r="M4093" i="1"/>
  <c r="G3993" i="1"/>
  <c r="O3993" i="1" s="1"/>
  <c r="Q3993" i="1" s="1"/>
  <c r="I3997" i="1"/>
  <c r="I3994" i="1"/>
  <c r="M3993" i="1"/>
  <c r="I3899" i="1"/>
  <c r="I3902" i="1"/>
  <c r="G3898" i="1"/>
  <c r="O3898" i="1" s="1"/>
  <c r="Q3898" i="1" s="1"/>
  <c r="M3898" i="1"/>
  <c r="I3804" i="1"/>
  <c r="I3807" i="1"/>
  <c r="M3803" i="1"/>
  <c r="G3803" i="1"/>
  <c r="O3803" i="1" s="1"/>
  <c r="O3810" i="1" s="1"/>
  <c r="I3714" i="1"/>
  <c r="M3709" i="1"/>
  <c r="I3713" i="1"/>
  <c r="G3709" i="1"/>
  <c r="O3709" i="1" s="1"/>
  <c r="Q3709" i="1" s="1"/>
  <c r="G3712" i="1"/>
  <c r="O3712" i="1" s="1"/>
  <c r="Q3712" i="1" s="1"/>
  <c r="M3712" i="1"/>
  <c r="G3614" i="1"/>
  <c r="O3614" i="1" s="1"/>
  <c r="Q3614" i="1" s="1"/>
  <c r="I3619" i="1"/>
  <c r="I3618" i="1"/>
  <c r="M3614" i="1"/>
  <c r="G3617" i="1"/>
  <c r="O3617" i="1" s="1"/>
  <c r="Q3617" i="1" s="1"/>
  <c r="M3617" i="1"/>
  <c r="I3519" i="1"/>
  <c r="I3522" i="1"/>
  <c r="M3518" i="1"/>
  <c r="G3518" i="1"/>
  <c r="O3518" i="1" s="1"/>
  <c r="Q3518" i="1" s="1"/>
  <c r="O3426" i="1"/>
  <c r="M3423" i="1"/>
  <c r="I3427" i="1"/>
  <c r="I3424" i="1"/>
  <c r="G3423" i="1"/>
  <c r="O3423" i="1" s="1"/>
  <c r="I3334" i="1"/>
  <c r="I3333" i="1"/>
  <c r="M3329" i="1"/>
  <c r="G3329" i="1"/>
  <c r="O3329" i="1" s="1"/>
  <c r="Q3329" i="1" s="1"/>
  <c r="G3332" i="1"/>
  <c r="O3332" i="1" s="1"/>
  <c r="Q3332" i="1" s="1"/>
  <c r="M3332" i="1"/>
  <c r="G3237" i="1"/>
  <c r="O3237" i="1" s="1"/>
  <c r="Q3237" i="1" s="1"/>
  <c r="M3237" i="1"/>
  <c r="I3239" i="1"/>
  <c r="G3234" i="1"/>
  <c r="O3234" i="1" s="1"/>
  <c r="I3238" i="1"/>
  <c r="M3234" i="1"/>
  <c r="I3143" i="1"/>
  <c r="G3139" i="1"/>
  <c r="O3139" i="1" s="1"/>
  <c r="I3144" i="1"/>
  <c r="M3139" i="1"/>
  <c r="G3142" i="1"/>
  <c r="O3142" i="1" s="1"/>
  <c r="Q3142" i="1" s="1"/>
  <c r="M3142" i="1"/>
  <c r="O2354" i="1"/>
  <c r="I3049" i="1"/>
  <c r="I3048" i="1"/>
  <c r="G3044" i="1"/>
  <c r="O3044" i="1" s="1"/>
  <c r="Q3044" i="1" s="1"/>
  <c r="M3044" i="1"/>
  <c r="G3047" i="1"/>
  <c r="O3047" i="1" s="1"/>
  <c r="Q3047" i="1" s="1"/>
  <c r="M3047" i="1"/>
  <c r="G2638" i="1"/>
  <c r="O2638" i="1" s="1"/>
  <c r="Q2638" i="1" s="1"/>
  <c r="M2635" i="1"/>
  <c r="I2639" i="1"/>
  <c r="I2636" i="1"/>
  <c r="G2635" i="1"/>
  <c r="O2635" i="1" s="1"/>
  <c r="Q2635" i="1" s="1"/>
  <c r="G2545" i="1"/>
  <c r="O2545" i="1" s="1"/>
  <c r="Q2545" i="1" s="1"/>
  <c r="M2545" i="1"/>
  <c r="I2547" i="1"/>
  <c r="M2547" i="1" s="1"/>
  <c r="M2544" i="1"/>
  <c r="G2544" i="1"/>
  <c r="O2544" i="1" s="1"/>
  <c r="M2444" i="1"/>
  <c r="I2449" i="1"/>
  <c r="G2444" i="1"/>
  <c r="O2444" i="1" s="1"/>
  <c r="I2448" i="1"/>
  <c r="G2447" i="1"/>
  <c r="O2447" i="1" s="1"/>
  <c r="Q2447" i="1" s="1"/>
  <c r="M2447" i="1"/>
  <c r="I2353" i="1"/>
  <c r="G2348" i="1"/>
  <c r="O2348" i="1" s="1"/>
  <c r="M2348" i="1"/>
  <c r="I2352" i="1"/>
  <c r="G2351" i="1"/>
  <c r="O2351" i="1" s="1"/>
  <c r="M2351" i="1"/>
  <c r="G2257" i="1"/>
  <c r="O2257" i="1" s="1"/>
  <c r="Q2257" i="1" s="1"/>
  <c r="M2257" i="1"/>
  <c r="I2259" i="1"/>
  <c r="M2259" i="1" s="1"/>
  <c r="G2256" i="1"/>
  <c r="O2256" i="1" s="1"/>
  <c r="M2256" i="1"/>
  <c r="G2160" i="1"/>
  <c r="O2160" i="1" s="1"/>
  <c r="M2160" i="1"/>
  <c r="I2163" i="1"/>
  <c r="M2163" i="1" s="1"/>
  <c r="G2161" i="1"/>
  <c r="O2161" i="1" s="1"/>
  <c r="Q2161" i="1" s="1"/>
  <c r="M2161" i="1"/>
  <c r="M2065" i="1"/>
  <c r="G2065" i="1"/>
  <c r="O2065" i="1" s="1"/>
  <c r="Q2065" i="1" s="1"/>
  <c r="I2067" i="1"/>
  <c r="M2067" i="1" s="1"/>
  <c r="G2064" i="1"/>
  <c r="O2064" i="1" s="1"/>
  <c r="M2064" i="1"/>
  <c r="I1969" i="1"/>
  <c r="I1968" i="1"/>
  <c r="M1964" i="1"/>
  <c r="G1964" i="1"/>
  <c r="O1964" i="1" s="1"/>
  <c r="G1967" i="1"/>
  <c r="O1967" i="1" s="1"/>
  <c r="M1967" i="1"/>
  <c r="I1873" i="1"/>
  <c r="G1868" i="1"/>
  <c r="O1868" i="1" s="1"/>
  <c r="Q1868" i="1" s="1"/>
  <c r="I1872" i="1"/>
  <c r="M1868" i="1"/>
  <c r="G1871" i="1"/>
  <c r="O1871" i="1" s="1"/>
  <c r="Q1871" i="1" s="1"/>
  <c r="M1871" i="1"/>
  <c r="G1774" i="1"/>
  <c r="O1774" i="1" s="1"/>
  <c r="Q1774" i="1" s="1"/>
  <c r="I1772" i="1"/>
  <c r="I1775" i="1"/>
  <c r="G1771" i="1"/>
  <c r="O1771" i="1" s="1"/>
  <c r="Q1771" i="1" s="1"/>
  <c r="M1771" i="1"/>
  <c r="M1681" i="1"/>
  <c r="I1683" i="1"/>
  <c r="M1683" i="1" s="1"/>
  <c r="G1681" i="1"/>
  <c r="O1681" i="1" s="1"/>
  <c r="Q1681" i="1" s="1"/>
  <c r="Q1676" i="1"/>
  <c r="G1680" i="1"/>
  <c r="O1680" i="1" s="1"/>
  <c r="Q1680" i="1" s="1"/>
  <c r="M1680" i="1"/>
  <c r="I1584" i="1"/>
  <c r="G1580" i="1"/>
  <c r="O1580" i="1" s="1"/>
  <c r="Q1580" i="1" s="1"/>
  <c r="M1580" i="1"/>
  <c r="I1585" i="1"/>
  <c r="M1583" i="1"/>
  <c r="G1583" i="1"/>
  <c r="O1583" i="1" s="1"/>
  <c r="Q1583" i="1" s="1"/>
  <c r="I1176" i="1"/>
  <c r="I1177" i="1"/>
  <c r="M1172" i="1"/>
  <c r="G1172" i="1"/>
  <c r="O1172" i="1" s="1"/>
  <c r="Q1172" i="1" s="1"/>
  <c r="G1175" i="1"/>
  <c r="O1175" i="1" s="1"/>
  <c r="Q1175" i="1" s="1"/>
  <c r="G1074" i="1"/>
  <c r="O1074" i="1" s="1"/>
  <c r="Q1074" i="1" s="1"/>
  <c r="I1075" i="1"/>
  <c r="G1071" i="1"/>
  <c r="O1071" i="1" s="1"/>
  <c r="M1071" i="1"/>
  <c r="I1076" i="1"/>
  <c r="I974" i="1"/>
  <c r="M970" i="1"/>
  <c r="I975" i="1"/>
  <c r="G970" i="1"/>
  <c r="O970" i="1" s="1"/>
  <c r="Q970" i="1" s="1"/>
  <c r="G973" i="1"/>
  <c r="O973" i="1" s="1"/>
  <c r="I873" i="1"/>
  <c r="M869" i="1"/>
  <c r="G869" i="1"/>
  <c r="O869" i="1" s="1"/>
  <c r="I874" i="1"/>
  <c r="G872" i="1"/>
  <c r="O872" i="1" s="1"/>
  <c r="I772" i="1"/>
  <c r="I773" i="1"/>
  <c r="M768" i="1"/>
  <c r="G768" i="1"/>
  <c r="O768" i="1" s="1"/>
  <c r="Q768" i="1" s="1"/>
  <c r="G771" i="1"/>
  <c r="O771" i="1" s="1"/>
  <c r="Q771" i="1" s="1"/>
  <c r="G670" i="1"/>
  <c r="O670" i="1" s="1"/>
  <c r="Q670" i="1" s="1"/>
  <c r="I671" i="1"/>
  <c r="M667" i="1"/>
  <c r="G667" i="1"/>
  <c r="O667" i="1" s="1"/>
  <c r="Q667" i="1" s="1"/>
  <c r="I672" i="1"/>
  <c r="I570" i="1"/>
  <c r="I571" i="1"/>
  <c r="M566" i="1"/>
  <c r="G566" i="1"/>
  <c r="O566" i="1" s="1"/>
  <c r="Q566" i="1" s="1"/>
  <c r="G569" i="1"/>
  <c r="O569" i="1" s="1"/>
  <c r="Q569" i="1" s="1"/>
  <c r="G468" i="1"/>
  <c r="O468" i="1" s="1"/>
  <c r="I469" i="1"/>
  <c r="G465" i="1"/>
  <c r="O465" i="1" s="1"/>
  <c r="I470" i="1"/>
  <c r="M465" i="1"/>
  <c r="I368" i="1"/>
  <c r="G364" i="1"/>
  <c r="O364" i="1" s="1"/>
  <c r="Q364" i="1" s="1"/>
  <c r="I369" i="1"/>
  <c r="M364" i="1"/>
  <c r="G367" i="1"/>
  <c r="O367" i="1" s="1"/>
  <c r="Q367" i="1" s="1"/>
  <c r="G63" i="1"/>
  <c r="O63" i="1" s="1"/>
  <c r="Q63" i="1" s="1"/>
  <c r="G266" i="1"/>
  <c r="O266" i="1" s="1"/>
  <c r="Q266" i="1" s="1"/>
  <c r="I267" i="1"/>
  <c r="G263" i="1"/>
  <c r="O263" i="1" s="1"/>
  <c r="Q263" i="1" s="1"/>
  <c r="I268" i="1"/>
  <c r="M263" i="1"/>
  <c r="G165" i="1"/>
  <c r="O165" i="1" s="1"/>
  <c r="Q165" i="1" s="1"/>
  <c r="G162" i="1"/>
  <c r="O162" i="1" s="1"/>
  <c r="Q162" i="1" s="1"/>
  <c r="I167" i="1"/>
  <c r="M162" i="1"/>
  <c r="I166" i="1"/>
  <c r="G64" i="1"/>
  <c r="O64" i="1" s="1"/>
  <c r="I65" i="1"/>
  <c r="I66" i="1"/>
  <c r="M61" i="1"/>
  <c r="G61" i="1"/>
  <c r="O61" i="1" s="1"/>
  <c r="Q61" i="1" s="1"/>
  <c r="O875" i="1"/>
  <c r="O3430" i="1"/>
  <c r="Q2883" i="1"/>
  <c r="Q2735" i="1"/>
  <c r="Q2811" i="1"/>
  <c r="Q2967" i="1"/>
  <c r="Q2888" i="1"/>
  <c r="Q2806" i="1"/>
  <c r="Q2968" i="1"/>
  <c r="Q1071" i="1" l="1"/>
  <c r="Q973" i="1"/>
  <c r="Q64" i="1"/>
  <c r="Q4093" i="1"/>
  <c r="O4095" i="1"/>
  <c r="G4096" i="1"/>
  <c r="O4096" i="1" s="1"/>
  <c r="Q4096" i="1" s="1"/>
  <c r="I4097" i="1"/>
  <c r="M4097" i="1" s="1"/>
  <c r="I3998" i="1"/>
  <c r="I3999" i="1"/>
  <c r="M3994" i="1"/>
  <c r="G3994" i="1"/>
  <c r="O3994" i="1" s="1"/>
  <c r="Q3994" i="1" s="1"/>
  <c r="G3997" i="1"/>
  <c r="O3997" i="1" s="1"/>
  <c r="Q3997" i="1" s="1"/>
  <c r="M3997" i="1"/>
  <c r="G3902" i="1"/>
  <c r="O3902" i="1" s="1"/>
  <c r="Q3902" i="1" s="1"/>
  <c r="M3902" i="1"/>
  <c r="I3903" i="1"/>
  <c r="I3904" i="1"/>
  <c r="G3899" i="1"/>
  <c r="O3899" i="1" s="1"/>
  <c r="M3899" i="1"/>
  <c r="G3807" i="1"/>
  <c r="O3807" i="1" s="1"/>
  <c r="M3807" i="1"/>
  <c r="I3808" i="1"/>
  <c r="G3804" i="1"/>
  <c r="O3804" i="1" s="1"/>
  <c r="M3804" i="1"/>
  <c r="I3809" i="1"/>
  <c r="G3713" i="1"/>
  <c r="O3713" i="1" s="1"/>
  <c r="M3713" i="1"/>
  <c r="G3714" i="1"/>
  <c r="O3714" i="1" s="1"/>
  <c r="Q3714" i="1" s="1"/>
  <c r="I3716" i="1"/>
  <c r="M3716" i="1" s="1"/>
  <c r="M3714" i="1"/>
  <c r="G3618" i="1"/>
  <c r="O3618" i="1" s="1"/>
  <c r="M3618" i="1"/>
  <c r="I3621" i="1"/>
  <c r="M3621" i="1" s="1"/>
  <c r="G3619" i="1"/>
  <c r="O3619" i="1" s="1"/>
  <c r="Q3619" i="1" s="1"/>
  <c r="M3619" i="1"/>
  <c r="G3522" i="1"/>
  <c r="O3522" i="1" s="1"/>
  <c r="Q3522" i="1" s="1"/>
  <c r="M3522" i="1"/>
  <c r="I3524" i="1"/>
  <c r="I3523" i="1"/>
  <c r="G3519" i="1"/>
  <c r="O3519" i="1" s="1"/>
  <c r="M3519" i="1"/>
  <c r="I3428" i="1"/>
  <c r="M3424" i="1"/>
  <c r="G3424" i="1"/>
  <c r="O3424" i="1" s="1"/>
  <c r="I3429" i="1"/>
  <c r="G3427" i="1"/>
  <c r="O3427" i="1" s="1"/>
  <c r="M3427" i="1"/>
  <c r="M3333" i="1"/>
  <c r="G3333" i="1"/>
  <c r="O3333" i="1" s="1"/>
  <c r="M3334" i="1"/>
  <c r="I3336" i="1"/>
  <c r="M3336" i="1" s="1"/>
  <c r="G3334" i="1"/>
  <c r="O3334" i="1" s="1"/>
  <c r="Q3334" i="1" s="1"/>
  <c r="G3238" i="1"/>
  <c r="O3238" i="1" s="1"/>
  <c r="Q3238" i="1" s="1"/>
  <c r="M3238" i="1"/>
  <c r="Q3234" i="1"/>
  <c r="I3241" i="1"/>
  <c r="M3241" i="1" s="1"/>
  <c r="G3239" i="1"/>
  <c r="O3239" i="1" s="1"/>
  <c r="Q3239" i="1" s="1"/>
  <c r="M3239" i="1"/>
  <c r="G3144" i="1"/>
  <c r="O3144" i="1" s="1"/>
  <c r="Q3144" i="1" s="1"/>
  <c r="M3144" i="1"/>
  <c r="I3146" i="1"/>
  <c r="M3146" i="1" s="1"/>
  <c r="Q3139" i="1"/>
  <c r="M3143" i="1"/>
  <c r="G3143" i="1"/>
  <c r="O3143" i="1" s="1"/>
  <c r="Q3143" i="1" s="1"/>
  <c r="M3048" i="1"/>
  <c r="G3048" i="1"/>
  <c r="O3048" i="1" s="1"/>
  <c r="I3051" i="1"/>
  <c r="M3051" i="1" s="1"/>
  <c r="M3049" i="1"/>
  <c r="G3049" i="1"/>
  <c r="O3049" i="1" s="1"/>
  <c r="Q3049" i="1" s="1"/>
  <c r="G2636" i="1"/>
  <c r="O2636" i="1" s="1"/>
  <c r="Q2636" i="1" s="1"/>
  <c r="I2640" i="1"/>
  <c r="I2641" i="1"/>
  <c r="M2636" i="1"/>
  <c r="G2639" i="1"/>
  <c r="O2639" i="1" s="1"/>
  <c r="Q2639" i="1" s="1"/>
  <c r="M2639" i="1"/>
  <c r="Q2544" i="1"/>
  <c r="O2546" i="1"/>
  <c r="I2548" i="1"/>
  <c r="M2548" i="1" s="1"/>
  <c r="G2547" i="1"/>
  <c r="O2547" i="1" s="1"/>
  <c r="Q2547" i="1" s="1"/>
  <c r="M2448" i="1"/>
  <c r="G2448" i="1"/>
  <c r="O2448" i="1" s="1"/>
  <c r="Q2448" i="1" s="1"/>
  <c r="Q2444" i="1"/>
  <c r="I2451" i="1"/>
  <c r="M2451" i="1" s="1"/>
  <c r="M2449" i="1"/>
  <c r="G2449" i="1"/>
  <c r="O2449" i="1" s="1"/>
  <c r="Q2449" i="1" s="1"/>
  <c r="G2352" i="1"/>
  <c r="O2352" i="1" s="1"/>
  <c r="M2352" i="1"/>
  <c r="G2353" i="1"/>
  <c r="O2353" i="1" s="1"/>
  <c r="I2355" i="1"/>
  <c r="M2355" i="1" s="1"/>
  <c r="M2353" i="1"/>
  <c r="Q2256" i="1"/>
  <c r="O2258" i="1"/>
  <c r="I2260" i="1"/>
  <c r="M2260" i="1" s="1"/>
  <c r="G2259" i="1"/>
  <c r="O2259" i="1" s="1"/>
  <c r="Q2259" i="1" s="1"/>
  <c r="I2164" i="1"/>
  <c r="M2164" i="1" s="1"/>
  <c r="G2163" i="1"/>
  <c r="O2163" i="1" s="1"/>
  <c r="Q2163" i="1" s="1"/>
  <c r="Q2160" i="1"/>
  <c r="O2162" i="1"/>
  <c r="Q2064" i="1"/>
  <c r="O2066" i="1"/>
  <c r="I2068" i="1"/>
  <c r="M2068" i="1" s="1"/>
  <c r="G2067" i="1"/>
  <c r="O2067" i="1" s="1"/>
  <c r="Q2067" i="1" s="1"/>
  <c r="G1968" i="1"/>
  <c r="O1968" i="1" s="1"/>
  <c r="M1968" i="1"/>
  <c r="I1971" i="1"/>
  <c r="M1971" i="1" s="1"/>
  <c r="G1969" i="1"/>
  <c r="O1969" i="1" s="1"/>
  <c r="M1969" i="1"/>
  <c r="M1872" i="1"/>
  <c r="G1872" i="1"/>
  <c r="O1872" i="1" s="1"/>
  <c r="I1875" i="1"/>
  <c r="M1875" i="1" s="1"/>
  <c r="M1873" i="1"/>
  <c r="G1873" i="1"/>
  <c r="O1873" i="1" s="1"/>
  <c r="Q1873" i="1" s="1"/>
  <c r="G1775" i="1"/>
  <c r="O1775" i="1" s="1"/>
  <c r="Q1775" i="1" s="1"/>
  <c r="M1775" i="1"/>
  <c r="M1772" i="1"/>
  <c r="I1776" i="1"/>
  <c r="I1777" i="1"/>
  <c r="G1772" i="1"/>
  <c r="O1772" i="1" s="1"/>
  <c r="O1682" i="1"/>
  <c r="I1684" i="1"/>
  <c r="M1684" i="1" s="1"/>
  <c r="G1683" i="1"/>
  <c r="O1683" i="1" s="1"/>
  <c r="Q1683" i="1" s="1"/>
  <c r="M1585" i="1"/>
  <c r="G1585" i="1"/>
  <c r="O1585" i="1" s="1"/>
  <c r="Q1585" i="1" s="1"/>
  <c r="I1587" i="1"/>
  <c r="G1584" i="1"/>
  <c r="O1584" i="1" s="1"/>
  <c r="Q1584" i="1" s="1"/>
  <c r="M1584" i="1"/>
  <c r="M1177" i="1"/>
  <c r="G1177" i="1"/>
  <c r="O1177" i="1" s="1"/>
  <c r="Q1177" i="1" s="1"/>
  <c r="I1179" i="1"/>
  <c r="G1176" i="1"/>
  <c r="O1176" i="1" s="1"/>
  <c r="Q1176" i="1" s="1"/>
  <c r="M1176" i="1"/>
  <c r="G1076" i="1"/>
  <c r="O1076" i="1" s="1"/>
  <c r="Q1076" i="1" s="1"/>
  <c r="M1076" i="1"/>
  <c r="I1078" i="1"/>
  <c r="G1075" i="1"/>
  <c r="O1075" i="1" s="1"/>
  <c r="Q1075" i="1" s="1"/>
  <c r="M1075" i="1"/>
  <c r="G975" i="1"/>
  <c r="O975" i="1" s="1"/>
  <c r="I977" i="1"/>
  <c r="M975" i="1"/>
  <c r="G974" i="1"/>
  <c r="O974" i="1" s="1"/>
  <c r="Q974" i="1" s="1"/>
  <c r="M974" i="1"/>
  <c r="I876" i="1"/>
  <c r="M874" i="1"/>
  <c r="G874" i="1"/>
  <c r="O874" i="1" s="1"/>
  <c r="G873" i="1"/>
  <c r="O873" i="1" s="1"/>
  <c r="M873" i="1"/>
  <c r="I775" i="1"/>
  <c r="M773" i="1"/>
  <c r="G773" i="1"/>
  <c r="O773" i="1" s="1"/>
  <c r="G772" i="1"/>
  <c r="O772" i="1" s="1"/>
  <c r="M772" i="1"/>
  <c r="M672" i="1"/>
  <c r="I674" i="1"/>
  <c r="G672" i="1"/>
  <c r="O672" i="1" s="1"/>
  <c r="Q672" i="1" s="1"/>
  <c r="G671" i="1"/>
  <c r="O671" i="1" s="1"/>
  <c r="Q671" i="1" s="1"/>
  <c r="M671" i="1"/>
  <c r="I573" i="1"/>
  <c r="G571" i="1"/>
  <c r="O571" i="1" s="1"/>
  <c r="Q571" i="1" s="1"/>
  <c r="M571" i="1"/>
  <c r="G570" i="1"/>
  <c r="O570" i="1" s="1"/>
  <c r="Q570" i="1" s="1"/>
  <c r="M570" i="1"/>
  <c r="M470" i="1"/>
  <c r="I472" i="1"/>
  <c r="G470" i="1"/>
  <c r="O470" i="1" s="1"/>
  <c r="G469" i="1"/>
  <c r="O469" i="1" s="1"/>
  <c r="M469" i="1"/>
  <c r="I371" i="1"/>
  <c r="G369" i="1"/>
  <c r="O369" i="1" s="1"/>
  <c r="Q369" i="1" s="1"/>
  <c r="M369" i="1"/>
  <c r="G368" i="1"/>
  <c r="O368" i="1" s="1"/>
  <c r="Q368" i="1" s="1"/>
  <c r="M368" i="1"/>
  <c r="I270" i="1"/>
  <c r="G268" i="1"/>
  <c r="O268" i="1" s="1"/>
  <c r="Q268" i="1" s="1"/>
  <c r="M268" i="1"/>
  <c r="G267" i="1"/>
  <c r="O267" i="1" s="1"/>
  <c r="Q267" i="1" s="1"/>
  <c r="M267" i="1"/>
  <c r="M166" i="1"/>
  <c r="G166" i="1"/>
  <c r="O166" i="1" s="1"/>
  <c r="Q166" i="1" s="1"/>
  <c r="M167" i="1"/>
  <c r="I169" i="1"/>
  <c r="G167" i="1"/>
  <c r="O167" i="1" s="1"/>
  <c r="Q167" i="1" s="1"/>
  <c r="G66" i="1"/>
  <c r="O66" i="1" s="1"/>
  <c r="Q66" i="1" s="1"/>
  <c r="I68" i="1"/>
  <c r="M66" i="1"/>
  <c r="G65" i="1"/>
  <c r="O65" i="1" s="1"/>
  <c r="Q65" i="1" s="1"/>
  <c r="M65" i="1"/>
  <c r="Q2736" i="1"/>
  <c r="Q2737" i="1"/>
  <c r="Q2969" i="1"/>
  <c r="Q2889" i="1"/>
  <c r="Q2812" i="1"/>
  <c r="Q1682" i="1" l="1"/>
  <c r="Q2546" i="1"/>
  <c r="Q4095" i="1"/>
  <c r="Q2066" i="1"/>
  <c r="Q2258" i="1"/>
  <c r="Q2162" i="1"/>
  <c r="Q772" i="1"/>
  <c r="Q773" i="1"/>
  <c r="Q975" i="1"/>
  <c r="I4098" i="1"/>
  <c r="G4097" i="1"/>
  <c r="O4097" i="1" s="1"/>
  <c r="Q4097" i="1" s="1"/>
  <c r="I4001" i="1"/>
  <c r="M4001" i="1" s="1"/>
  <c r="M3999" i="1"/>
  <c r="G3999" i="1"/>
  <c r="O3999" i="1" s="1"/>
  <c r="Q3999" i="1" s="1"/>
  <c r="G3998" i="1"/>
  <c r="O3998" i="1" s="1"/>
  <c r="M3998" i="1"/>
  <c r="Q3899" i="1"/>
  <c r="M3904" i="1"/>
  <c r="G3904" i="1"/>
  <c r="O3904" i="1" s="1"/>
  <c r="Q3904" i="1" s="1"/>
  <c r="I3906" i="1"/>
  <c r="M3906" i="1" s="1"/>
  <c r="G3903" i="1"/>
  <c r="O3903" i="1" s="1"/>
  <c r="Q3903" i="1" s="1"/>
  <c r="M3903" i="1"/>
  <c r="M3809" i="1"/>
  <c r="I3811" i="1"/>
  <c r="M3811" i="1" s="1"/>
  <c r="G3809" i="1"/>
  <c r="O3809" i="1" s="1"/>
  <c r="M3808" i="1"/>
  <c r="G3808" i="1"/>
  <c r="O3808" i="1" s="1"/>
  <c r="G3716" i="1"/>
  <c r="O3716" i="1" s="1"/>
  <c r="Q3716" i="1" s="1"/>
  <c r="I3717" i="1"/>
  <c r="M3717" i="1" s="1"/>
  <c r="Q3713" i="1"/>
  <c r="O3715" i="1"/>
  <c r="I3622" i="1"/>
  <c r="M3622" i="1" s="1"/>
  <c r="G3621" i="1"/>
  <c r="O3621" i="1" s="1"/>
  <c r="Q3621" i="1" s="1"/>
  <c r="Q3618" i="1"/>
  <c r="O3620" i="1"/>
  <c r="Q3519" i="1"/>
  <c r="M3523" i="1"/>
  <c r="G3523" i="1"/>
  <c r="O3523" i="1" s="1"/>
  <c r="Q3523" i="1" s="1"/>
  <c r="I3526" i="1"/>
  <c r="M3526" i="1" s="1"/>
  <c r="M3524" i="1"/>
  <c r="G3524" i="1"/>
  <c r="O3524" i="1" s="1"/>
  <c r="Q3524" i="1" s="1"/>
  <c r="M3429" i="1"/>
  <c r="G3429" i="1"/>
  <c r="O3429" i="1" s="1"/>
  <c r="I3431" i="1"/>
  <c r="M3431" i="1" s="1"/>
  <c r="G3428" i="1"/>
  <c r="O3428" i="1" s="1"/>
  <c r="M3428" i="1"/>
  <c r="I3337" i="1"/>
  <c r="M3337" i="1" s="1"/>
  <c r="G3336" i="1"/>
  <c r="O3336" i="1" s="1"/>
  <c r="Q3336" i="1" s="1"/>
  <c r="Q3333" i="1"/>
  <c r="O3335" i="1"/>
  <c r="I3242" i="1"/>
  <c r="M3242" i="1" s="1"/>
  <c r="G3241" i="1"/>
  <c r="O3241" i="1" s="1"/>
  <c r="Q3241" i="1" s="1"/>
  <c r="O3240" i="1"/>
  <c r="O3145" i="1"/>
  <c r="I3147" i="1"/>
  <c r="M3147" i="1" s="1"/>
  <c r="G3146" i="1"/>
  <c r="O3146" i="1" s="1"/>
  <c r="Q3146" i="1" s="1"/>
  <c r="M1587" i="1"/>
  <c r="G1587" i="1"/>
  <c r="I3052" i="1"/>
  <c r="M3052" i="1" s="1"/>
  <c r="G3051" i="1"/>
  <c r="O3051" i="1" s="1"/>
  <c r="Q3051" i="1" s="1"/>
  <c r="Q3048" i="1"/>
  <c r="O3050" i="1"/>
  <c r="I2643" i="1"/>
  <c r="M2643" i="1" s="1"/>
  <c r="M2641" i="1"/>
  <c r="G2641" i="1"/>
  <c r="O2641" i="1" s="1"/>
  <c r="Q2641" i="1" s="1"/>
  <c r="M2640" i="1"/>
  <c r="G2640" i="1"/>
  <c r="O2640" i="1" s="1"/>
  <c r="Q2640" i="1" s="1"/>
  <c r="I2549" i="1"/>
  <c r="G2548" i="1"/>
  <c r="O2548" i="1" s="1"/>
  <c r="Q2548" i="1" s="1"/>
  <c r="I2452" i="1"/>
  <c r="M2452" i="1" s="1"/>
  <c r="G2451" i="1"/>
  <c r="O2451" i="1" s="1"/>
  <c r="Q2451" i="1" s="1"/>
  <c r="O2450" i="1"/>
  <c r="G2355" i="1"/>
  <c r="O2355" i="1" s="1"/>
  <c r="I2356" i="1"/>
  <c r="M2356" i="1" s="1"/>
  <c r="G2260" i="1"/>
  <c r="O2260" i="1" s="1"/>
  <c r="Q2260" i="1" s="1"/>
  <c r="I2261" i="1"/>
  <c r="I2165" i="1"/>
  <c r="G2164" i="1"/>
  <c r="O2164" i="1" s="1"/>
  <c r="Q2164" i="1" s="1"/>
  <c r="I2069" i="1"/>
  <c r="G2068" i="1"/>
  <c r="O2068" i="1" s="1"/>
  <c r="Q2068" i="1" s="1"/>
  <c r="I1972" i="1"/>
  <c r="M1972" i="1" s="1"/>
  <c r="G1971" i="1"/>
  <c r="O1971" i="1" s="1"/>
  <c r="I1876" i="1"/>
  <c r="M1876" i="1" s="1"/>
  <c r="G1875" i="1"/>
  <c r="O1875" i="1" s="1"/>
  <c r="Q1875" i="1" s="1"/>
  <c r="Q1872" i="1"/>
  <c r="O1874" i="1"/>
  <c r="Q1772" i="1"/>
  <c r="M1777" i="1"/>
  <c r="G1777" i="1"/>
  <c r="O1777" i="1" s="1"/>
  <c r="Q1777" i="1" s="1"/>
  <c r="I1779" i="1"/>
  <c r="M1779" i="1" s="1"/>
  <c r="M1776" i="1"/>
  <c r="G1776" i="1"/>
  <c r="O1776" i="1" s="1"/>
  <c r="Q1776" i="1" s="1"/>
  <c r="G1684" i="1"/>
  <c r="O1684" i="1" s="1"/>
  <c r="Q1684" i="1" s="1"/>
  <c r="I1685" i="1"/>
  <c r="O1586" i="1"/>
  <c r="O1587" i="1"/>
  <c r="Q1587" i="1" s="1"/>
  <c r="I1588" i="1"/>
  <c r="M1588" i="1" s="1"/>
  <c r="M1179" i="1"/>
  <c r="G1179" i="1"/>
  <c r="O1179" i="1" s="1"/>
  <c r="Q1179" i="1" s="1"/>
  <c r="I1180" i="1"/>
  <c r="O1178" i="1"/>
  <c r="Q1178" i="1" s="1"/>
  <c r="O1077" i="1"/>
  <c r="Q1077" i="1" s="1"/>
  <c r="M1078" i="1"/>
  <c r="G1078" i="1"/>
  <c r="O1078" i="1" s="1"/>
  <c r="Q1078" i="1" s="1"/>
  <c r="I1079" i="1"/>
  <c r="M977" i="1"/>
  <c r="I978" i="1"/>
  <c r="G977" i="1"/>
  <c r="O977" i="1" s="1"/>
  <c r="Q977" i="1" s="1"/>
  <c r="O976" i="1"/>
  <c r="Q976" i="1" s="1"/>
  <c r="M876" i="1"/>
  <c r="I877" i="1"/>
  <c r="G876" i="1"/>
  <c r="O876" i="1" s="1"/>
  <c r="O774" i="1"/>
  <c r="M775" i="1"/>
  <c r="I776" i="1"/>
  <c r="G775" i="1"/>
  <c r="O775" i="1" s="1"/>
  <c r="Q775" i="1" s="1"/>
  <c r="O673" i="1"/>
  <c r="Q673" i="1" s="1"/>
  <c r="M674" i="1"/>
  <c r="I675" i="1"/>
  <c r="G674" i="1"/>
  <c r="O674" i="1" s="1"/>
  <c r="Q674" i="1" s="1"/>
  <c r="M573" i="1"/>
  <c r="G573" i="1"/>
  <c r="O573" i="1" s="1"/>
  <c r="Q573" i="1" s="1"/>
  <c r="I574" i="1"/>
  <c r="O572" i="1"/>
  <c r="Q572" i="1" s="1"/>
  <c r="M472" i="1"/>
  <c r="G472" i="1"/>
  <c r="O472" i="1" s="1"/>
  <c r="I473" i="1"/>
  <c r="O168" i="1"/>
  <c r="Q168" i="1" s="1"/>
  <c r="O370" i="1"/>
  <c r="Q370" i="1" s="1"/>
  <c r="M371" i="1"/>
  <c r="I372" i="1"/>
  <c r="G371" i="1"/>
  <c r="O371" i="1" s="1"/>
  <c r="Q371" i="1" s="1"/>
  <c r="O269" i="1"/>
  <c r="Q269" i="1" s="1"/>
  <c r="M270" i="1"/>
  <c r="I271" i="1"/>
  <c r="G270" i="1"/>
  <c r="O270" i="1" s="1"/>
  <c r="Q270" i="1" s="1"/>
  <c r="M169" i="1"/>
  <c r="I170" i="1"/>
  <c r="G169" i="1"/>
  <c r="O169" i="1" s="1"/>
  <c r="Q169" i="1" s="1"/>
  <c r="O67" i="1"/>
  <c r="Q67" i="1" s="1"/>
  <c r="M68" i="1"/>
  <c r="G68" i="1"/>
  <c r="O68" i="1" s="1"/>
  <c r="Q68" i="1" s="1"/>
  <c r="I69" i="1"/>
  <c r="M69" i="1" s="1"/>
  <c r="Q2891" i="1"/>
  <c r="Q2970" i="1"/>
  <c r="Q2738" i="1"/>
  <c r="Q2890" i="1"/>
  <c r="Q2814" i="1"/>
  <c r="Q2813" i="1"/>
  <c r="Q2975" i="1"/>
  <c r="Q3335" i="1" l="1"/>
  <c r="Q2450" i="1"/>
  <c r="Q1586" i="1"/>
  <c r="Q3715" i="1"/>
  <c r="Q1874" i="1"/>
  <c r="Q3050" i="1"/>
  <c r="Q3145" i="1"/>
  <c r="Q3240" i="1"/>
  <c r="Q3620" i="1"/>
  <c r="Q774" i="1"/>
  <c r="M4098" i="1"/>
  <c r="G4098" i="1"/>
  <c r="O4098" i="1" s="1"/>
  <c r="Q4098" i="1" s="1"/>
  <c r="I4099" i="1"/>
  <c r="M4099" i="1" s="1"/>
  <c r="Q3998" i="1"/>
  <c r="O4000" i="1"/>
  <c r="I4002" i="1"/>
  <c r="M4002" i="1" s="1"/>
  <c r="G4001" i="1"/>
  <c r="O4001" i="1" s="1"/>
  <c r="Q4001" i="1" s="1"/>
  <c r="G3906" i="1"/>
  <c r="O3906" i="1" s="1"/>
  <c r="Q3906" i="1" s="1"/>
  <c r="I3907" i="1"/>
  <c r="M3907" i="1" s="1"/>
  <c r="O3905" i="1"/>
  <c r="G3811" i="1"/>
  <c r="O3811" i="1" s="1"/>
  <c r="I3812" i="1"/>
  <c r="M3812" i="1" s="1"/>
  <c r="I3718" i="1"/>
  <c r="G3717" i="1"/>
  <c r="O3717" i="1" s="1"/>
  <c r="Q3717" i="1" s="1"/>
  <c r="I3623" i="1"/>
  <c r="G3622" i="1"/>
  <c r="O3622" i="1" s="1"/>
  <c r="Q3622" i="1" s="1"/>
  <c r="G3526" i="1"/>
  <c r="O3526" i="1" s="1"/>
  <c r="Q3526" i="1" s="1"/>
  <c r="I3527" i="1"/>
  <c r="M3527" i="1" s="1"/>
  <c r="O3525" i="1"/>
  <c r="I3432" i="1"/>
  <c r="M3432" i="1" s="1"/>
  <c r="G3431" i="1"/>
  <c r="O3431" i="1" s="1"/>
  <c r="I3338" i="1"/>
  <c r="G3337" i="1"/>
  <c r="O3337" i="1" s="1"/>
  <c r="Q3337" i="1" s="1"/>
  <c r="G3242" i="1"/>
  <c r="O3242" i="1" s="1"/>
  <c r="Q3242" i="1" s="1"/>
  <c r="I3243" i="1"/>
  <c r="I3148" i="1"/>
  <c r="G3147" i="1"/>
  <c r="O3147" i="1" s="1"/>
  <c r="Q3147" i="1" s="1"/>
  <c r="I3053" i="1"/>
  <c r="G3052" i="1"/>
  <c r="O3052" i="1" s="1"/>
  <c r="Q3052" i="1" s="1"/>
  <c r="I2644" i="1"/>
  <c r="M2644" i="1" s="1"/>
  <c r="G2643" i="1"/>
  <c r="O2643" i="1" s="1"/>
  <c r="Q2643" i="1" s="1"/>
  <c r="O2642" i="1"/>
  <c r="I2550" i="1"/>
  <c r="G2549" i="1"/>
  <c r="O2549" i="1" s="1"/>
  <c r="Q2549" i="1" s="1"/>
  <c r="M2549" i="1"/>
  <c r="I2453" i="1"/>
  <c r="G2452" i="1"/>
  <c r="O2452" i="1" s="1"/>
  <c r="Q2452" i="1" s="1"/>
  <c r="I2357" i="1"/>
  <c r="G2356" i="1"/>
  <c r="O2356" i="1" s="1"/>
  <c r="G2261" i="1"/>
  <c r="O2261" i="1" s="1"/>
  <c r="Q2261" i="1" s="1"/>
  <c r="I2262" i="1"/>
  <c r="M2261" i="1"/>
  <c r="G2165" i="1"/>
  <c r="O2165" i="1" s="1"/>
  <c r="Q2165" i="1" s="1"/>
  <c r="M2165" i="1"/>
  <c r="I2166" i="1"/>
  <c r="I2070" i="1"/>
  <c r="G2069" i="1"/>
  <c r="O2069" i="1" s="1"/>
  <c r="Q2069" i="1" s="1"/>
  <c r="M2069" i="1"/>
  <c r="I1973" i="1"/>
  <c r="G1972" i="1"/>
  <c r="O1972" i="1" s="1"/>
  <c r="I1877" i="1"/>
  <c r="G1876" i="1"/>
  <c r="O1876" i="1" s="1"/>
  <c r="Q1876" i="1" s="1"/>
  <c r="G1779" i="1"/>
  <c r="O1779" i="1" s="1"/>
  <c r="Q1779" i="1" s="1"/>
  <c r="I1780" i="1"/>
  <c r="M1780" i="1" s="1"/>
  <c r="O1778" i="1"/>
  <c r="M1685" i="1"/>
  <c r="G1685" i="1"/>
  <c r="O1685" i="1" s="1"/>
  <c r="Q1685" i="1" s="1"/>
  <c r="I1686" i="1"/>
  <c r="I1589" i="1"/>
  <c r="G1588" i="1"/>
  <c r="O1588" i="1" s="1"/>
  <c r="Q1588" i="1" s="1"/>
  <c r="M1180" i="1"/>
  <c r="G1180" i="1"/>
  <c r="O1180" i="1" s="1"/>
  <c r="Q1180" i="1" s="1"/>
  <c r="I1181" i="1"/>
  <c r="M1079" i="1"/>
  <c r="I1080" i="1"/>
  <c r="G1079" i="1"/>
  <c r="O1079" i="1" s="1"/>
  <c r="Q1079" i="1" s="1"/>
  <c r="M978" i="1"/>
  <c r="I979" i="1"/>
  <c r="G978" i="1"/>
  <c r="O978" i="1" s="1"/>
  <c r="Q978" i="1" s="1"/>
  <c r="M877" i="1"/>
  <c r="I878" i="1"/>
  <c r="G877" i="1"/>
  <c r="O877" i="1" s="1"/>
  <c r="M776" i="1"/>
  <c r="I777" i="1"/>
  <c r="G776" i="1"/>
  <c r="O776" i="1" s="1"/>
  <c r="Q776" i="1" s="1"/>
  <c r="M675" i="1"/>
  <c r="I676" i="1"/>
  <c r="G675" i="1"/>
  <c r="O675" i="1" s="1"/>
  <c r="Q675" i="1" s="1"/>
  <c r="M574" i="1"/>
  <c r="I575" i="1"/>
  <c r="G574" i="1"/>
  <c r="O574" i="1" s="1"/>
  <c r="Q574" i="1" s="1"/>
  <c r="M473" i="1"/>
  <c r="G473" i="1"/>
  <c r="O473" i="1" s="1"/>
  <c r="I474" i="1"/>
  <c r="M372" i="1"/>
  <c r="I373" i="1"/>
  <c r="G372" i="1"/>
  <c r="O372" i="1" s="1"/>
  <c r="M271" i="1"/>
  <c r="I272" i="1"/>
  <c r="G271" i="1"/>
  <c r="O271" i="1" s="1"/>
  <c r="Q271" i="1" s="1"/>
  <c r="M170" i="1"/>
  <c r="I171" i="1"/>
  <c r="G170" i="1"/>
  <c r="O170" i="1" s="1"/>
  <c r="Q170" i="1" s="1"/>
  <c r="I70" i="1"/>
  <c r="G69" i="1"/>
  <c r="O69" i="1" s="1"/>
  <c r="Q69" i="1" s="1"/>
  <c r="Q2739" i="1"/>
  <c r="Q2971" i="1"/>
  <c r="Q2977" i="1"/>
  <c r="Q2892" i="1"/>
  <c r="Q2815" i="1"/>
  <c r="Q2744" i="1"/>
  <c r="Q4000" i="1" l="1"/>
  <c r="Q3525" i="1"/>
  <c r="Q3905" i="1"/>
  <c r="Q2642" i="1"/>
  <c r="Q1778" i="1"/>
  <c r="Q372" i="1"/>
  <c r="G4099" i="1"/>
  <c r="O4099" i="1" s="1"/>
  <c r="Q4099" i="1" s="1"/>
  <c r="I4100" i="1"/>
  <c r="I4003" i="1"/>
  <c r="G4002" i="1"/>
  <c r="O4002" i="1" s="1"/>
  <c r="Q4002" i="1" s="1"/>
  <c r="I3908" i="1"/>
  <c r="G3907" i="1"/>
  <c r="O3907" i="1" s="1"/>
  <c r="Q3907" i="1" s="1"/>
  <c r="I3813" i="1"/>
  <c r="G3812" i="1"/>
  <c r="O3812" i="1" s="1"/>
  <c r="I3719" i="1"/>
  <c r="M3719" i="1" s="1"/>
  <c r="G3718" i="1"/>
  <c r="O3718" i="1" s="1"/>
  <c r="Q3718" i="1" s="1"/>
  <c r="M3718" i="1"/>
  <c r="G3623" i="1"/>
  <c r="O3623" i="1" s="1"/>
  <c r="Q3623" i="1" s="1"/>
  <c r="I3624" i="1"/>
  <c r="M3624" i="1" s="1"/>
  <c r="M3623" i="1"/>
  <c r="I3528" i="1"/>
  <c r="G3527" i="1"/>
  <c r="O3527" i="1" s="1"/>
  <c r="Q3527" i="1" s="1"/>
  <c r="I3433" i="1"/>
  <c r="G3432" i="1"/>
  <c r="O3432" i="1" s="1"/>
  <c r="G3338" i="1"/>
  <c r="O3338" i="1" s="1"/>
  <c r="Q3338" i="1" s="1"/>
  <c r="I3339" i="1"/>
  <c r="M3339" i="1" s="1"/>
  <c r="M3338" i="1"/>
  <c r="M3243" i="1"/>
  <c r="I3244" i="1"/>
  <c r="M3244" i="1" s="1"/>
  <c r="G3243" i="1"/>
  <c r="O3243" i="1" s="1"/>
  <c r="Q3243" i="1" s="1"/>
  <c r="I3149" i="1"/>
  <c r="M3149" i="1" s="1"/>
  <c r="G3148" i="1"/>
  <c r="O3148" i="1" s="1"/>
  <c r="Q3148" i="1" s="1"/>
  <c r="M3148" i="1"/>
  <c r="I3054" i="1"/>
  <c r="M3054" i="1" s="1"/>
  <c r="G3053" i="1"/>
  <c r="O3053" i="1" s="1"/>
  <c r="Q3053" i="1" s="1"/>
  <c r="M3053" i="1"/>
  <c r="I2645" i="1"/>
  <c r="G2644" i="1"/>
  <c r="O2644" i="1" s="1"/>
  <c r="Q2644" i="1" s="1"/>
  <c r="I2551" i="1"/>
  <c r="G2550" i="1"/>
  <c r="O2550" i="1" s="1"/>
  <c r="Q2550" i="1" s="1"/>
  <c r="M2550" i="1"/>
  <c r="I2454" i="1"/>
  <c r="G2453" i="1"/>
  <c r="O2453" i="1" s="1"/>
  <c r="Q2453" i="1" s="1"/>
  <c r="M2453" i="1"/>
  <c r="I2358" i="1"/>
  <c r="G2357" i="1"/>
  <c r="O2357" i="1" s="1"/>
  <c r="M2357" i="1"/>
  <c r="I2263" i="1"/>
  <c r="M2262" i="1"/>
  <c r="G2262" i="1"/>
  <c r="O2262" i="1" s="1"/>
  <c r="Q2262" i="1" s="1"/>
  <c r="M2166" i="1"/>
  <c r="I2167" i="1"/>
  <c r="G2166" i="1"/>
  <c r="O2166" i="1" s="1"/>
  <c r="Q2166" i="1" s="1"/>
  <c r="G2070" i="1"/>
  <c r="O2070" i="1" s="1"/>
  <c r="Q2070" i="1" s="1"/>
  <c r="M2070" i="1"/>
  <c r="I2071" i="1"/>
  <c r="G1973" i="1"/>
  <c r="O1973" i="1" s="1"/>
  <c r="I1974" i="1"/>
  <c r="M1973" i="1"/>
  <c r="I1878" i="1"/>
  <c r="G1877" i="1"/>
  <c r="O1877" i="1" s="1"/>
  <c r="Q1877" i="1" s="1"/>
  <c r="M1877" i="1"/>
  <c r="I1781" i="1"/>
  <c r="G1780" i="1"/>
  <c r="O1780" i="1" s="1"/>
  <c r="Q1780" i="1" s="1"/>
  <c r="M1686" i="1"/>
  <c r="G1686" i="1"/>
  <c r="O1686" i="1" s="1"/>
  <c r="Q1686" i="1" s="1"/>
  <c r="I1687" i="1"/>
  <c r="G1589" i="1"/>
  <c r="O1589" i="1" s="1"/>
  <c r="Q1589" i="1" s="1"/>
  <c r="M1589" i="1"/>
  <c r="I1590" i="1"/>
  <c r="G1181" i="1"/>
  <c r="O1181" i="1" s="1"/>
  <c r="Q1181" i="1" s="1"/>
  <c r="M1181" i="1"/>
  <c r="I1182" i="1"/>
  <c r="G1080" i="1"/>
  <c r="O1080" i="1" s="1"/>
  <c r="Q1080" i="1" s="1"/>
  <c r="I1081" i="1"/>
  <c r="M1080" i="1"/>
  <c r="G979" i="1"/>
  <c r="O979" i="1" s="1"/>
  <c r="Q979" i="1" s="1"/>
  <c r="M979" i="1"/>
  <c r="I980" i="1"/>
  <c r="G878" i="1"/>
  <c r="O878" i="1" s="1"/>
  <c r="I879" i="1"/>
  <c r="M878" i="1"/>
  <c r="G777" i="1"/>
  <c r="O777" i="1" s="1"/>
  <c r="M777" i="1"/>
  <c r="I778" i="1"/>
  <c r="G676" i="1"/>
  <c r="O676" i="1" s="1"/>
  <c r="I677" i="1"/>
  <c r="M676" i="1"/>
  <c r="G575" i="1"/>
  <c r="O575" i="1" s="1"/>
  <c r="Q575" i="1" s="1"/>
  <c r="I576" i="1"/>
  <c r="M575" i="1"/>
  <c r="G474" i="1"/>
  <c r="O474" i="1" s="1"/>
  <c r="M474" i="1"/>
  <c r="I475" i="1"/>
  <c r="G373" i="1"/>
  <c r="O373" i="1" s="1"/>
  <c r="I374" i="1"/>
  <c r="M373" i="1"/>
  <c r="G272" i="1"/>
  <c r="O272" i="1" s="1"/>
  <c r="Q272" i="1" s="1"/>
  <c r="M272" i="1"/>
  <c r="I273" i="1"/>
  <c r="G171" i="1"/>
  <c r="O171" i="1" s="1"/>
  <c r="Q171" i="1" s="1"/>
  <c r="M171" i="1"/>
  <c r="I172" i="1"/>
  <c r="G70" i="1"/>
  <c r="O70" i="1" s="1"/>
  <c r="Q70" i="1" s="1"/>
  <c r="M70" i="1"/>
  <c r="I71" i="1"/>
  <c r="Q2821" i="1"/>
  <c r="Q2978" i="1"/>
  <c r="Q2972" i="1"/>
  <c r="Q2746" i="1"/>
  <c r="Q2898" i="1"/>
  <c r="Q2740" i="1"/>
  <c r="Q2816" i="1"/>
  <c r="Q2893" i="1"/>
  <c r="Q373" i="1" l="1"/>
  <c r="Q676" i="1"/>
  <c r="Q777" i="1"/>
  <c r="I4101" i="1"/>
  <c r="M4100" i="1"/>
  <c r="G4100" i="1"/>
  <c r="O4100" i="1" s="1"/>
  <c r="Q4100" i="1" s="1"/>
  <c r="I4004" i="1"/>
  <c r="M4004" i="1" s="1"/>
  <c r="M4003" i="1"/>
  <c r="G4003" i="1"/>
  <c r="O4003" i="1" s="1"/>
  <c r="Q4003" i="1" s="1"/>
  <c r="G3908" i="1"/>
  <c r="O3908" i="1" s="1"/>
  <c r="Q3908" i="1" s="1"/>
  <c r="I3909" i="1"/>
  <c r="M3909" i="1" s="1"/>
  <c r="M3908" i="1"/>
  <c r="G3813" i="1"/>
  <c r="O3813" i="1" s="1"/>
  <c r="M3813" i="1"/>
  <c r="I3814" i="1"/>
  <c r="M3814" i="1" s="1"/>
  <c r="I3720" i="1"/>
  <c r="G3719" i="1"/>
  <c r="O3719" i="1" s="1"/>
  <c r="Q3719" i="1" s="1"/>
  <c r="I3625" i="1"/>
  <c r="G3624" i="1"/>
  <c r="O3624" i="1" s="1"/>
  <c r="Q3624" i="1" s="1"/>
  <c r="I3529" i="1"/>
  <c r="M3529" i="1" s="1"/>
  <c r="M3528" i="1"/>
  <c r="G3528" i="1"/>
  <c r="O3528" i="1" s="1"/>
  <c r="Q3528" i="1" s="1"/>
  <c r="G3433" i="1"/>
  <c r="O3433" i="1" s="1"/>
  <c r="I3434" i="1"/>
  <c r="M3434" i="1" s="1"/>
  <c r="M3433" i="1"/>
  <c r="I3340" i="1"/>
  <c r="G3339" i="1"/>
  <c r="O3339" i="1" s="1"/>
  <c r="Q3339" i="1" s="1"/>
  <c r="I3245" i="1"/>
  <c r="G3244" i="1"/>
  <c r="O3244" i="1" s="1"/>
  <c r="Q3244" i="1" s="1"/>
  <c r="G3149" i="1"/>
  <c r="O3149" i="1" s="1"/>
  <c r="Q3149" i="1" s="1"/>
  <c r="I3150" i="1"/>
  <c r="G3054" i="1"/>
  <c r="O3054" i="1" s="1"/>
  <c r="Q3054" i="1" s="1"/>
  <c r="I3055" i="1"/>
  <c r="M2645" i="1"/>
  <c r="G2645" i="1"/>
  <c r="O2645" i="1" s="1"/>
  <c r="Q2645" i="1" s="1"/>
  <c r="I2646" i="1"/>
  <c r="G2551" i="1"/>
  <c r="O2551" i="1" s="1"/>
  <c r="Q2551" i="1" s="1"/>
  <c r="I2552" i="1"/>
  <c r="M2551" i="1"/>
  <c r="G2454" i="1"/>
  <c r="O2454" i="1" s="1"/>
  <c r="Q2454" i="1" s="1"/>
  <c r="I2455" i="1"/>
  <c r="M2454" i="1"/>
  <c r="I2359" i="1"/>
  <c r="G2358" i="1"/>
  <c r="O2358" i="1" s="1"/>
  <c r="M2358" i="1"/>
  <c r="G2263" i="1"/>
  <c r="O2263" i="1" s="1"/>
  <c r="Q2263" i="1" s="1"/>
  <c r="I2264" i="1"/>
  <c r="M2263" i="1"/>
  <c r="I2168" i="1"/>
  <c r="G2167" i="1"/>
  <c r="O2167" i="1" s="1"/>
  <c r="Q2167" i="1" s="1"/>
  <c r="M2167" i="1"/>
  <c r="I2072" i="1"/>
  <c r="G2071" i="1"/>
  <c r="O2071" i="1" s="1"/>
  <c r="Q2071" i="1" s="1"/>
  <c r="M2071" i="1"/>
  <c r="I1975" i="1"/>
  <c r="G1974" i="1"/>
  <c r="O1974" i="1" s="1"/>
  <c r="M1974" i="1"/>
  <c r="G1878" i="1"/>
  <c r="O1878" i="1" s="1"/>
  <c r="Q1878" i="1" s="1"/>
  <c r="I1879" i="1"/>
  <c r="M1878" i="1"/>
  <c r="M1781" i="1"/>
  <c r="G1781" i="1"/>
  <c r="O1781" i="1" s="1"/>
  <c r="Q1781" i="1" s="1"/>
  <c r="I1782" i="1"/>
  <c r="M1687" i="1"/>
  <c r="I1688" i="1"/>
  <c r="G1687" i="1"/>
  <c r="O1687" i="1" s="1"/>
  <c r="Q1687" i="1" s="1"/>
  <c r="G1590" i="1"/>
  <c r="O1590" i="1" s="1"/>
  <c r="Q1590" i="1" s="1"/>
  <c r="M1590" i="1"/>
  <c r="I1591" i="1"/>
  <c r="I1183" i="1"/>
  <c r="G1182" i="1"/>
  <c r="M1182" i="1"/>
  <c r="G1081" i="1"/>
  <c r="I1082" i="1"/>
  <c r="M1081" i="1"/>
  <c r="G980" i="1"/>
  <c r="M980" i="1"/>
  <c r="I981" i="1"/>
  <c r="G879" i="1"/>
  <c r="I880" i="1"/>
  <c r="M879" i="1"/>
  <c r="G778" i="1"/>
  <c r="M778" i="1"/>
  <c r="I779" i="1"/>
  <c r="G677" i="1"/>
  <c r="I678" i="1"/>
  <c r="M677" i="1"/>
  <c r="G576" i="1"/>
  <c r="M576" i="1"/>
  <c r="I577" i="1"/>
  <c r="G475" i="1"/>
  <c r="M475" i="1"/>
  <c r="I476" i="1"/>
  <c r="G374" i="1"/>
  <c r="M374" i="1"/>
  <c r="I375" i="1"/>
  <c r="G273" i="1"/>
  <c r="M273" i="1"/>
  <c r="I274" i="1"/>
  <c r="G172" i="1"/>
  <c r="M172" i="1"/>
  <c r="I173" i="1"/>
  <c r="G71" i="1"/>
  <c r="M71" i="1"/>
  <c r="I72" i="1"/>
  <c r="Q2741" i="1"/>
  <c r="Q2823" i="1"/>
  <c r="Q2817" i="1"/>
  <c r="Q2747" i="1"/>
  <c r="Q2979" i="1"/>
  <c r="Q2973" i="1"/>
  <c r="Q2894" i="1"/>
  <c r="Q2900" i="1"/>
  <c r="I4102" i="1" l="1"/>
  <c r="M4102" i="1" s="1"/>
  <c r="M4101" i="1"/>
  <c r="G4101" i="1"/>
  <c r="O4101" i="1" s="1"/>
  <c r="Q4101" i="1" s="1"/>
  <c r="I4005" i="1"/>
  <c r="G4004" i="1"/>
  <c r="O4004" i="1" s="1"/>
  <c r="Q4004" i="1" s="1"/>
  <c r="I3910" i="1"/>
  <c r="G3909" i="1"/>
  <c r="O3909" i="1" s="1"/>
  <c r="Q3909" i="1" s="1"/>
  <c r="I3815" i="1"/>
  <c r="G3814" i="1"/>
  <c r="O3814" i="1" s="1"/>
  <c r="I3721" i="1"/>
  <c r="G3720" i="1"/>
  <c r="O3720" i="1" s="1"/>
  <c r="Q3720" i="1" s="1"/>
  <c r="M3720" i="1"/>
  <c r="G3625" i="1"/>
  <c r="O3625" i="1" s="1"/>
  <c r="Q3625" i="1" s="1"/>
  <c r="M3625" i="1"/>
  <c r="I3626" i="1"/>
  <c r="I3530" i="1"/>
  <c r="G3529" i="1"/>
  <c r="O3529" i="1" s="1"/>
  <c r="Q3529" i="1" s="1"/>
  <c r="I3435" i="1"/>
  <c r="G3434" i="1"/>
  <c r="O3434" i="1" s="1"/>
  <c r="I3341" i="1"/>
  <c r="M3340" i="1"/>
  <c r="G3340" i="1"/>
  <c r="O3340" i="1" s="1"/>
  <c r="Q3340" i="1" s="1"/>
  <c r="I3246" i="1"/>
  <c r="M3245" i="1"/>
  <c r="G3245" i="1"/>
  <c r="O3245" i="1" s="1"/>
  <c r="Q3245" i="1" s="1"/>
  <c r="I3151" i="1"/>
  <c r="G3150" i="1"/>
  <c r="O3150" i="1" s="1"/>
  <c r="Q3150" i="1" s="1"/>
  <c r="M3150" i="1"/>
  <c r="I3056" i="1"/>
  <c r="M3055" i="1"/>
  <c r="G3055" i="1"/>
  <c r="O3055" i="1" s="1"/>
  <c r="Q3055" i="1" s="1"/>
  <c r="I2647" i="1"/>
  <c r="G2646" i="1"/>
  <c r="O2646" i="1" s="1"/>
  <c r="Q2646" i="1" s="1"/>
  <c r="M2646" i="1"/>
  <c r="I2553" i="1"/>
  <c r="M2553" i="1" s="1"/>
  <c r="M2552" i="1"/>
  <c r="G2552" i="1"/>
  <c r="O2552" i="1" s="1"/>
  <c r="Q2552" i="1" s="1"/>
  <c r="I2456" i="1"/>
  <c r="M2455" i="1"/>
  <c r="G2455" i="1"/>
  <c r="O2455" i="1" s="1"/>
  <c r="Q2455" i="1" s="1"/>
  <c r="I2360" i="1"/>
  <c r="G2359" i="1"/>
  <c r="O2359" i="1" s="1"/>
  <c r="M2359" i="1"/>
  <c r="M2264" i="1"/>
  <c r="I2265" i="1"/>
  <c r="M2265" i="1" s="1"/>
  <c r="G2264" i="1"/>
  <c r="O2264" i="1" s="1"/>
  <c r="Q2264" i="1" s="1"/>
  <c r="I2169" i="1"/>
  <c r="M2169" i="1" s="1"/>
  <c r="G2168" i="1"/>
  <c r="O2168" i="1" s="1"/>
  <c r="Q2168" i="1" s="1"/>
  <c r="M2168" i="1"/>
  <c r="G2072" i="1"/>
  <c r="O2072" i="1" s="1"/>
  <c r="Q2072" i="1" s="1"/>
  <c r="I2073" i="1"/>
  <c r="M2073" i="1" s="1"/>
  <c r="M2072" i="1"/>
  <c r="G1975" i="1"/>
  <c r="O1975" i="1" s="1"/>
  <c r="M1975" i="1"/>
  <c r="I1976" i="1"/>
  <c r="I1880" i="1"/>
  <c r="G1879" i="1"/>
  <c r="O1879" i="1" s="1"/>
  <c r="Q1879" i="1" s="1"/>
  <c r="M1879" i="1"/>
  <c r="I1783" i="1"/>
  <c r="M1782" i="1"/>
  <c r="G1782" i="1"/>
  <c r="O1782" i="1" s="1"/>
  <c r="Q1782" i="1" s="1"/>
  <c r="I1689" i="1"/>
  <c r="M1689" i="1" s="1"/>
  <c r="M1688" i="1"/>
  <c r="G1688" i="1"/>
  <c r="O1688" i="1" s="1"/>
  <c r="Q1688" i="1" s="1"/>
  <c r="I1592" i="1"/>
  <c r="G1591" i="1"/>
  <c r="O1591" i="1" s="1"/>
  <c r="Q1591" i="1" s="1"/>
  <c r="M1591" i="1"/>
  <c r="G1183" i="1"/>
  <c r="O1183" i="1" s="1"/>
  <c r="Q1183" i="1" s="1"/>
  <c r="M1183" i="1"/>
  <c r="I1184" i="1"/>
  <c r="G1082" i="1"/>
  <c r="O1082" i="1" s="1"/>
  <c r="M1082" i="1"/>
  <c r="I1083" i="1"/>
  <c r="G981" i="1"/>
  <c r="O981" i="1" s="1"/>
  <c r="Q981" i="1" s="1"/>
  <c r="I982" i="1"/>
  <c r="M981" i="1"/>
  <c r="G880" i="1"/>
  <c r="O880" i="1" s="1"/>
  <c r="I881" i="1"/>
  <c r="M880" i="1"/>
  <c r="G779" i="1"/>
  <c r="O779" i="1" s="1"/>
  <c r="Q779" i="1" s="1"/>
  <c r="M779" i="1"/>
  <c r="I780" i="1"/>
  <c r="G678" i="1"/>
  <c r="O678" i="1" s="1"/>
  <c r="M678" i="1"/>
  <c r="I679" i="1"/>
  <c r="G577" i="1"/>
  <c r="O577" i="1" s="1"/>
  <c r="Q577" i="1" s="1"/>
  <c r="I578" i="1"/>
  <c r="M577" i="1"/>
  <c r="G476" i="1"/>
  <c r="O476" i="1" s="1"/>
  <c r="I477" i="1"/>
  <c r="M476" i="1"/>
  <c r="G375" i="1"/>
  <c r="O375" i="1" s="1"/>
  <c r="Q375" i="1" s="1"/>
  <c r="M375" i="1"/>
  <c r="I376" i="1"/>
  <c r="G274" i="1"/>
  <c r="O274" i="1" s="1"/>
  <c r="Q274" i="1" s="1"/>
  <c r="M274" i="1"/>
  <c r="I275" i="1"/>
  <c r="G173" i="1"/>
  <c r="O173" i="1" s="1"/>
  <c r="Q173" i="1" s="1"/>
  <c r="I174" i="1"/>
  <c r="M173" i="1"/>
  <c r="G72" i="1"/>
  <c r="O72" i="1" s="1"/>
  <c r="Q72" i="1" s="1"/>
  <c r="M72" i="1"/>
  <c r="I73" i="1"/>
  <c r="Q2981" i="1"/>
  <c r="Q2748" i="1"/>
  <c r="Q2818" i="1"/>
  <c r="Q2901" i="1"/>
  <c r="Q2980" i="1"/>
  <c r="Q2824" i="1"/>
  <c r="Q2742" i="1"/>
  <c r="Q2895" i="1"/>
  <c r="Q2974" i="1"/>
  <c r="Q678" i="1" l="1"/>
  <c r="Q1082" i="1"/>
  <c r="G4102" i="1"/>
  <c r="O4102" i="1" s="1"/>
  <c r="Q4102" i="1" s="1"/>
  <c r="I4103" i="1"/>
  <c r="I4006" i="1"/>
  <c r="G4005" i="1"/>
  <c r="O4005" i="1" s="1"/>
  <c r="Q4005" i="1" s="1"/>
  <c r="M4005" i="1"/>
  <c r="G3910" i="1"/>
  <c r="O3910" i="1" s="1"/>
  <c r="Q3910" i="1" s="1"/>
  <c r="M3910" i="1"/>
  <c r="I3911" i="1"/>
  <c r="I3816" i="1"/>
  <c r="M3815" i="1"/>
  <c r="G3815" i="1"/>
  <c r="O3815" i="1" s="1"/>
  <c r="G3721" i="1"/>
  <c r="O3721" i="1" s="1"/>
  <c r="Q3721" i="1" s="1"/>
  <c r="I3722" i="1"/>
  <c r="M3722" i="1" s="1"/>
  <c r="M3721" i="1"/>
  <c r="M3626" i="1"/>
  <c r="I3627" i="1"/>
  <c r="M3627" i="1" s="1"/>
  <c r="G3626" i="1"/>
  <c r="O3626" i="1" s="1"/>
  <c r="Q3626" i="1" s="1"/>
  <c r="I3531" i="1"/>
  <c r="G3530" i="1"/>
  <c r="O3530" i="1" s="1"/>
  <c r="Q3530" i="1" s="1"/>
  <c r="M3530" i="1"/>
  <c r="I3436" i="1"/>
  <c r="G3435" i="1"/>
  <c r="O3435" i="1" s="1"/>
  <c r="M3435" i="1"/>
  <c r="I3342" i="1"/>
  <c r="M3342" i="1" s="1"/>
  <c r="M3341" i="1"/>
  <c r="G3341" i="1"/>
  <c r="O3341" i="1" s="1"/>
  <c r="Q3341" i="1" s="1"/>
  <c r="M3246" i="1"/>
  <c r="I3247" i="1"/>
  <c r="M3247" i="1" s="1"/>
  <c r="G3246" i="1"/>
  <c r="O3246" i="1" s="1"/>
  <c r="Q3246" i="1" s="1"/>
  <c r="I3152" i="1"/>
  <c r="M3152" i="1" s="1"/>
  <c r="M3151" i="1"/>
  <c r="G3151" i="1"/>
  <c r="O3151" i="1" s="1"/>
  <c r="Q3151" i="1" s="1"/>
  <c r="I3057" i="1"/>
  <c r="M3057" i="1" s="1"/>
  <c r="M3056" i="1"/>
  <c r="G3056" i="1"/>
  <c r="O3056" i="1" s="1"/>
  <c r="Q3056" i="1" s="1"/>
  <c r="I2648" i="1"/>
  <c r="G2647" i="1"/>
  <c r="O2647" i="1" s="1"/>
  <c r="Q2647" i="1" s="1"/>
  <c r="M2647" i="1"/>
  <c r="G2553" i="1"/>
  <c r="O2553" i="1" s="1"/>
  <c r="Q2553" i="1" s="1"/>
  <c r="I2554" i="1"/>
  <c r="I2457" i="1"/>
  <c r="M2457" i="1" s="1"/>
  <c r="G2456" i="1"/>
  <c r="O2456" i="1" s="1"/>
  <c r="Q2456" i="1" s="1"/>
  <c r="M2456" i="1"/>
  <c r="G2360" i="1"/>
  <c r="O2360" i="1" s="1"/>
  <c r="I2361" i="1"/>
  <c r="M2361" i="1" s="1"/>
  <c r="M2360" i="1"/>
  <c r="I2266" i="1"/>
  <c r="G2265" i="1"/>
  <c r="O2265" i="1" s="1"/>
  <c r="Q2265" i="1" s="1"/>
  <c r="I2170" i="1"/>
  <c r="G2169" i="1"/>
  <c r="O2169" i="1" s="1"/>
  <c r="Q2169" i="1" s="1"/>
  <c r="I2074" i="1"/>
  <c r="G2073" i="1"/>
  <c r="O2073" i="1" s="1"/>
  <c r="Q2073" i="1" s="1"/>
  <c r="I1977" i="1"/>
  <c r="M1977" i="1" s="1"/>
  <c r="M1976" i="1"/>
  <c r="G1976" i="1"/>
  <c r="O1976" i="1" s="1"/>
  <c r="I1881" i="1"/>
  <c r="M1881" i="1" s="1"/>
  <c r="M1880" i="1"/>
  <c r="G1880" i="1"/>
  <c r="O1880" i="1" s="1"/>
  <c r="Q1880" i="1" s="1"/>
  <c r="G1783" i="1"/>
  <c r="O1783" i="1" s="1"/>
  <c r="Q1783" i="1" s="1"/>
  <c r="I1784" i="1"/>
  <c r="M1783" i="1"/>
  <c r="I1690" i="1"/>
  <c r="G1689" i="1"/>
  <c r="O1689" i="1" s="1"/>
  <c r="Q1689" i="1" s="1"/>
  <c r="M1592" i="1"/>
  <c r="G1592" i="1"/>
  <c r="O1592" i="1" s="1"/>
  <c r="Q1592" i="1" s="1"/>
  <c r="I1593" i="1"/>
  <c r="M1593" i="1" s="1"/>
  <c r="G1184" i="1"/>
  <c r="O1184" i="1" s="1"/>
  <c r="Q1184" i="1" s="1"/>
  <c r="M1184" i="1"/>
  <c r="I1185" i="1"/>
  <c r="G1083" i="1"/>
  <c r="O1083" i="1" s="1"/>
  <c r="Q1083" i="1" s="1"/>
  <c r="I1084" i="1"/>
  <c r="M1083" i="1"/>
  <c r="G982" i="1"/>
  <c r="O982" i="1" s="1"/>
  <c r="Q982" i="1" s="1"/>
  <c r="I983" i="1"/>
  <c r="M982" i="1"/>
  <c r="G881" i="1"/>
  <c r="O881" i="1" s="1"/>
  <c r="I882" i="1"/>
  <c r="M881" i="1"/>
  <c r="G780" i="1"/>
  <c r="O780" i="1" s="1"/>
  <c r="Q780" i="1" s="1"/>
  <c r="I781" i="1"/>
  <c r="M780" i="1"/>
  <c r="G679" i="1"/>
  <c r="O679" i="1" s="1"/>
  <c r="Q679" i="1" s="1"/>
  <c r="I680" i="1"/>
  <c r="M679" i="1"/>
  <c r="G578" i="1"/>
  <c r="O578" i="1" s="1"/>
  <c r="Q578" i="1" s="1"/>
  <c r="I579" i="1"/>
  <c r="M578" i="1"/>
  <c r="G477" i="1"/>
  <c r="O477" i="1" s="1"/>
  <c r="I478" i="1"/>
  <c r="M477" i="1"/>
  <c r="G376" i="1"/>
  <c r="O376" i="1" s="1"/>
  <c r="Q376" i="1" s="1"/>
  <c r="I377" i="1"/>
  <c r="M376" i="1"/>
  <c r="G275" i="1"/>
  <c r="O275" i="1" s="1"/>
  <c r="Q275" i="1" s="1"/>
  <c r="M275" i="1"/>
  <c r="I276" i="1"/>
  <c r="G174" i="1"/>
  <c r="O174" i="1" s="1"/>
  <c r="Q174" i="1" s="1"/>
  <c r="M174" i="1"/>
  <c r="I175" i="1"/>
  <c r="G73" i="1"/>
  <c r="O73" i="1" s="1"/>
  <c r="Q73" i="1" s="1"/>
  <c r="M73" i="1"/>
  <c r="I74" i="1"/>
  <c r="Q2896" i="1"/>
  <c r="Q2743" i="1"/>
  <c r="Q2825" i="1"/>
  <c r="Q2819" i="1"/>
  <c r="Q2750" i="1"/>
  <c r="Q2976" i="1"/>
  <c r="Q2749" i="1"/>
  <c r="Q2902" i="1"/>
  <c r="Q2982" i="1"/>
  <c r="I4104" i="1" l="1"/>
  <c r="G4103" i="1"/>
  <c r="O4103" i="1" s="1"/>
  <c r="Q4103" i="1" s="1"/>
  <c r="M4103" i="1"/>
  <c r="I4007" i="1"/>
  <c r="M4007" i="1" s="1"/>
  <c r="M4006" i="1"/>
  <c r="G4006" i="1"/>
  <c r="O4006" i="1" s="1"/>
  <c r="Q4006" i="1" s="1"/>
  <c r="I3912" i="1"/>
  <c r="M3912" i="1" s="1"/>
  <c r="M3911" i="1"/>
  <c r="G3911" i="1"/>
  <c r="O3911" i="1" s="1"/>
  <c r="Q3911" i="1" s="1"/>
  <c r="I3817" i="1"/>
  <c r="M3817" i="1" s="1"/>
  <c r="G3816" i="1"/>
  <c r="O3816" i="1" s="1"/>
  <c r="M3816" i="1"/>
  <c r="I3723" i="1"/>
  <c r="G3722" i="1"/>
  <c r="O3722" i="1" s="1"/>
  <c r="Q3722" i="1" s="1"/>
  <c r="I3628" i="1"/>
  <c r="G3627" i="1"/>
  <c r="O3627" i="1" s="1"/>
  <c r="Q3627" i="1" s="1"/>
  <c r="I3532" i="1"/>
  <c r="M3532" i="1" s="1"/>
  <c r="M3531" i="1"/>
  <c r="G3531" i="1"/>
  <c r="O3531" i="1" s="1"/>
  <c r="Q3531" i="1" s="1"/>
  <c r="M3436" i="1"/>
  <c r="I3437" i="1"/>
  <c r="M3437" i="1" s="1"/>
  <c r="G3436" i="1"/>
  <c r="O3436" i="1" s="1"/>
  <c r="G3342" i="1"/>
  <c r="O3342" i="1" s="1"/>
  <c r="Q3342" i="1" s="1"/>
  <c r="I3343" i="1"/>
  <c r="I3248" i="1"/>
  <c r="G3247" i="1"/>
  <c r="O3247" i="1" s="1"/>
  <c r="Q3247" i="1" s="1"/>
  <c r="G3152" i="1"/>
  <c r="O3152" i="1" s="1"/>
  <c r="Q3152" i="1" s="1"/>
  <c r="I3153" i="1"/>
  <c r="I3058" i="1"/>
  <c r="G3057" i="1"/>
  <c r="O3057" i="1" s="1"/>
  <c r="Q3057" i="1" s="1"/>
  <c r="I2649" i="1"/>
  <c r="M2649" i="1" s="1"/>
  <c r="G2648" i="1"/>
  <c r="O2648" i="1" s="1"/>
  <c r="Q2648" i="1" s="1"/>
  <c r="M2648" i="1"/>
  <c r="G2554" i="1"/>
  <c r="O2554" i="1" s="1"/>
  <c r="Q2554" i="1" s="1"/>
  <c r="M2554" i="1"/>
  <c r="I2555" i="1"/>
  <c r="I2458" i="1"/>
  <c r="G2457" i="1"/>
  <c r="O2457" i="1" s="1"/>
  <c r="Q2457" i="1" s="1"/>
  <c r="I2362" i="1"/>
  <c r="G2361" i="1"/>
  <c r="O2361" i="1" s="1"/>
  <c r="I2267" i="1"/>
  <c r="M2266" i="1"/>
  <c r="G2266" i="1"/>
  <c r="O2266" i="1" s="1"/>
  <c r="Q2266" i="1" s="1"/>
  <c r="M2170" i="1"/>
  <c r="G2170" i="1"/>
  <c r="O2170" i="1" s="1"/>
  <c r="Q2170" i="1" s="1"/>
  <c r="I2171" i="1"/>
  <c r="I2075" i="1"/>
  <c r="G2074" i="1"/>
  <c r="O2074" i="1" s="1"/>
  <c r="Q2074" i="1" s="1"/>
  <c r="M2074" i="1"/>
  <c r="I1978" i="1"/>
  <c r="G1977" i="1"/>
  <c r="O1977" i="1" s="1"/>
  <c r="I1882" i="1"/>
  <c r="G1881" i="1"/>
  <c r="O1881" i="1" s="1"/>
  <c r="Q1881" i="1" s="1"/>
  <c r="G1784" i="1"/>
  <c r="O1784" i="1" s="1"/>
  <c r="Q1784" i="1" s="1"/>
  <c r="I1785" i="1"/>
  <c r="M1785" i="1" s="1"/>
  <c r="M1784" i="1"/>
  <c r="M1690" i="1"/>
  <c r="G1690" i="1"/>
  <c r="O1690" i="1" s="1"/>
  <c r="Q1690" i="1" s="1"/>
  <c r="I1691" i="1"/>
  <c r="G1593" i="1"/>
  <c r="O1593" i="1" s="1"/>
  <c r="Q1593" i="1" s="1"/>
  <c r="I1594" i="1"/>
  <c r="G1185" i="1"/>
  <c r="O1185" i="1" s="1"/>
  <c r="Q1185" i="1" s="1"/>
  <c r="I1186" i="1"/>
  <c r="M1185" i="1"/>
  <c r="G1084" i="1"/>
  <c r="O1084" i="1" s="1"/>
  <c r="M1084" i="1"/>
  <c r="I1085" i="1"/>
  <c r="G983" i="1"/>
  <c r="O983" i="1" s="1"/>
  <c r="Q983" i="1" s="1"/>
  <c r="M983" i="1"/>
  <c r="I984" i="1"/>
  <c r="G882" i="1"/>
  <c r="O882" i="1" s="1"/>
  <c r="M882" i="1"/>
  <c r="I883" i="1"/>
  <c r="G781" i="1"/>
  <c r="O781" i="1" s="1"/>
  <c r="I782" i="1"/>
  <c r="M781" i="1"/>
  <c r="G680" i="1"/>
  <c r="O680" i="1" s="1"/>
  <c r="Q680" i="1" s="1"/>
  <c r="I681" i="1"/>
  <c r="M680" i="1"/>
  <c r="G579" i="1"/>
  <c r="O579" i="1" s="1"/>
  <c r="Q579" i="1" s="1"/>
  <c r="M579" i="1"/>
  <c r="I580" i="1"/>
  <c r="G478" i="1"/>
  <c r="O478" i="1" s="1"/>
  <c r="M478" i="1"/>
  <c r="I479" i="1"/>
  <c r="G377" i="1"/>
  <c r="O377" i="1" s="1"/>
  <c r="Q377" i="1" s="1"/>
  <c r="M377" i="1"/>
  <c r="I378" i="1"/>
  <c r="G276" i="1"/>
  <c r="O276" i="1" s="1"/>
  <c r="I277" i="1"/>
  <c r="M276" i="1"/>
  <c r="G175" i="1"/>
  <c r="O175" i="1" s="1"/>
  <c r="Q175" i="1" s="1"/>
  <c r="I176" i="1"/>
  <c r="M175" i="1"/>
  <c r="G74" i="1"/>
  <c r="O74" i="1" s="1"/>
  <c r="Q74" i="1" s="1"/>
  <c r="M74" i="1"/>
  <c r="I75" i="1"/>
  <c r="Q2826" i="1"/>
  <c r="Q2745" i="1"/>
  <c r="Q2904" i="1"/>
  <c r="Q2903" i="1"/>
  <c r="Q2751" i="1"/>
  <c r="Q2820" i="1"/>
  <c r="Q2827" i="1"/>
  <c r="Q2983" i="1"/>
  <c r="Q2897" i="1"/>
  <c r="Q781" i="1" l="1"/>
  <c r="Q276" i="1"/>
  <c r="Q1084" i="1"/>
  <c r="M4104" i="1"/>
  <c r="G4104" i="1"/>
  <c r="O4104" i="1" s="1"/>
  <c r="Q4104" i="1" s="1"/>
  <c r="I4105" i="1"/>
  <c r="I4008" i="1"/>
  <c r="G4007" i="1"/>
  <c r="O4007" i="1" s="1"/>
  <c r="Q4007" i="1" s="1"/>
  <c r="I3913" i="1"/>
  <c r="G3912" i="1"/>
  <c r="O3912" i="1" s="1"/>
  <c r="Q3912" i="1" s="1"/>
  <c r="I3818" i="1"/>
  <c r="G3817" i="1"/>
  <c r="O3817" i="1" s="1"/>
  <c r="G3723" i="1"/>
  <c r="O3723" i="1" s="1"/>
  <c r="Q3723" i="1" s="1"/>
  <c r="I3724" i="1"/>
  <c r="M3723" i="1"/>
  <c r="I3629" i="1"/>
  <c r="G3628" i="1"/>
  <c r="O3628" i="1" s="1"/>
  <c r="Q3628" i="1" s="1"/>
  <c r="M3628" i="1"/>
  <c r="I3533" i="1"/>
  <c r="G3532" i="1"/>
  <c r="O3532" i="1" s="1"/>
  <c r="Q3532" i="1" s="1"/>
  <c r="I3438" i="1"/>
  <c r="G3437" i="1"/>
  <c r="O3437" i="1" s="1"/>
  <c r="G3343" i="1"/>
  <c r="O3343" i="1" s="1"/>
  <c r="Q3343" i="1" s="1"/>
  <c r="M3343" i="1"/>
  <c r="I3344" i="1"/>
  <c r="I3249" i="1"/>
  <c r="G3248" i="1"/>
  <c r="O3248" i="1" s="1"/>
  <c r="Q3248" i="1" s="1"/>
  <c r="M3248" i="1"/>
  <c r="G3153" i="1"/>
  <c r="O3153" i="1" s="1"/>
  <c r="Q3153" i="1" s="1"/>
  <c r="I3154" i="1"/>
  <c r="M3153" i="1"/>
  <c r="M3058" i="1"/>
  <c r="G3058" i="1"/>
  <c r="O3058" i="1" s="1"/>
  <c r="Q3058" i="1" s="1"/>
  <c r="I3059" i="1"/>
  <c r="I2650" i="1"/>
  <c r="G2649" i="1"/>
  <c r="O2649" i="1" s="1"/>
  <c r="Q2649" i="1" s="1"/>
  <c r="I2556" i="1"/>
  <c r="M2555" i="1"/>
  <c r="G2555" i="1"/>
  <c r="O2555" i="1" s="1"/>
  <c r="Q2555" i="1" s="1"/>
  <c r="G2458" i="1"/>
  <c r="O2458" i="1" s="1"/>
  <c r="Q2458" i="1" s="1"/>
  <c r="I2459" i="1"/>
  <c r="M2458" i="1"/>
  <c r="M2362" i="1"/>
  <c r="I2363" i="1"/>
  <c r="G2362" i="1"/>
  <c r="O2362" i="1" s="1"/>
  <c r="I2268" i="1"/>
  <c r="M2267" i="1"/>
  <c r="G2267" i="1"/>
  <c r="O2267" i="1" s="1"/>
  <c r="Q2267" i="1" s="1"/>
  <c r="I2172" i="1"/>
  <c r="M2171" i="1"/>
  <c r="G2171" i="1"/>
  <c r="O2171" i="1" s="1"/>
  <c r="Q2171" i="1" s="1"/>
  <c r="I2076" i="1"/>
  <c r="G2075" i="1"/>
  <c r="O2075" i="1" s="1"/>
  <c r="Q2075" i="1" s="1"/>
  <c r="M2075" i="1"/>
  <c r="M1978" i="1"/>
  <c r="G1978" i="1"/>
  <c r="O1978" i="1" s="1"/>
  <c r="I1979" i="1"/>
  <c r="I1883" i="1"/>
  <c r="G1882" i="1"/>
  <c r="O1882" i="1" s="1"/>
  <c r="Q1882" i="1" s="1"/>
  <c r="M1882" i="1"/>
  <c r="I1786" i="1"/>
  <c r="G1785" i="1"/>
  <c r="O1785" i="1" s="1"/>
  <c r="Q1785" i="1" s="1"/>
  <c r="M1691" i="1"/>
  <c r="I1692" i="1"/>
  <c r="G1691" i="1"/>
  <c r="O1691" i="1" s="1"/>
  <c r="Q1691" i="1" s="1"/>
  <c r="I1595" i="1"/>
  <c r="G1594" i="1"/>
  <c r="O1594" i="1" s="1"/>
  <c r="Q1594" i="1" s="1"/>
  <c r="M1594" i="1"/>
  <c r="G1186" i="1"/>
  <c r="O1186" i="1" s="1"/>
  <c r="Q1186" i="1" s="1"/>
  <c r="I1187" i="1"/>
  <c r="M1186" i="1"/>
  <c r="G1085" i="1"/>
  <c r="O1085" i="1" s="1"/>
  <c r="M1085" i="1"/>
  <c r="I1086" i="1"/>
  <c r="G984" i="1"/>
  <c r="O984" i="1" s="1"/>
  <c r="Q984" i="1" s="1"/>
  <c r="I985" i="1"/>
  <c r="M984" i="1"/>
  <c r="G883" i="1"/>
  <c r="O883" i="1" s="1"/>
  <c r="I884" i="1"/>
  <c r="M883" i="1"/>
  <c r="G782" i="1"/>
  <c r="O782" i="1" s="1"/>
  <c r="Q782" i="1" s="1"/>
  <c r="M782" i="1"/>
  <c r="I783" i="1"/>
  <c r="G681" i="1"/>
  <c r="O681" i="1" s="1"/>
  <c r="M681" i="1"/>
  <c r="I682" i="1"/>
  <c r="G580" i="1"/>
  <c r="O580" i="1" s="1"/>
  <c r="M580" i="1"/>
  <c r="I581" i="1"/>
  <c r="G479" i="1"/>
  <c r="O479" i="1" s="1"/>
  <c r="I480" i="1"/>
  <c r="M479" i="1"/>
  <c r="G378" i="1"/>
  <c r="O378" i="1" s="1"/>
  <c r="Q378" i="1" s="1"/>
  <c r="M378" i="1"/>
  <c r="I379" i="1"/>
  <c r="G277" i="1"/>
  <c r="O277" i="1" s="1"/>
  <c r="M277" i="1"/>
  <c r="I278" i="1"/>
  <c r="G176" i="1"/>
  <c r="O176" i="1" s="1"/>
  <c r="Q176" i="1" s="1"/>
  <c r="I177" i="1"/>
  <c r="M176" i="1"/>
  <c r="G75" i="1"/>
  <c r="O75" i="1" s="1"/>
  <c r="Q75" i="1" s="1"/>
  <c r="M75" i="1"/>
  <c r="I76" i="1"/>
  <c r="Q2822" i="1"/>
  <c r="Q2899" i="1"/>
  <c r="Q2905" i="1"/>
  <c r="Q2984" i="1"/>
  <c r="Q2828" i="1"/>
  <c r="Q2752" i="1"/>
  <c r="Q681" i="1" l="1"/>
  <c r="Q277" i="1"/>
  <c r="Q1085" i="1"/>
  <c r="Q580" i="1"/>
  <c r="I4106" i="1"/>
  <c r="M4105" i="1"/>
  <c r="G4105" i="1"/>
  <c r="O4105" i="1" s="1"/>
  <c r="Q4105" i="1" s="1"/>
  <c r="M4008" i="1"/>
  <c r="G4008" i="1"/>
  <c r="O4008" i="1" s="1"/>
  <c r="Q4008" i="1" s="1"/>
  <c r="I4009" i="1"/>
  <c r="G3913" i="1"/>
  <c r="O3913" i="1" s="1"/>
  <c r="Q3913" i="1" s="1"/>
  <c r="M3913" i="1"/>
  <c r="I3914" i="1"/>
  <c r="I3819" i="1"/>
  <c r="G3818" i="1"/>
  <c r="O3818" i="1" s="1"/>
  <c r="M3818" i="1"/>
  <c r="I3725" i="1"/>
  <c r="M3724" i="1"/>
  <c r="G3724" i="1"/>
  <c r="O3724" i="1" s="1"/>
  <c r="Q3724" i="1" s="1"/>
  <c r="I3630" i="1"/>
  <c r="G3629" i="1"/>
  <c r="O3629" i="1" s="1"/>
  <c r="Q3629" i="1" s="1"/>
  <c r="M3629" i="1"/>
  <c r="M3533" i="1"/>
  <c r="G3533" i="1"/>
  <c r="O3533" i="1" s="1"/>
  <c r="Q3533" i="1" s="1"/>
  <c r="I3534" i="1"/>
  <c r="G3438" i="1"/>
  <c r="O3438" i="1" s="1"/>
  <c r="I3439" i="1"/>
  <c r="M3438" i="1"/>
  <c r="M3344" i="1"/>
  <c r="I3345" i="1"/>
  <c r="G3344" i="1"/>
  <c r="O3344" i="1" s="1"/>
  <c r="Q3344" i="1" s="1"/>
  <c r="G3249" i="1"/>
  <c r="O3249" i="1" s="1"/>
  <c r="Q3249" i="1" s="1"/>
  <c r="I3250" i="1"/>
  <c r="M3249" i="1"/>
  <c r="I3155" i="1"/>
  <c r="G3154" i="1"/>
  <c r="O3154" i="1" s="1"/>
  <c r="Q3154" i="1" s="1"/>
  <c r="M3154" i="1"/>
  <c r="I3060" i="1"/>
  <c r="M3059" i="1"/>
  <c r="G3059" i="1"/>
  <c r="O3059" i="1" s="1"/>
  <c r="Q3059" i="1" s="1"/>
  <c r="M2650" i="1"/>
  <c r="I2651" i="1"/>
  <c r="G2650" i="1"/>
  <c r="O2650" i="1" s="1"/>
  <c r="Q2650" i="1" s="1"/>
  <c r="G2556" i="1"/>
  <c r="O2556" i="1" s="1"/>
  <c r="Q2556" i="1" s="1"/>
  <c r="M2556" i="1"/>
  <c r="I2557" i="1"/>
  <c r="I2460" i="1"/>
  <c r="M2459" i="1"/>
  <c r="G2459" i="1"/>
  <c r="O2459" i="1" s="1"/>
  <c r="Q2459" i="1" s="1"/>
  <c r="G2363" i="1"/>
  <c r="O2363" i="1" s="1"/>
  <c r="I2364" i="1"/>
  <c r="M2363" i="1"/>
  <c r="I2269" i="1"/>
  <c r="M2268" i="1"/>
  <c r="G2268" i="1"/>
  <c r="O2268" i="1" s="1"/>
  <c r="Q2268" i="1" s="1"/>
  <c r="I2173" i="1"/>
  <c r="G2172" i="1"/>
  <c r="O2172" i="1" s="1"/>
  <c r="Q2172" i="1" s="1"/>
  <c r="M2172" i="1"/>
  <c r="I2077" i="1"/>
  <c r="M2076" i="1"/>
  <c r="G2076" i="1"/>
  <c r="O2076" i="1" s="1"/>
  <c r="Q2076" i="1" s="1"/>
  <c r="I1980" i="1"/>
  <c r="M1979" i="1"/>
  <c r="G1979" i="1"/>
  <c r="O1979" i="1" s="1"/>
  <c r="G1883" i="1"/>
  <c r="O1883" i="1" s="1"/>
  <c r="Q1883" i="1" s="1"/>
  <c r="I1884" i="1"/>
  <c r="M1883" i="1"/>
  <c r="G1786" i="1"/>
  <c r="O1786" i="1" s="1"/>
  <c r="Q1786" i="1" s="1"/>
  <c r="I1787" i="1"/>
  <c r="M1786" i="1"/>
  <c r="M1692" i="1"/>
  <c r="G1692" i="1"/>
  <c r="O1692" i="1" s="1"/>
  <c r="Q1692" i="1" s="1"/>
  <c r="I1693" i="1"/>
  <c r="M1595" i="1"/>
  <c r="I1596" i="1"/>
  <c r="G1595" i="1"/>
  <c r="O1595" i="1" s="1"/>
  <c r="Q1595" i="1" s="1"/>
  <c r="G1187" i="1"/>
  <c r="O1187" i="1" s="1"/>
  <c r="Q1187" i="1" s="1"/>
  <c r="I1188" i="1"/>
  <c r="M1187" i="1"/>
  <c r="G1086" i="1"/>
  <c r="O1086" i="1" s="1"/>
  <c r="Q1086" i="1" s="1"/>
  <c r="I1087" i="1"/>
  <c r="M1086" i="1"/>
  <c r="G985" i="1"/>
  <c r="O985" i="1" s="1"/>
  <c r="Q985" i="1" s="1"/>
  <c r="M985" i="1"/>
  <c r="I986" i="1"/>
  <c r="G884" i="1"/>
  <c r="O884" i="1" s="1"/>
  <c r="M884" i="1"/>
  <c r="I885" i="1"/>
  <c r="G783" i="1"/>
  <c r="O783" i="1" s="1"/>
  <c r="I784" i="1"/>
  <c r="M783" i="1"/>
  <c r="G682" i="1"/>
  <c r="O682" i="1" s="1"/>
  <c r="Q682" i="1" s="1"/>
  <c r="I683" i="1"/>
  <c r="M682" i="1"/>
  <c r="G581" i="1"/>
  <c r="O581" i="1" s="1"/>
  <c r="I582" i="1"/>
  <c r="M581" i="1"/>
  <c r="G480" i="1"/>
  <c r="O480" i="1" s="1"/>
  <c r="M480" i="1"/>
  <c r="I481" i="1"/>
  <c r="G379" i="1"/>
  <c r="O379" i="1" s="1"/>
  <c r="Q379" i="1" s="1"/>
  <c r="I380" i="1"/>
  <c r="M379" i="1"/>
  <c r="G278" i="1"/>
  <c r="O278" i="1" s="1"/>
  <c r="Q278" i="1" s="1"/>
  <c r="I279" i="1"/>
  <c r="M278" i="1"/>
  <c r="G177" i="1"/>
  <c r="O177" i="1" s="1"/>
  <c r="Q177" i="1" s="1"/>
  <c r="I178" i="1"/>
  <c r="M177" i="1"/>
  <c r="G76" i="1"/>
  <c r="O76" i="1" s="1"/>
  <c r="Q76" i="1" s="1"/>
  <c r="I77" i="1"/>
  <c r="M76" i="1"/>
  <c r="Q2753" i="1"/>
  <c r="Q2985" i="1"/>
  <c r="Q2906" i="1"/>
  <c r="Q2829" i="1"/>
  <c r="Q783" i="1" l="1"/>
  <c r="Q581" i="1"/>
  <c r="I4107" i="1"/>
  <c r="M4106" i="1"/>
  <c r="G4106" i="1"/>
  <c r="O4106" i="1" s="1"/>
  <c r="Q4106" i="1" s="1"/>
  <c r="I4010" i="1"/>
  <c r="M4009" i="1"/>
  <c r="G4009" i="1"/>
  <c r="O4009" i="1" s="1"/>
  <c r="Q4009" i="1" s="1"/>
  <c r="M3914" i="1"/>
  <c r="I3915" i="1"/>
  <c r="G3914" i="1"/>
  <c r="O3914" i="1" s="1"/>
  <c r="Q3914" i="1" s="1"/>
  <c r="I3820" i="1"/>
  <c r="M3819" i="1"/>
  <c r="G3819" i="1"/>
  <c r="O3819" i="1" s="1"/>
  <c r="M3725" i="1"/>
  <c r="G3725" i="1"/>
  <c r="O3725" i="1" s="1"/>
  <c r="Q3725" i="1" s="1"/>
  <c r="I3726" i="1"/>
  <c r="I3631" i="1"/>
  <c r="M3630" i="1"/>
  <c r="G3630" i="1"/>
  <c r="O3630" i="1" s="1"/>
  <c r="Q3630" i="1" s="1"/>
  <c r="I3535" i="1"/>
  <c r="M3534" i="1"/>
  <c r="G3534" i="1"/>
  <c r="O3534" i="1" s="1"/>
  <c r="Q3534" i="1" s="1"/>
  <c r="G3439" i="1"/>
  <c r="O3439" i="1" s="1"/>
  <c r="I3440" i="1"/>
  <c r="M3439" i="1"/>
  <c r="I3346" i="1"/>
  <c r="G3345" i="1"/>
  <c r="O3345" i="1" s="1"/>
  <c r="Q3345" i="1" s="1"/>
  <c r="M3345" i="1"/>
  <c r="I3251" i="1"/>
  <c r="M3250" i="1"/>
  <c r="G3250" i="1"/>
  <c r="O3250" i="1" s="1"/>
  <c r="Q3250" i="1" s="1"/>
  <c r="M3155" i="1"/>
  <c r="I3156" i="1"/>
  <c r="G3155" i="1"/>
  <c r="O3155" i="1" s="1"/>
  <c r="Q3155" i="1" s="1"/>
  <c r="G3060" i="1"/>
  <c r="O3060" i="1" s="1"/>
  <c r="Q3060" i="1" s="1"/>
  <c r="I3061" i="1"/>
  <c r="M3060" i="1"/>
  <c r="G2651" i="1"/>
  <c r="O2651" i="1" s="1"/>
  <c r="Q2651" i="1" s="1"/>
  <c r="I2652" i="1"/>
  <c r="M2651" i="1"/>
  <c r="I2558" i="1"/>
  <c r="M2557" i="1"/>
  <c r="G2557" i="1"/>
  <c r="O2557" i="1" s="1"/>
  <c r="Q2557" i="1" s="1"/>
  <c r="I2461" i="1"/>
  <c r="G2460" i="1"/>
  <c r="O2460" i="1" s="1"/>
  <c r="Q2460" i="1" s="1"/>
  <c r="M2460" i="1"/>
  <c r="I2365" i="1"/>
  <c r="M2364" i="1"/>
  <c r="G2364" i="1"/>
  <c r="O2364" i="1" s="1"/>
  <c r="I2270" i="1"/>
  <c r="M2269" i="1"/>
  <c r="G2269" i="1"/>
  <c r="O2269" i="1" s="1"/>
  <c r="Q2269" i="1" s="1"/>
  <c r="G2173" i="1"/>
  <c r="O2173" i="1" s="1"/>
  <c r="Q2173" i="1" s="1"/>
  <c r="M2173" i="1"/>
  <c r="I2174" i="1"/>
  <c r="I2078" i="1"/>
  <c r="G2077" i="1"/>
  <c r="O2077" i="1" s="1"/>
  <c r="Q2077" i="1" s="1"/>
  <c r="M2077" i="1"/>
  <c r="I1981" i="1"/>
  <c r="M1980" i="1"/>
  <c r="G1980" i="1"/>
  <c r="O1980" i="1" s="1"/>
  <c r="M1884" i="1"/>
  <c r="I1885" i="1"/>
  <c r="G1884" i="1"/>
  <c r="O1884" i="1" s="1"/>
  <c r="Q1884" i="1" s="1"/>
  <c r="M1787" i="1"/>
  <c r="G1787" i="1"/>
  <c r="O1787" i="1" s="1"/>
  <c r="Q1787" i="1" s="1"/>
  <c r="I1788" i="1"/>
  <c r="I1694" i="1"/>
  <c r="G1693" i="1"/>
  <c r="O1693" i="1" s="1"/>
  <c r="Q1693" i="1" s="1"/>
  <c r="M1693" i="1"/>
  <c r="I1597" i="1"/>
  <c r="M1596" i="1"/>
  <c r="G1596" i="1"/>
  <c r="O1596" i="1" s="1"/>
  <c r="Q1596" i="1" s="1"/>
  <c r="M1188" i="1"/>
  <c r="I1189" i="1"/>
  <c r="G1188" i="1"/>
  <c r="O1188" i="1" s="1"/>
  <c r="Q1188" i="1" s="1"/>
  <c r="G1087" i="1"/>
  <c r="O1087" i="1" s="1"/>
  <c r="Q1087" i="1" s="1"/>
  <c r="I1088" i="1"/>
  <c r="M1087" i="1"/>
  <c r="M986" i="1"/>
  <c r="G986" i="1"/>
  <c r="O986" i="1" s="1"/>
  <c r="I987" i="1"/>
  <c r="G885" i="1"/>
  <c r="O885" i="1" s="1"/>
  <c r="M885" i="1"/>
  <c r="I886" i="1"/>
  <c r="I785" i="1"/>
  <c r="M784" i="1"/>
  <c r="G784" i="1"/>
  <c r="O784" i="1" s="1"/>
  <c r="Q784" i="1" s="1"/>
  <c r="G683" i="1"/>
  <c r="O683" i="1" s="1"/>
  <c r="Q683" i="1" s="1"/>
  <c r="M683" i="1"/>
  <c r="I684" i="1"/>
  <c r="I583" i="1"/>
  <c r="M582" i="1"/>
  <c r="G582" i="1"/>
  <c r="O582" i="1" s="1"/>
  <c r="G481" i="1"/>
  <c r="O481" i="1" s="1"/>
  <c r="M481" i="1"/>
  <c r="I482" i="1"/>
  <c r="M380" i="1"/>
  <c r="G380" i="1"/>
  <c r="O380" i="1" s="1"/>
  <c r="Q380" i="1" s="1"/>
  <c r="I381" i="1"/>
  <c r="I280" i="1"/>
  <c r="M279" i="1"/>
  <c r="G279" i="1"/>
  <c r="O279" i="1" s="1"/>
  <c r="Q279" i="1" s="1"/>
  <c r="G178" i="1"/>
  <c r="O178" i="1" s="1"/>
  <c r="Q178" i="1" s="1"/>
  <c r="I179" i="1"/>
  <c r="M178" i="1"/>
  <c r="M77" i="1"/>
  <c r="G77" i="1"/>
  <c r="O77" i="1" s="1"/>
  <c r="Q77" i="1" s="1"/>
  <c r="I78" i="1"/>
  <c r="Q2830" i="1"/>
  <c r="Q2907" i="1"/>
  <c r="Q2986" i="1"/>
  <c r="Q2754" i="1"/>
  <c r="Q986" i="1" l="1"/>
  <c r="Q582" i="1"/>
  <c r="M4107" i="1"/>
  <c r="I4108" i="1"/>
  <c r="G4107" i="1"/>
  <c r="O4107" i="1" s="1"/>
  <c r="Q4107" i="1" s="1"/>
  <c r="G4010" i="1"/>
  <c r="O4010" i="1" s="1"/>
  <c r="Q4010" i="1" s="1"/>
  <c r="I4011" i="1"/>
  <c r="M4010" i="1"/>
  <c r="G3915" i="1"/>
  <c r="O3915" i="1" s="1"/>
  <c r="Q3915" i="1" s="1"/>
  <c r="M3915" i="1"/>
  <c r="I3916" i="1"/>
  <c r="M3820" i="1"/>
  <c r="G3820" i="1"/>
  <c r="O3820" i="1" s="1"/>
  <c r="I3821" i="1"/>
  <c r="G3726" i="1"/>
  <c r="O3726" i="1" s="1"/>
  <c r="Q3726" i="1" s="1"/>
  <c r="I3727" i="1"/>
  <c r="M3726" i="1"/>
  <c r="I3632" i="1"/>
  <c r="M3631" i="1"/>
  <c r="G3631" i="1"/>
  <c r="O3631" i="1" s="1"/>
  <c r="Q3631" i="1" s="1"/>
  <c r="I3536" i="1"/>
  <c r="G3535" i="1"/>
  <c r="O3535" i="1" s="1"/>
  <c r="Q3535" i="1" s="1"/>
  <c r="M3535" i="1"/>
  <c r="M3440" i="1"/>
  <c r="I3441" i="1"/>
  <c r="G3440" i="1"/>
  <c r="O3440" i="1" s="1"/>
  <c r="I3347" i="1"/>
  <c r="M3346" i="1"/>
  <c r="G3346" i="1"/>
  <c r="O3346" i="1" s="1"/>
  <c r="Q3346" i="1" s="1"/>
  <c r="I3252" i="1"/>
  <c r="M3251" i="1"/>
  <c r="G3251" i="1"/>
  <c r="O3251" i="1" s="1"/>
  <c r="Q3251" i="1" s="1"/>
  <c r="I3157" i="1"/>
  <c r="M3156" i="1"/>
  <c r="G3156" i="1"/>
  <c r="O3156" i="1" s="1"/>
  <c r="Q3156" i="1" s="1"/>
  <c r="I3062" i="1"/>
  <c r="G3061" i="1"/>
  <c r="O3061" i="1" s="1"/>
  <c r="Q3061" i="1" s="1"/>
  <c r="M3061" i="1"/>
  <c r="G2652" i="1"/>
  <c r="O2652" i="1" s="1"/>
  <c r="Q2652" i="1" s="1"/>
  <c r="I2653" i="1"/>
  <c r="M2652" i="1"/>
  <c r="I2559" i="1"/>
  <c r="G2558" i="1"/>
  <c r="O2558" i="1" s="1"/>
  <c r="Q2558" i="1" s="1"/>
  <c r="M2558" i="1"/>
  <c r="I2462" i="1"/>
  <c r="M2461" i="1"/>
  <c r="G2461" i="1"/>
  <c r="O2461" i="1" s="1"/>
  <c r="Q2461" i="1" s="1"/>
  <c r="I2366" i="1"/>
  <c r="G2365" i="1"/>
  <c r="O2365" i="1" s="1"/>
  <c r="M2365" i="1"/>
  <c r="I2271" i="1"/>
  <c r="M2270" i="1"/>
  <c r="G2270" i="1"/>
  <c r="O2270" i="1" s="1"/>
  <c r="Q2270" i="1" s="1"/>
  <c r="I2175" i="1"/>
  <c r="M2174" i="1"/>
  <c r="G2174" i="1"/>
  <c r="O2174" i="1" s="1"/>
  <c r="Q2174" i="1" s="1"/>
  <c r="I2079" i="1"/>
  <c r="M2078" i="1"/>
  <c r="G2078" i="1"/>
  <c r="O2078" i="1" s="1"/>
  <c r="Q2078" i="1" s="1"/>
  <c r="I1982" i="1"/>
  <c r="M1981" i="1"/>
  <c r="G1981" i="1"/>
  <c r="O1981" i="1" s="1"/>
  <c r="I1886" i="1"/>
  <c r="M1885" i="1"/>
  <c r="G1885" i="1"/>
  <c r="O1885" i="1" s="1"/>
  <c r="Q1885" i="1" s="1"/>
  <c r="M1788" i="1"/>
  <c r="G1788" i="1"/>
  <c r="O1788" i="1" s="1"/>
  <c r="Q1788" i="1" s="1"/>
  <c r="I1789" i="1"/>
  <c r="I1695" i="1"/>
  <c r="G1694" i="1"/>
  <c r="O1694" i="1" s="1"/>
  <c r="Q1694" i="1" s="1"/>
  <c r="M1694" i="1"/>
  <c r="G1597" i="1"/>
  <c r="O1597" i="1" s="1"/>
  <c r="Q1597" i="1" s="1"/>
  <c r="I1598" i="1"/>
  <c r="M1597" i="1"/>
  <c r="G1189" i="1"/>
  <c r="O1189" i="1" s="1"/>
  <c r="Q1189" i="1" s="1"/>
  <c r="M1189" i="1"/>
  <c r="I1190" i="1"/>
  <c r="G1088" i="1"/>
  <c r="O1088" i="1" s="1"/>
  <c r="M1088" i="1"/>
  <c r="I1089" i="1"/>
  <c r="G987" i="1"/>
  <c r="O987" i="1" s="1"/>
  <c r="Q987" i="1" s="1"/>
  <c r="I988" i="1"/>
  <c r="M987" i="1"/>
  <c r="G886" i="1"/>
  <c r="O886" i="1" s="1"/>
  <c r="I887" i="1"/>
  <c r="M886" i="1"/>
  <c r="G785" i="1"/>
  <c r="O785" i="1" s="1"/>
  <c r="Q785" i="1" s="1"/>
  <c r="M785" i="1"/>
  <c r="I786" i="1"/>
  <c r="G684" i="1"/>
  <c r="O684" i="1" s="1"/>
  <c r="Q684" i="1" s="1"/>
  <c r="M684" i="1"/>
  <c r="I685" i="1"/>
  <c r="G583" i="1"/>
  <c r="O583" i="1" s="1"/>
  <c r="Q583" i="1" s="1"/>
  <c r="I584" i="1"/>
  <c r="M583" i="1"/>
  <c r="G482" i="1"/>
  <c r="O482" i="1" s="1"/>
  <c r="I483" i="1"/>
  <c r="M482" i="1"/>
  <c r="G381" i="1"/>
  <c r="O381" i="1" s="1"/>
  <c r="Q381" i="1" s="1"/>
  <c r="M381" i="1"/>
  <c r="I382" i="1"/>
  <c r="G280" i="1"/>
  <c r="O280" i="1" s="1"/>
  <c r="Q280" i="1" s="1"/>
  <c r="I281" i="1"/>
  <c r="M280" i="1"/>
  <c r="G179" i="1"/>
  <c r="O179" i="1" s="1"/>
  <c r="Q179" i="1" s="1"/>
  <c r="M179" i="1"/>
  <c r="I180" i="1"/>
  <c r="G78" i="1"/>
  <c r="O78" i="1" s="1"/>
  <c r="Q78" i="1" s="1"/>
  <c r="M78" i="1"/>
  <c r="I79" i="1"/>
  <c r="Q2755" i="1"/>
  <c r="Q2987" i="1"/>
  <c r="Q2908" i="1"/>
  <c r="Q2831" i="1"/>
  <c r="Q1088" i="1" l="1"/>
  <c r="M4108" i="1"/>
  <c r="G4108" i="1"/>
  <c r="O4108" i="1" s="1"/>
  <c r="Q4108" i="1" s="1"/>
  <c r="I4109" i="1"/>
  <c r="I4114" i="1" s="1"/>
  <c r="M4011" i="1"/>
  <c r="I4012" i="1"/>
  <c r="G4011" i="1"/>
  <c r="O4011" i="1" s="1"/>
  <c r="Q4011" i="1" s="1"/>
  <c r="M3916" i="1"/>
  <c r="I3917" i="1"/>
  <c r="G3916" i="1"/>
  <c r="O3916" i="1" s="1"/>
  <c r="Q3916" i="1" s="1"/>
  <c r="I3822" i="1"/>
  <c r="M3821" i="1"/>
  <c r="G3821" i="1"/>
  <c r="O3821" i="1" s="1"/>
  <c r="I3728" i="1"/>
  <c r="M3727" i="1"/>
  <c r="G3727" i="1"/>
  <c r="O3727" i="1" s="1"/>
  <c r="Q3727" i="1" s="1"/>
  <c r="M3632" i="1"/>
  <c r="G3632" i="1"/>
  <c r="O3632" i="1" s="1"/>
  <c r="Q3632" i="1" s="1"/>
  <c r="I3633" i="1"/>
  <c r="I3537" i="1"/>
  <c r="G3536" i="1"/>
  <c r="O3536" i="1" s="1"/>
  <c r="Q3536" i="1" s="1"/>
  <c r="M3536" i="1"/>
  <c r="I3442" i="1"/>
  <c r="M3441" i="1"/>
  <c r="G3441" i="1"/>
  <c r="O3441" i="1" s="1"/>
  <c r="G3347" i="1"/>
  <c r="O3347" i="1" s="1"/>
  <c r="Q3347" i="1" s="1"/>
  <c r="M3347" i="1"/>
  <c r="I3348" i="1"/>
  <c r="G3252" i="1"/>
  <c r="O3252" i="1" s="1"/>
  <c r="Q3252" i="1" s="1"/>
  <c r="I3253" i="1"/>
  <c r="M3252" i="1"/>
  <c r="I3158" i="1"/>
  <c r="G3157" i="1"/>
  <c r="O3157" i="1" s="1"/>
  <c r="Q3157" i="1" s="1"/>
  <c r="M3157" i="1"/>
  <c r="G3062" i="1"/>
  <c r="O3062" i="1" s="1"/>
  <c r="Q3062" i="1" s="1"/>
  <c r="I3063" i="1"/>
  <c r="M3062" i="1"/>
  <c r="M2653" i="1"/>
  <c r="G2653" i="1"/>
  <c r="O2653" i="1" s="1"/>
  <c r="Q2653" i="1" s="1"/>
  <c r="I2654" i="1"/>
  <c r="I2560" i="1"/>
  <c r="I2565" i="1" s="1"/>
  <c r="G2559" i="1"/>
  <c r="O2559" i="1" s="1"/>
  <c r="Q2559" i="1" s="1"/>
  <c r="M2559" i="1"/>
  <c r="I2463" i="1"/>
  <c r="M2462" i="1"/>
  <c r="G2462" i="1"/>
  <c r="O2462" i="1" s="1"/>
  <c r="Q2462" i="1" s="1"/>
  <c r="I2367" i="1"/>
  <c r="M2366" i="1"/>
  <c r="G2366" i="1"/>
  <c r="O2366" i="1" s="1"/>
  <c r="M2271" i="1"/>
  <c r="G2271" i="1"/>
  <c r="O2271" i="1" s="1"/>
  <c r="Q2271" i="1" s="1"/>
  <c r="I2272" i="1"/>
  <c r="I2277" i="1" s="1"/>
  <c r="G2175" i="1"/>
  <c r="O2175" i="1" s="1"/>
  <c r="Q2175" i="1" s="1"/>
  <c r="I2176" i="1"/>
  <c r="I2181" i="1" s="1"/>
  <c r="M2175" i="1"/>
  <c r="I2080" i="1"/>
  <c r="I2085" i="1" s="1"/>
  <c r="G2079" i="1"/>
  <c r="O2079" i="1" s="1"/>
  <c r="Q2079" i="1" s="1"/>
  <c r="M2079" i="1"/>
  <c r="I1983" i="1"/>
  <c r="M1982" i="1"/>
  <c r="G1982" i="1"/>
  <c r="O1982" i="1" s="1"/>
  <c r="I1887" i="1"/>
  <c r="M1886" i="1"/>
  <c r="G1886" i="1"/>
  <c r="O1886" i="1" s="1"/>
  <c r="Q1886" i="1" s="1"/>
  <c r="G1789" i="1"/>
  <c r="O1789" i="1" s="1"/>
  <c r="Q1789" i="1" s="1"/>
  <c r="M1789" i="1"/>
  <c r="I1790" i="1"/>
  <c r="I1696" i="1"/>
  <c r="I1701" i="1" s="1"/>
  <c r="M1695" i="1"/>
  <c r="G1695" i="1"/>
  <c r="O1695" i="1" s="1"/>
  <c r="Q1695" i="1" s="1"/>
  <c r="G1598" i="1"/>
  <c r="O1598" i="1" s="1"/>
  <c r="Q1598" i="1" s="1"/>
  <c r="M1598" i="1"/>
  <c r="I1599" i="1"/>
  <c r="G1190" i="1"/>
  <c r="O1190" i="1" s="1"/>
  <c r="Q1190" i="1" s="1"/>
  <c r="I1191" i="1"/>
  <c r="M1190" i="1"/>
  <c r="G1089" i="1"/>
  <c r="O1089" i="1" s="1"/>
  <c r="Q1089" i="1" s="1"/>
  <c r="I1090" i="1"/>
  <c r="M1089" i="1"/>
  <c r="G988" i="1"/>
  <c r="O988" i="1" s="1"/>
  <c r="I989" i="1"/>
  <c r="M988" i="1"/>
  <c r="G887" i="1"/>
  <c r="O887" i="1" s="1"/>
  <c r="M887" i="1"/>
  <c r="I888" i="1"/>
  <c r="G786" i="1"/>
  <c r="O786" i="1" s="1"/>
  <c r="Q786" i="1" s="1"/>
  <c r="I787" i="1"/>
  <c r="M786" i="1"/>
  <c r="G685" i="1"/>
  <c r="O685" i="1" s="1"/>
  <c r="I686" i="1"/>
  <c r="M685" i="1"/>
  <c r="G584" i="1"/>
  <c r="O584" i="1" s="1"/>
  <c r="Q584" i="1" s="1"/>
  <c r="I585" i="1"/>
  <c r="M584" i="1"/>
  <c r="G483" i="1"/>
  <c r="O483" i="1" s="1"/>
  <c r="M483" i="1"/>
  <c r="I484" i="1"/>
  <c r="G382" i="1"/>
  <c r="O382" i="1" s="1"/>
  <c r="Q382" i="1" s="1"/>
  <c r="M382" i="1"/>
  <c r="I383" i="1"/>
  <c r="G281" i="1"/>
  <c r="O281" i="1" s="1"/>
  <c r="Q281" i="1" s="1"/>
  <c r="I282" i="1"/>
  <c r="M281" i="1"/>
  <c r="G180" i="1"/>
  <c r="O180" i="1" s="1"/>
  <c r="I181" i="1"/>
  <c r="M180" i="1"/>
  <c r="G79" i="1"/>
  <c r="O79" i="1" s="1"/>
  <c r="Q79" i="1" s="1"/>
  <c r="I80" i="1"/>
  <c r="M79" i="1"/>
  <c r="Q2832" i="1"/>
  <c r="Q2909" i="1"/>
  <c r="Q2756" i="1"/>
  <c r="Q2988" i="1"/>
  <c r="Q685" i="1" l="1"/>
  <c r="Q180" i="1"/>
  <c r="Q988" i="1"/>
  <c r="M4114" i="1"/>
  <c r="G4114" i="1"/>
  <c r="O4114" i="1" s="1"/>
  <c r="Q4114" i="1" s="1"/>
  <c r="I4111" i="1"/>
  <c r="I4110" i="1"/>
  <c r="I4115" i="1" s="1"/>
  <c r="M4115" i="1" s="1"/>
  <c r="G4109" i="1"/>
  <c r="O4109" i="1" s="1"/>
  <c r="Q4109" i="1" s="1"/>
  <c r="M4109" i="1"/>
  <c r="I4013" i="1"/>
  <c r="M4012" i="1"/>
  <c r="G4012" i="1"/>
  <c r="O4012" i="1" s="1"/>
  <c r="Q4012" i="1" s="1"/>
  <c r="I3918" i="1"/>
  <c r="G3917" i="1"/>
  <c r="O3917" i="1" s="1"/>
  <c r="Q3917" i="1" s="1"/>
  <c r="M3917" i="1"/>
  <c r="G3822" i="1"/>
  <c r="O3822" i="1" s="1"/>
  <c r="M3822" i="1"/>
  <c r="I3823" i="1"/>
  <c r="G3728" i="1"/>
  <c r="O3728" i="1" s="1"/>
  <c r="Q3728" i="1" s="1"/>
  <c r="I3729" i="1"/>
  <c r="I3734" i="1" s="1"/>
  <c r="M3728" i="1"/>
  <c r="G3633" i="1"/>
  <c r="O3633" i="1" s="1"/>
  <c r="Q3633" i="1" s="1"/>
  <c r="I3634" i="1"/>
  <c r="I3639" i="1" s="1"/>
  <c r="M3633" i="1"/>
  <c r="I3538" i="1"/>
  <c r="M3537" i="1"/>
  <c r="G3537" i="1"/>
  <c r="O3537" i="1" s="1"/>
  <c r="Q3537" i="1" s="1"/>
  <c r="I3443" i="1"/>
  <c r="M3442" i="1"/>
  <c r="G3442" i="1"/>
  <c r="O3442" i="1" s="1"/>
  <c r="M3348" i="1"/>
  <c r="G3348" i="1"/>
  <c r="O3348" i="1" s="1"/>
  <c r="Q3348" i="1" s="1"/>
  <c r="I3349" i="1"/>
  <c r="I3354" i="1" s="1"/>
  <c r="I3254" i="1"/>
  <c r="I3259" i="1" s="1"/>
  <c r="M3253" i="1"/>
  <c r="G3253" i="1"/>
  <c r="O3253" i="1" s="1"/>
  <c r="Q3253" i="1" s="1"/>
  <c r="I3159" i="1"/>
  <c r="I3164" i="1" s="1"/>
  <c r="M3158" i="1"/>
  <c r="G3158" i="1"/>
  <c r="O3158" i="1" s="1"/>
  <c r="Q3158" i="1" s="1"/>
  <c r="M2565" i="1"/>
  <c r="G2565" i="1"/>
  <c r="O2565" i="1" s="1"/>
  <c r="Q2565" i="1" s="1"/>
  <c r="G2277" i="1"/>
  <c r="O2277" i="1" s="1"/>
  <c r="Q2277" i="1" s="1"/>
  <c r="M2277" i="1"/>
  <c r="G2181" i="1"/>
  <c r="O2181" i="1" s="1"/>
  <c r="Q2181" i="1" s="1"/>
  <c r="M2181" i="1"/>
  <c r="G2085" i="1"/>
  <c r="O2085" i="1" s="1"/>
  <c r="Q2085" i="1" s="1"/>
  <c r="M2085" i="1"/>
  <c r="G1701" i="1"/>
  <c r="O1701" i="1" s="1"/>
  <c r="Q1701" i="1" s="1"/>
  <c r="M1701" i="1"/>
  <c r="I3064" i="1"/>
  <c r="I3069" i="1" s="1"/>
  <c r="M3063" i="1"/>
  <c r="G3063" i="1"/>
  <c r="O3063" i="1" s="1"/>
  <c r="Q3063" i="1" s="1"/>
  <c r="M2654" i="1"/>
  <c r="G2654" i="1"/>
  <c r="O2654" i="1" s="1"/>
  <c r="Q2654" i="1" s="1"/>
  <c r="I2655" i="1"/>
  <c r="I2561" i="1"/>
  <c r="I2566" i="1" s="1"/>
  <c r="I2562" i="1"/>
  <c r="I2567" i="1" s="1"/>
  <c r="G2560" i="1"/>
  <c r="O2560" i="1" s="1"/>
  <c r="Q2560" i="1" s="1"/>
  <c r="M2560" i="1"/>
  <c r="M2463" i="1"/>
  <c r="I2464" i="1"/>
  <c r="I2469" i="1" s="1"/>
  <c r="G2463" i="1"/>
  <c r="O2463" i="1" s="1"/>
  <c r="Q2463" i="1" s="1"/>
  <c r="I2368" i="1"/>
  <c r="I2373" i="1" s="1"/>
  <c r="M2367" i="1"/>
  <c r="G2367" i="1"/>
  <c r="O2367" i="1" s="1"/>
  <c r="M2272" i="1"/>
  <c r="I2274" i="1"/>
  <c r="I2279" i="1" s="1"/>
  <c r="I2273" i="1"/>
  <c r="I2278" i="1" s="1"/>
  <c r="G2272" i="1"/>
  <c r="O2272" i="1" s="1"/>
  <c r="Q2272" i="1" s="1"/>
  <c r="M2176" i="1"/>
  <c r="G2176" i="1"/>
  <c r="O2176" i="1" s="1"/>
  <c r="Q2176" i="1" s="1"/>
  <c r="I2178" i="1"/>
  <c r="I2183" i="1" s="1"/>
  <c r="I2177" i="1"/>
  <c r="I2182" i="1" s="1"/>
  <c r="M2080" i="1"/>
  <c r="I2082" i="1"/>
  <c r="I2087" i="1" s="1"/>
  <c r="I2081" i="1"/>
  <c r="I2086" i="1" s="1"/>
  <c r="G2080" i="1"/>
  <c r="O2080" i="1" s="1"/>
  <c r="Q2080" i="1" s="1"/>
  <c r="G1983" i="1"/>
  <c r="O1983" i="1" s="1"/>
  <c r="M1983" i="1"/>
  <c r="I1984" i="1"/>
  <c r="I1989" i="1" s="1"/>
  <c r="G1887" i="1"/>
  <c r="O1887" i="1" s="1"/>
  <c r="Q1887" i="1" s="1"/>
  <c r="I1888" i="1"/>
  <c r="I1893" i="1" s="1"/>
  <c r="M1887" i="1"/>
  <c r="G1790" i="1"/>
  <c r="O1790" i="1" s="1"/>
  <c r="Q1790" i="1" s="1"/>
  <c r="I1791" i="1"/>
  <c r="M1790" i="1"/>
  <c r="G1696" i="1"/>
  <c r="O1696" i="1" s="1"/>
  <c r="Q1696" i="1" s="1"/>
  <c r="I1697" i="1"/>
  <c r="I1702" i="1" s="1"/>
  <c r="M1696" i="1"/>
  <c r="I1698" i="1"/>
  <c r="I1703" i="1" s="1"/>
  <c r="I1600" i="1"/>
  <c r="I1605" i="1" s="1"/>
  <c r="M1599" i="1"/>
  <c r="G1599" i="1"/>
  <c r="O1599" i="1" s="1"/>
  <c r="Q1599" i="1" s="1"/>
  <c r="G1191" i="1"/>
  <c r="O1191" i="1" s="1"/>
  <c r="Q1191" i="1" s="1"/>
  <c r="I1192" i="1"/>
  <c r="M1191" i="1"/>
  <c r="G1090" i="1"/>
  <c r="O1090" i="1" s="1"/>
  <c r="Q1090" i="1" s="1"/>
  <c r="M1090" i="1"/>
  <c r="I1091" i="1"/>
  <c r="G989" i="1"/>
  <c r="O989" i="1" s="1"/>
  <c r="I990" i="1"/>
  <c r="M989" i="1"/>
  <c r="G888" i="1"/>
  <c r="O888" i="1" s="1"/>
  <c r="M888" i="1"/>
  <c r="I889" i="1"/>
  <c r="G787" i="1"/>
  <c r="O787" i="1" s="1"/>
  <c r="Q787" i="1" s="1"/>
  <c r="M787" i="1"/>
  <c r="I788" i="1"/>
  <c r="G686" i="1"/>
  <c r="O686" i="1" s="1"/>
  <c r="Q686" i="1" s="1"/>
  <c r="I687" i="1"/>
  <c r="M686" i="1"/>
  <c r="G585" i="1"/>
  <c r="O585" i="1" s="1"/>
  <c r="I586" i="1"/>
  <c r="M585" i="1"/>
  <c r="G484" i="1"/>
  <c r="O484" i="1" s="1"/>
  <c r="M484" i="1"/>
  <c r="I485" i="1"/>
  <c r="G383" i="1"/>
  <c r="O383" i="1" s="1"/>
  <c r="Q383" i="1" s="1"/>
  <c r="I384" i="1"/>
  <c r="M383" i="1"/>
  <c r="G282" i="1"/>
  <c r="O282" i="1" s="1"/>
  <c r="Q282" i="1" s="1"/>
  <c r="I283" i="1"/>
  <c r="M282" i="1"/>
  <c r="G181" i="1"/>
  <c r="O181" i="1" s="1"/>
  <c r="M181" i="1"/>
  <c r="I182" i="1"/>
  <c r="G80" i="1"/>
  <c r="O80" i="1" s="1"/>
  <c r="Q80" i="1" s="1"/>
  <c r="I81" i="1"/>
  <c r="M80" i="1"/>
  <c r="Q2989" i="1"/>
  <c r="Q2833" i="1"/>
  <c r="Q2910" i="1"/>
  <c r="Q2757" i="1"/>
  <c r="Q585" i="1" l="1"/>
  <c r="Q181" i="1"/>
  <c r="Q989" i="1"/>
  <c r="G4115" i="1"/>
  <c r="O4115" i="1" s="1"/>
  <c r="Q4115" i="1" s="1"/>
  <c r="M3734" i="1"/>
  <c r="G3734" i="1"/>
  <c r="O3734" i="1" s="1"/>
  <c r="Q3734" i="1" s="1"/>
  <c r="M3639" i="1"/>
  <c r="G3639" i="1"/>
  <c r="O3639" i="1" s="1"/>
  <c r="Q3639" i="1" s="1"/>
  <c r="M3354" i="1"/>
  <c r="G3354" i="1"/>
  <c r="O3354" i="1" s="1"/>
  <c r="Q3354" i="1" s="1"/>
  <c r="M3259" i="1"/>
  <c r="G3259" i="1"/>
  <c r="O3259" i="1" s="1"/>
  <c r="Q3259" i="1" s="1"/>
  <c r="M3164" i="1"/>
  <c r="G3164" i="1"/>
  <c r="O3164" i="1" s="1"/>
  <c r="Q3164" i="1" s="1"/>
  <c r="M3069" i="1"/>
  <c r="G3069" i="1"/>
  <c r="O3069" i="1" s="1"/>
  <c r="Q3069" i="1" s="1"/>
  <c r="G4110" i="1"/>
  <c r="O4110" i="1" s="1"/>
  <c r="Q4110" i="1" s="1"/>
  <c r="I4112" i="1"/>
  <c r="M4110" i="1"/>
  <c r="I4113" i="1"/>
  <c r="G4111" i="1"/>
  <c r="O4111" i="1" s="1"/>
  <c r="Q4111" i="1" s="1"/>
  <c r="M4111" i="1"/>
  <c r="G4013" i="1"/>
  <c r="O4013" i="1" s="1"/>
  <c r="Q4013" i="1" s="1"/>
  <c r="I4014" i="1"/>
  <c r="I4019" i="1" s="1"/>
  <c r="M4013" i="1"/>
  <c r="G3918" i="1"/>
  <c r="O3918" i="1" s="1"/>
  <c r="Q3918" i="1" s="1"/>
  <c r="I3919" i="1"/>
  <c r="I3924" i="1" s="1"/>
  <c r="M3918" i="1"/>
  <c r="G3823" i="1"/>
  <c r="O3823" i="1" s="1"/>
  <c r="I3824" i="1"/>
  <c r="I3829" i="1" s="1"/>
  <c r="M3823" i="1"/>
  <c r="I3730" i="1"/>
  <c r="I3735" i="1" s="1"/>
  <c r="M3735" i="1" s="1"/>
  <c r="G3729" i="1"/>
  <c r="O3729" i="1" s="1"/>
  <c r="Q3729" i="1" s="1"/>
  <c r="I3731" i="1"/>
  <c r="M3729" i="1"/>
  <c r="I3635" i="1"/>
  <c r="I3640" i="1" s="1"/>
  <c r="M3640" i="1" s="1"/>
  <c r="I3636" i="1"/>
  <c r="M3634" i="1"/>
  <c r="G3634" i="1"/>
  <c r="O3634" i="1" s="1"/>
  <c r="Q3634" i="1" s="1"/>
  <c r="G3538" i="1"/>
  <c r="O3538" i="1" s="1"/>
  <c r="Q3538" i="1" s="1"/>
  <c r="I3539" i="1"/>
  <c r="I3544" i="1" s="1"/>
  <c r="M3538" i="1"/>
  <c r="I3444" i="1"/>
  <c r="I3449" i="1" s="1"/>
  <c r="G3443" i="1"/>
  <c r="O3443" i="1" s="1"/>
  <c r="M3443" i="1"/>
  <c r="I3351" i="1"/>
  <c r="M3349" i="1"/>
  <c r="I3350" i="1"/>
  <c r="I3355" i="1" s="1"/>
  <c r="M3355" i="1" s="1"/>
  <c r="G3349" i="1"/>
  <c r="O3349" i="1" s="1"/>
  <c r="Q3349" i="1" s="1"/>
  <c r="M3254" i="1"/>
  <c r="I3256" i="1"/>
  <c r="G3254" i="1"/>
  <c r="O3254" i="1" s="1"/>
  <c r="Q3254" i="1" s="1"/>
  <c r="I3255" i="1"/>
  <c r="I3260" i="1" s="1"/>
  <c r="M3260" i="1" s="1"/>
  <c r="I3161" i="1"/>
  <c r="I3160" i="1"/>
  <c r="I3165" i="1" s="1"/>
  <c r="M3165" i="1" s="1"/>
  <c r="G3159" i="1"/>
  <c r="O3159" i="1" s="1"/>
  <c r="Q3159" i="1" s="1"/>
  <c r="M3159" i="1"/>
  <c r="M2567" i="1"/>
  <c r="G2567" i="1"/>
  <c r="O2567" i="1" s="1"/>
  <c r="Q2567" i="1" s="1"/>
  <c r="M2566" i="1"/>
  <c r="G2566" i="1"/>
  <c r="O2566" i="1" s="1"/>
  <c r="Q2566" i="1" s="1"/>
  <c r="G2469" i="1"/>
  <c r="O2469" i="1" s="1"/>
  <c r="Q2469" i="1" s="1"/>
  <c r="M2469" i="1"/>
  <c r="M2373" i="1"/>
  <c r="G2373" i="1"/>
  <c r="O2373" i="1" s="1"/>
  <c r="G2278" i="1"/>
  <c r="O2278" i="1" s="1"/>
  <c r="Q2278" i="1" s="1"/>
  <c r="M2278" i="1"/>
  <c r="G2279" i="1"/>
  <c r="O2279" i="1" s="1"/>
  <c r="Q2279" i="1" s="1"/>
  <c r="M2279" i="1"/>
  <c r="G2182" i="1"/>
  <c r="O2182" i="1" s="1"/>
  <c r="Q2182" i="1" s="1"/>
  <c r="M2182" i="1"/>
  <c r="G2183" i="1"/>
  <c r="O2183" i="1" s="1"/>
  <c r="Q2183" i="1" s="1"/>
  <c r="M2183" i="1"/>
  <c r="G2086" i="1"/>
  <c r="O2086" i="1" s="1"/>
  <c r="Q2086" i="1" s="1"/>
  <c r="M2086" i="1"/>
  <c r="G2087" i="1"/>
  <c r="O2087" i="1" s="1"/>
  <c r="Q2087" i="1" s="1"/>
  <c r="M2087" i="1"/>
  <c r="G1989" i="1"/>
  <c r="O1989" i="1" s="1"/>
  <c r="M1989" i="1"/>
  <c r="G1893" i="1"/>
  <c r="O1893" i="1" s="1"/>
  <c r="Q1893" i="1" s="1"/>
  <c r="M1893" i="1"/>
  <c r="G1703" i="1"/>
  <c r="O1703" i="1" s="1"/>
  <c r="Q1703" i="1" s="1"/>
  <c r="M1703" i="1"/>
  <c r="G1702" i="1"/>
  <c r="O1702" i="1" s="1"/>
  <c r="Q1702" i="1" s="1"/>
  <c r="M1702" i="1"/>
  <c r="M1605" i="1"/>
  <c r="G1605" i="1"/>
  <c r="O1605" i="1" s="1"/>
  <c r="Q1605" i="1" s="1"/>
  <c r="I3066" i="1"/>
  <c r="I3065" i="1"/>
  <c r="I3070" i="1" s="1"/>
  <c r="M3070" i="1" s="1"/>
  <c r="G3064" i="1"/>
  <c r="O3064" i="1" s="1"/>
  <c r="Q3064" i="1" s="1"/>
  <c r="M3064" i="1"/>
  <c r="I2656" i="1"/>
  <c r="I2661" i="1" s="1"/>
  <c r="M2661" i="1" s="1"/>
  <c r="G2655" i="1"/>
  <c r="O2655" i="1" s="1"/>
  <c r="Q2655" i="1" s="1"/>
  <c r="M2655" i="1"/>
  <c r="M2562" i="1"/>
  <c r="I2564" i="1"/>
  <c r="G2562" i="1"/>
  <c r="O2562" i="1" s="1"/>
  <c r="Q2562" i="1" s="1"/>
  <c r="I2563" i="1"/>
  <c r="M2563" i="1" s="1"/>
  <c r="M2561" i="1"/>
  <c r="G2561" i="1"/>
  <c r="O2561" i="1" s="1"/>
  <c r="Q2561" i="1" s="1"/>
  <c r="I2466" i="1"/>
  <c r="I2471" i="1" s="1"/>
  <c r="G2464" i="1"/>
  <c r="O2464" i="1" s="1"/>
  <c r="Q2464" i="1" s="1"/>
  <c r="I2465" i="1"/>
  <c r="I2470" i="1" s="1"/>
  <c r="M2464" i="1"/>
  <c r="M2368" i="1"/>
  <c r="G2368" i="1"/>
  <c r="O2368" i="1" s="1"/>
  <c r="I2370" i="1"/>
  <c r="I2375" i="1" s="1"/>
  <c r="I2369" i="1"/>
  <c r="I2374" i="1" s="1"/>
  <c r="I2275" i="1"/>
  <c r="M2275" i="1" s="1"/>
  <c r="G2273" i="1"/>
  <c r="O2273" i="1" s="1"/>
  <c r="Q2273" i="1" s="1"/>
  <c r="M2273" i="1"/>
  <c r="I2276" i="1"/>
  <c r="M2274" i="1"/>
  <c r="G2274" i="1"/>
  <c r="O2274" i="1" s="1"/>
  <c r="Q2274" i="1" s="1"/>
  <c r="I2179" i="1"/>
  <c r="M2179" i="1" s="1"/>
  <c r="G2177" i="1"/>
  <c r="O2177" i="1" s="1"/>
  <c r="Q2177" i="1" s="1"/>
  <c r="M2177" i="1"/>
  <c r="I2180" i="1"/>
  <c r="M2178" i="1"/>
  <c r="G2178" i="1"/>
  <c r="O2178" i="1" s="1"/>
  <c r="Q2178" i="1" s="1"/>
  <c r="I2083" i="1"/>
  <c r="M2083" i="1" s="1"/>
  <c r="G2081" i="1"/>
  <c r="O2081" i="1" s="1"/>
  <c r="Q2081" i="1" s="1"/>
  <c r="M2081" i="1"/>
  <c r="I2084" i="1"/>
  <c r="G2082" i="1"/>
  <c r="O2082" i="1" s="1"/>
  <c r="Q2082" i="1" s="1"/>
  <c r="M2082" i="1"/>
  <c r="I1986" i="1"/>
  <c r="I1991" i="1" s="1"/>
  <c r="G1984" i="1"/>
  <c r="O1984" i="1" s="1"/>
  <c r="I1985" i="1"/>
  <c r="I1990" i="1" s="1"/>
  <c r="M1984" i="1"/>
  <c r="G1888" i="1"/>
  <c r="O1888" i="1" s="1"/>
  <c r="Q1888" i="1" s="1"/>
  <c r="I1890" i="1"/>
  <c r="I1895" i="1" s="1"/>
  <c r="I1889" i="1"/>
  <c r="I1894" i="1" s="1"/>
  <c r="M1888" i="1"/>
  <c r="I1792" i="1"/>
  <c r="I1797" i="1" s="1"/>
  <c r="M1791" i="1"/>
  <c r="G1791" i="1"/>
  <c r="O1791" i="1" s="1"/>
  <c r="Q1791" i="1" s="1"/>
  <c r="I1700" i="1"/>
  <c r="G1698" i="1"/>
  <c r="O1698" i="1" s="1"/>
  <c r="Q1698" i="1" s="1"/>
  <c r="M1698" i="1"/>
  <c r="I1699" i="1"/>
  <c r="M1699" i="1" s="1"/>
  <c r="M1697" i="1"/>
  <c r="G1697" i="1"/>
  <c r="O1697" i="1" s="1"/>
  <c r="Q1697" i="1" s="1"/>
  <c r="I1601" i="1"/>
  <c r="I1606" i="1" s="1"/>
  <c r="I1602" i="1"/>
  <c r="I1607" i="1" s="1"/>
  <c r="M1600" i="1"/>
  <c r="G1600" i="1"/>
  <c r="O1600" i="1" s="1"/>
  <c r="Q1600" i="1" s="1"/>
  <c r="G1192" i="1"/>
  <c r="O1192" i="1" s="1"/>
  <c r="Q1192" i="1" s="1"/>
  <c r="M1192" i="1"/>
  <c r="I1193" i="1"/>
  <c r="I1196" i="1" s="1"/>
  <c r="M1196" i="1" s="1"/>
  <c r="I1194" i="1"/>
  <c r="I1197" i="1" s="1"/>
  <c r="G1091" i="1"/>
  <c r="O1091" i="1" s="1"/>
  <c r="Q1091" i="1" s="1"/>
  <c r="M1091" i="1"/>
  <c r="I1092" i="1"/>
  <c r="I1095" i="1" s="1"/>
  <c r="M1095" i="1" s="1"/>
  <c r="I1093" i="1"/>
  <c r="I1096" i="1" s="1"/>
  <c r="G990" i="1"/>
  <c r="O990" i="1" s="1"/>
  <c r="Q990" i="1" s="1"/>
  <c r="I992" i="1"/>
  <c r="I995" i="1" s="1"/>
  <c r="I991" i="1"/>
  <c r="I994" i="1" s="1"/>
  <c r="M994" i="1" s="1"/>
  <c r="M990" i="1"/>
  <c r="G889" i="1"/>
  <c r="O889" i="1" s="1"/>
  <c r="I890" i="1"/>
  <c r="I893" i="1" s="1"/>
  <c r="M893" i="1" s="1"/>
  <c r="M889" i="1"/>
  <c r="I891" i="1"/>
  <c r="I894" i="1" s="1"/>
  <c r="G788" i="1"/>
  <c r="O788" i="1" s="1"/>
  <c r="Q788" i="1" s="1"/>
  <c r="I790" i="1"/>
  <c r="I793" i="1" s="1"/>
  <c r="I789" i="1"/>
  <c r="I792" i="1" s="1"/>
  <c r="M792" i="1" s="1"/>
  <c r="M788" i="1"/>
  <c r="G687" i="1"/>
  <c r="O687" i="1" s="1"/>
  <c r="I688" i="1"/>
  <c r="I691" i="1" s="1"/>
  <c r="M691" i="1" s="1"/>
  <c r="M687" i="1"/>
  <c r="I689" i="1"/>
  <c r="I692" i="1" s="1"/>
  <c r="G586" i="1"/>
  <c r="O586" i="1" s="1"/>
  <c r="Q586" i="1" s="1"/>
  <c r="I587" i="1"/>
  <c r="I590" i="1" s="1"/>
  <c r="M590" i="1" s="1"/>
  <c r="I588" i="1"/>
  <c r="I591" i="1" s="1"/>
  <c r="M586" i="1"/>
  <c r="G485" i="1"/>
  <c r="O485" i="1" s="1"/>
  <c r="I486" i="1"/>
  <c r="I489" i="1" s="1"/>
  <c r="M489" i="1" s="1"/>
  <c r="M485" i="1"/>
  <c r="I487" i="1"/>
  <c r="I490" i="1" s="1"/>
  <c r="G384" i="1"/>
  <c r="O384" i="1" s="1"/>
  <c r="Q384" i="1" s="1"/>
  <c r="M384" i="1"/>
  <c r="I385" i="1"/>
  <c r="I388" i="1" s="1"/>
  <c r="M388" i="1" s="1"/>
  <c r="I386" i="1"/>
  <c r="I389" i="1" s="1"/>
  <c r="G283" i="1"/>
  <c r="O283" i="1" s="1"/>
  <c r="Q283" i="1" s="1"/>
  <c r="M283" i="1"/>
  <c r="I284" i="1"/>
  <c r="I287" i="1" s="1"/>
  <c r="M287" i="1" s="1"/>
  <c r="I285" i="1"/>
  <c r="I288" i="1" s="1"/>
  <c r="G182" i="1"/>
  <c r="O182" i="1" s="1"/>
  <c r="Q182" i="1" s="1"/>
  <c r="M182" i="1"/>
  <c r="I183" i="1"/>
  <c r="I186" i="1" s="1"/>
  <c r="M186" i="1" s="1"/>
  <c r="I184" i="1"/>
  <c r="I187" i="1" s="1"/>
  <c r="G81" i="1"/>
  <c r="O81" i="1" s="1"/>
  <c r="Q81" i="1" s="1"/>
  <c r="I82" i="1"/>
  <c r="I85" i="1" s="1"/>
  <c r="M81" i="1"/>
  <c r="I83" i="1"/>
  <c r="I86" i="1" s="1"/>
  <c r="Q2911" i="1"/>
  <c r="Q2834" i="1"/>
  <c r="Q2990" i="1"/>
  <c r="Q2758" i="1"/>
  <c r="Q687" i="1" l="1"/>
  <c r="G4019" i="1"/>
  <c r="O4019" i="1" s="1"/>
  <c r="Q4019" i="1" s="1"/>
  <c r="M4019" i="1"/>
  <c r="G3924" i="1"/>
  <c r="O3924" i="1" s="1"/>
  <c r="Q3924" i="1" s="1"/>
  <c r="M3924" i="1"/>
  <c r="M3829" i="1"/>
  <c r="G3829" i="1"/>
  <c r="O3829" i="1" s="1"/>
  <c r="G3735" i="1"/>
  <c r="O3735" i="1" s="1"/>
  <c r="Q3735" i="1" s="1"/>
  <c r="G3640" i="1"/>
  <c r="O3640" i="1" s="1"/>
  <c r="Q3640" i="1" s="1"/>
  <c r="M3544" i="1"/>
  <c r="G3544" i="1"/>
  <c r="O3544" i="1" s="1"/>
  <c r="Q3544" i="1" s="1"/>
  <c r="M3449" i="1"/>
  <c r="G3449" i="1"/>
  <c r="O3449" i="1" s="1"/>
  <c r="G3355" i="1"/>
  <c r="O3355" i="1" s="1"/>
  <c r="Q3355" i="1" s="1"/>
  <c r="G3260" i="1"/>
  <c r="O3260" i="1" s="1"/>
  <c r="Q3260" i="1" s="1"/>
  <c r="G3165" i="1"/>
  <c r="O3165" i="1" s="1"/>
  <c r="Q3165" i="1" s="1"/>
  <c r="G3070" i="1"/>
  <c r="O3070" i="1" s="1"/>
  <c r="Q3070" i="1" s="1"/>
  <c r="M4113" i="1"/>
  <c r="G4113" i="1"/>
  <c r="O4113" i="1" s="1"/>
  <c r="Q4113" i="1" s="1"/>
  <c r="I4116" i="1"/>
  <c r="G4112" i="1"/>
  <c r="O4112" i="1" s="1"/>
  <c r="Q4112" i="1" s="1"/>
  <c r="M4112" i="1"/>
  <c r="I4016" i="1"/>
  <c r="I4015" i="1"/>
  <c r="I4020" i="1" s="1"/>
  <c r="M4020" i="1" s="1"/>
  <c r="G4014" i="1"/>
  <c r="O4014" i="1" s="1"/>
  <c r="Q4014" i="1" s="1"/>
  <c r="M4014" i="1"/>
  <c r="I3920" i="1"/>
  <c r="I3925" i="1" s="1"/>
  <c r="M3925" i="1" s="1"/>
  <c r="I3921" i="1"/>
  <c r="G3919" i="1"/>
  <c r="O3919" i="1" s="1"/>
  <c r="Q3919" i="1" s="1"/>
  <c r="M3919" i="1"/>
  <c r="I3826" i="1"/>
  <c r="I3825" i="1"/>
  <c r="I3830" i="1" s="1"/>
  <c r="M3830" i="1" s="1"/>
  <c r="M3824" i="1"/>
  <c r="G3824" i="1"/>
  <c r="O3824" i="1" s="1"/>
  <c r="I3733" i="1"/>
  <c r="G3731" i="1"/>
  <c r="O3731" i="1" s="1"/>
  <c r="Q3731" i="1" s="1"/>
  <c r="M3731" i="1"/>
  <c r="G3730" i="1"/>
  <c r="O3730" i="1" s="1"/>
  <c r="Q3730" i="1" s="1"/>
  <c r="I3732" i="1"/>
  <c r="M3730" i="1"/>
  <c r="I3638" i="1"/>
  <c r="M3636" i="1"/>
  <c r="G3636" i="1"/>
  <c r="O3636" i="1" s="1"/>
  <c r="Q3636" i="1" s="1"/>
  <c r="I3637" i="1"/>
  <c r="G3635" i="1"/>
  <c r="O3635" i="1" s="1"/>
  <c r="Q3635" i="1" s="1"/>
  <c r="M3635" i="1"/>
  <c r="M3539" i="1"/>
  <c r="G3539" i="1"/>
  <c r="O3539" i="1" s="1"/>
  <c r="Q3539" i="1" s="1"/>
  <c r="I3540" i="1"/>
  <c r="I3545" i="1" s="1"/>
  <c r="M3545" i="1" s="1"/>
  <c r="I3541" i="1"/>
  <c r="M3444" i="1"/>
  <c r="G3444" i="1"/>
  <c r="O3444" i="1" s="1"/>
  <c r="I3445" i="1"/>
  <c r="I3450" i="1" s="1"/>
  <c r="M3450" i="1" s="1"/>
  <c r="I3446" i="1"/>
  <c r="G3350" i="1"/>
  <c r="O3350" i="1" s="1"/>
  <c r="Q3350" i="1" s="1"/>
  <c r="M3350" i="1"/>
  <c r="I3352" i="1"/>
  <c r="M3351" i="1"/>
  <c r="I3353" i="1"/>
  <c r="G3351" i="1"/>
  <c r="O3351" i="1" s="1"/>
  <c r="Q3351" i="1" s="1"/>
  <c r="I3257" i="1"/>
  <c r="G3255" i="1"/>
  <c r="O3255" i="1" s="1"/>
  <c r="Q3255" i="1" s="1"/>
  <c r="M3255" i="1"/>
  <c r="M3256" i="1"/>
  <c r="I3258" i="1"/>
  <c r="G3256" i="1"/>
  <c r="O3256" i="1" s="1"/>
  <c r="Q3256" i="1" s="1"/>
  <c r="G3160" i="1"/>
  <c r="O3160" i="1" s="1"/>
  <c r="Q3160" i="1" s="1"/>
  <c r="I3162" i="1"/>
  <c r="M3160" i="1"/>
  <c r="I3163" i="1"/>
  <c r="M3161" i="1"/>
  <c r="G3161" i="1"/>
  <c r="O3161" i="1" s="1"/>
  <c r="Q3161" i="1" s="1"/>
  <c r="G2661" i="1"/>
  <c r="O2661" i="1" s="1"/>
  <c r="Q2661" i="1" s="1"/>
  <c r="G2471" i="1"/>
  <c r="O2471" i="1" s="1"/>
  <c r="Q2471" i="1" s="1"/>
  <c r="M2471" i="1"/>
  <c r="G2470" i="1"/>
  <c r="O2470" i="1" s="1"/>
  <c r="Q2470" i="1" s="1"/>
  <c r="M2470" i="1"/>
  <c r="M2374" i="1"/>
  <c r="G2374" i="1"/>
  <c r="O2374" i="1" s="1"/>
  <c r="M2375" i="1"/>
  <c r="G2375" i="1"/>
  <c r="O2375" i="1" s="1"/>
  <c r="G1990" i="1"/>
  <c r="O1990" i="1" s="1"/>
  <c r="M1990" i="1"/>
  <c r="G1991" i="1"/>
  <c r="O1991" i="1" s="1"/>
  <c r="M1991" i="1"/>
  <c r="G1894" i="1"/>
  <c r="O1894" i="1" s="1"/>
  <c r="Q1894" i="1" s="1"/>
  <c r="M1894" i="1"/>
  <c r="G1895" i="1"/>
  <c r="O1895" i="1" s="1"/>
  <c r="Q1895" i="1" s="1"/>
  <c r="M1895" i="1"/>
  <c r="G1797" i="1"/>
  <c r="O1797" i="1" s="1"/>
  <c r="Q1797" i="1" s="1"/>
  <c r="M1797" i="1"/>
  <c r="G1606" i="1"/>
  <c r="O1606" i="1" s="1"/>
  <c r="Q1606" i="1" s="1"/>
  <c r="M1606" i="1"/>
  <c r="M1607" i="1"/>
  <c r="G1607" i="1"/>
  <c r="O1607" i="1" s="1"/>
  <c r="Q1607" i="1" s="1"/>
  <c r="M3065" i="1"/>
  <c r="G3065" i="1"/>
  <c r="O3065" i="1" s="1"/>
  <c r="Q3065" i="1" s="1"/>
  <c r="I3067" i="1"/>
  <c r="M3067" i="1" s="1"/>
  <c r="I3068" i="1"/>
  <c r="M3066" i="1"/>
  <c r="G3066" i="1"/>
  <c r="O3066" i="1" s="1"/>
  <c r="Q3066" i="1" s="1"/>
  <c r="G2656" i="1"/>
  <c r="O2656" i="1" s="1"/>
  <c r="Q2656" i="1" s="1"/>
  <c r="M2656" i="1"/>
  <c r="I2658" i="1"/>
  <c r="I2663" i="1" s="1"/>
  <c r="I2657" i="1"/>
  <c r="I2662" i="1" s="1"/>
  <c r="M2662" i="1" s="1"/>
  <c r="G2563" i="1"/>
  <c r="O2563" i="1" s="1"/>
  <c r="Q2563" i="1" s="1"/>
  <c r="I2568" i="1"/>
  <c r="M2564" i="1"/>
  <c r="G2564" i="1"/>
  <c r="O2564" i="1" s="1"/>
  <c r="Q2564" i="1" s="1"/>
  <c r="G2465" i="1"/>
  <c r="O2465" i="1" s="1"/>
  <c r="Q2465" i="1" s="1"/>
  <c r="I2467" i="1"/>
  <c r="M2467" i="1" s="1"/>
  <c r="M2465" i="1"/>
  <c r="I2468" i="1"/>
  <c r="G2466" i="1"/>
  <c r="O2466" i="1" s="1"/>
  <c r="Q2466" i="1" s="1"/>
  <c r="M2466" i="1"/>
  <c r="I2371" i="1"/>
  <c r="M2371" i="1" s="1"/>
  <c r="M2369" i="1"/>
  <c r="G2369" i="1"/>
  <c r="O2369" i="1" s="1"/>
  <c r="I2372" i="1"/>
  <c r="G2370" i="1"/>
  <c r="O2370" i="1" s="1"/>
  <c r="M2370" i="1"/>
  <c r="G2276" i="1"/>
  <c r="O2276" i="1" s="1"/>
  <c r="Q2276" i="1" s="1"/>
  <c r="M2276" i="1"/>
  <c r="G2275" i="1"/>
  <c r="O2275" i="1" s="1"/>
  <c r="Q2275" i="1" s="1"/>
  <c r="I2280" i="1"/>
  <c r="G2180" i="1"/>
  <c r="O2180" i="1" s="1"/>
  <c r="Q2180" i="1" s="1"/>
  <c r="M2180" i="1"/>
  <c r="I2184" i="1"/>
  <c r="G2179" i="1"/>
  <c r="O2179" i="1" s="1"/>
  <c r="Q2179" i="1" s="1"/>
  <c r="M2084" i="1"/>
  <c r="G2084" i="1"/>
  <c r="O2084" i="1" s="1"/>
  <c r="Q2084" i="1" s="1"/>
  <c r="I2088" i="1"/>
  <c r="G2083" i="1"/>
  <c r="O2083" i="1" s="1"/>
  <c r="Q2083" i="1" s="1"/>
  <c r="I1987" i="1"/>
  <c r="M1987" i="1" s="1"/>
  <c r="M1985" i="1"/>
  <c r="G1985" i="1"/>
  <c r="O1985" i="1" s="1"/>
  <c r="I1988" i="1"/>
  <c r="M1986" i="1"/>
  <c r="G1986" i="1"/>
  <c r="O1986" i="1" s="1"/>
  <c r="I1891" i="1"/>
  <c r="M1891" i="1" s="1"/>
  <c r="G1889" i="1"/>
  <c r="O1889" i="1" s="1"/>
  <c r="Q1889" i="1" s="1"/>
  <c r="M1889" i="1"/>
  <c r="I1892" i="1"/>
  <c r="G1890" i="1"/>
  <c r="O1890" i="1" s="1"/>
  <c r="Q1890" i="1" s="1"/>
  <c r="M1890" i="1"/>
  <c r="M1792" i="1"/>
  <c r="G1792" i="1"/>
  <c r="O1792" i="1" s="1"/>
  <c r="Q1792" i="1" s="1"/>
  <c r="I1793" i="1"/>
  <c r="I1798" i="1" s="1"/>
  <c r="I1794" i="1"/>
  <c r="I1799" i="1" s="1"/>
  <c r="G1699" i="1"/>
  <c r="O1699" i="1" s="1"/>
  <c r="I1704" i="1"/>
  <c r="G1700" i="1"/>
  <c r="O1700" i="1" s="1"/>
  <c r="Q1700" i="1" s="1"/>
  <c r="M1700" i="1"/>
  <c r="M1602" i="1"/>
  <c r="I1604" i="1"/>
  <c r="G1602" i="1"/>
  <c r="O1602" i="1" s="1"/>
  <c r="Q1602" i="1" s="1"/>
  <c r="I1603" i="1"/>
  <c r="M1603" i="1" s="1"/>
  <c r="M1601" i="1"/>
  <c r="G1601" i="1"/>
  <c r="O1601" i="1" s="1"/>
  <c r="Q1601" i="1" s="1"/>
  <c r="G1197" i="1"/>
  <c r="O1197" i="1" s="1"/>
  <c r="Q1197" i="1" s="1"/>
  <c r="M1197" i="1"/>
  <c r="G1196" i="1"/>
  <c r="O1196" i="1" s="1"/>
  <c r="Q1196" i="1" s="1"/>
  <c r="G1096" i="1"/>
  <c r="O1096" i="1" s="1"/>
  <c r="Q1096" i="1" s="1"/>
  <c r="M1096" i="1"/>
  <c r="G1095" i="1"/>
  <c r="O1095" i="1" s="1"/>
  <c r="Q1095" i="1" s="1"/>
  <c r="G994" i="1"/>
  <c r="O994" i="1" s="1"/>
  <c r="Q994" i="1" s="1"/>
  <c r="G995" i="1"/>
  <c r="O995" i="1" s="1"/>
  <c r="Q995" i="1" s="1"/>
  <c r="M995" i="1"/>
  <c r="G894" i="1"/>
  <c r="O894" i="1" s="1"/>
  <c r="M894" i="1"/>
  <c r="G893" i="1"/>
  <c r="O893" i="1" s="1"/>
  <c r="G792" i="1"/>
  <c r="O792" i="1" s="1"/>
  <c r="Q792" i="1" s="1"/>
  <c r="G793" i="1"/>
  <c r="O793" i="1" s="1"/>
  <c r="Q793" i="1" s="1"/>
  <c r="M793" i="1"/>
  <c r="G692" i="1"/>
  <c r="O692" i="1" s="1"/>
  <c r="Q692" i="1" s="1"/>
  <c r="M692" i="1"/>
  <c r="G691" i="1"/>
  <c r="O691" i="1" s="1"/>
  <c r="Q691" i="1" s="1"/>
  <c r="M591" i="1"/>
  <c r="G591" i="1"/>
  <c r="O591" i="1" s="1"/>
  <c r="G590" i="1"/>
  <c r="O590" i="1" s="1"/>
  <c r="Q590" i="1" s="1"/>
  <c r="G490" i="1"/>
  <c r="O490" i="1" s="1"/>
  <c r="M490" i="1"/>
  <c r="G489" i="1"/>
  <c r="O489" i="1" s="1"/>
  <c r="G389" i="1"/>
  <c r="O389" i="1" s="1"/>
  <c r="M389" i="1"/>
  <c r="G388" i="1"/>
  <c r="O388" i="1" s="1"/>
  <c r="M288" i="1"/>
  <c r="G288" i="1"/>
  <c r="O288" i="1" s="1"/>
  <c r="Q288" i="1" s="1"/>
  <c r="G287" i="1"/>
  <c r="O287" i="1" s="1"/>
  <c r="Q287" i="1" s="1"/>
  <c r="G187" i="1"/>
  <c r="O187" i="1" s="1"/>
  <c r="Q187" i="1" s="1"/>
  <c r="M187" i="1"/>
  <c r="G186" i="1"/>
  <c r="O186" i="1" s="1"/>
  <c r="Q186" i="1" s="1"/>
  <c r="I1198" i="1"/>
  <c r="G1194" i="1"/>
  <c r="O1194" i="1" s="1"/>
  <c r="Q1194" i="1" s="1"/>
  <c r="M1194" i="1"/>
  <c r="G1193" i="1"/>
  <c r="O1193" i="1" s="1"/>
  <c r="Q1193" i="1" s="1"/>
  <c r="I1195" i="1"/>
  <c r="M1195" i="1" s="1"/>
  <c r="M1193" i="1"/>
  <c r="G1093" i="1"/>
  <c r="O1093" i="1" s="1"/>
  <c r="M1093" i="1"/>
  <c r="I1097" i="1"/>
  <c r="M1092" i="1"/>
  <c r="G1092" i="1"/>
  <c r="O1092" i="1" s="1"/>
  <c r="I1094" i="1"/>
  <c r="M1094" i="1" s="1"/>
  <c r="G991" i="1"/>
  <c r="O991" i="1" s="1"/>
  <c r="Q991" i="1" s="1"/>
  <c r="M991" i="1"/>
  <c r="I993" i="1"/>
  <c r="M993" i="1" s="1"/>
  <c r="I996" i="1"/>
  <c r="G992" i="1"/>
  <c r="O992" i="1" s="1"/>
  <c r="M992" i="1"/>
  <c r="M891" i="1"/>
  <c r="G891" i="1"/>
  <c r="O891" i="1" s="1"/>
  <c r="I895" i="1"/>
  <c r="M890" i="1"/>
  <c r="G890" i="1"/>
  <c r="O890" i="1" s="1"/>
  <c r="I892" i="1"/>
  <c r="M892" i="1" s="1"/>
  <c r="G789" i="1"/>
  <c r="O789" i="1" s="1"/>
  <c r="Q789" i="1" s="1"/>
  <c r="I791" i="1"/>
  <c r="M791" i="1" s="1"/>
  <c r="M789" i="1"/>
  <c r="G790" i="1"/>
  <c r="O790" i="1" s="1"/>
  <c r="Q790" i="1" s="1"/>
  <c r="M790" i="1"/>
  <c r="I794" i="1"/>
  <c r="G689" i="1"/>
  <c r="O689" i="1" s="1"/>
  <c r="Q689" i="1" s="1"/>
  <c r="I693" i="1"/>
  <c r="M689" i="1"/>
  <c r="G688" i="1"/>
  <c r="O688" i="1" s="1"/>
  <c r="Q688" i="1" s="1"/>
  <c r="M688" i="1"/>
  <c r="I690" i="1"/>
  <c r="M690" i="1" s="1"/>
  <c r="G588" i="1"/>
  <c r="O588" i="1" s="1"/>
  <c r="Q588" i="1" s="1"/>
  <c r="I592" i="1"/>
  <c r="M588" i="1"/>
  <c r="I589" i="1"/>
  <c r="M589" i="1" s="1"/>
  <c r="M587" i="1"/>
  <c r="G587" i="1"/>
  <c r="O587" i="1" s="1"/>
  <c r="Q587" i="1" s="1"/>
  <c r="G487" i="1"/>
  <c r="O487" i="1" s="1"/>
  <c r="I491" i="1"/>
  <c r="M487" i="1"/>
  <c r="I488" i="1"/>
  <c r="M488" i="1" s="1"/>
  <c r="M486" i="1"/>
  <c r="G486" i="1"/>
  <c r="O486" i="1" s="1"/>
  <c r="G386" i="1"/>
  <c r="O386" i="1" s="1"/>
  <c r="Q386" i="1" s="1"/>
  <c r="M386" i="1"/>
  <c r="I390" i="1"/>
  <c r="G385" i="1"/>
  <c r="O385" i="1" s="1"/>
  <c r="Q385" i="1" s="1"/>
  <c r="I387" i="1"/>
  <c r="M387" i="1" s="1"/>
  <c r="M385" i="1"/>
  <c r="G285" i="1"/>
  <c r="O285" i="1" s="1"/>
  <c r="Q285" i="1" s="1"/>
  <c r="I289" i="1"/>
  <c r="M285" i="1"/>
  <c r="G284" i="1"/>
  <c r="O284" i="1" s="1"/>
  <c r="Q284" i="1" s="1"/>
  <c r="I286" i="1"/>
  <c r="M286" i="1" s="1"/>
  <c r="M284" i="1"/>
  <c r="I188" i="1"/>
  <c r="M184" i="1"/>
  <c r="G184" i="1"/>
  <c r="O184" i="1" s="1"/>
  <c r="Q184" i="1" s="1"/>
  <c r="M183" i="1"/>
  <c r="G183" i="1"/>
  <c r="O183" i="1" s="1"/>
  <c r="Q183" i="1" s="1"/>
  <c r="I185" i="1"/>
  <c r="M185" i="1" s="1"/>
  <c r="M86" i="1"/>
  <c r="G86" i="1"/>
  <c r="O86" i="1" s="1"/>
  <c r="Q86" i="1" s="1"/>
  <c r="G85" i="1"/>
  <c r="O85" i="1" s="1"/>
  <c r="M85" i="1"/>
  <c r="G83" i="1"/>
  <c r="O83" i="1" s="1"/>
  <c r="Q83" i="1" s="1"/>
  <c r="I87" i="1"/>
  <c r="M83" i="1"/>
  <c r="G82" i="1"/>
  <c r="O82" i="1" s="1"/>
  <c r="Q82" i="1" s="1"/>
  <c r="M82" i="1"/>
  <c r="I84" i="1"/>
  <c r="M84" i="1" s="1"/>
  <c r="Q2759" i="1"/>
  <c r="Q2994" i="1"/>
  <c r="Q2835" i="1"/>
  <c r="O1993" i="1"/>
  <c r="Q2991" i="1"/>
  <c r="Q2992" i="1"/>
  <c r="O2377" i="1"/>
  <c r="Q2993" i="1"/>
  <c r="Q2912" i="1"/>
  <c r="Q992" i="1" l="1"/>
  <c r="Q389" i="1"/>
  <c r="Q1093" i="1"/>
  <c r="Q85" i="1"/>
  <c r="Q1092" i="1"/>
  <c r="Q591" i="1"/>
  <c r="Q388" i="1"/>
  <c r="G4020" i="1"/>
  <c r="O4020" i="1" s="1"/>
  <c r="Q4020" i="1" s="1"/>
  <c r="G3925" i="1"/>
  <c r="O3925" i="1" s="1"/>
  <c r="Q3925" i="1" s="1"/>
  <c r="G3830" i="1"/>
  <c r="O3830" i="1" s="1"/>
  <c r="G3545" i="1"/>
  <c r="O3545" i="1" s="1"/>
  <c r="Q3545" i="1" s="1"/>
  <c r="G3450" i="1"/>
  <c r="O3450" i="1" s="1"/>
  <c r="I4118" i="1"/>
  <c r="G4116" i="1"/>
  <c r="O4116" i="1" s="1"/>
  <c r="M4116" i="1"/>
  <c r="I4017" i="1"/>
  <c r="G4015" i="1"/>
  <c r="O4015" i="1" s="1"/>
  <c r="Q4015" i="1" s="1"/>
  <c r="M4015" i="1"/>
  <c r="I4018" i="1"/>
  <c r="M4016" i="1"/>
  <c r="G4016" i="1"/>
  <c r="O4016" i="1" s="1"/>
  <c r="Q4016" i="1" s="1"/>
  <c r="I3923" i="1"/>
  <c r="M3921" i="1"/>
  <c r="G3921" i="1"/>
  <c r="O3921" i="1" s="1"/>
  <c r="Q3921" i="1" s="1"/>
  <c r="I3922" i="1"/>
  <c r="G3920" i="1"/>
  <c r="O3920" i="1" s="1"/>
  <c r="Q3920" i="1" s="1"/>
  <c r="M3920" i="1"/>
  <c r="G3825" i="1"/>
  <c r="O3825" i="1" s="1"/>
  <c r="I3827" i="1"/>
  <c r="M3825" i="1"/>
  <c r="I3828" i="1"/>
  <c r="G3826" i="1"/>
  <c r="O3826" i="1" s="1"/>
  <c r="M3826" i="1"/>
  <c r="I3736" i="1"/>
  <c r="G3732" i="1"/>
  <c r="O3732" i="1" s="1"/>
  <c r="Q3732" i="1" s="1"/>
  <c r="M3732" i="1"/>
  <c r="M3733" i="1"/>
  <c r="G3733" i="1"/>
  <c r="O3733" i="1" s="1"/>
  <c r="Q3733" i="1" s="1"/>
  <c r="I3641" i="1"/>
  <c r="G3637" i="1"/>
  <c r="O3637" i="1" s="1"/>
  <c r="Q3637" i="1" s="1"/>
  <c r="M3637" i="1"/>
  <c r="M3638" i="1"/>
  <c r="G3638" i="1"/>
  <c r="O3638" i="1" s="1"/>
  <c r="Q3638" i="1" s="1"/>
  <c r="I3543" i="1"/>
  <c r="G3541" i="1"/>
  <c r="O3541" i="1" s="1"/>
  <c r="Q3541" i="1" s="1"/>
  <c r="M3541" i="1"/>
  <c r="I3542" i="1"/>
  <c r="G3540" i="1"/>
  <c r="O3540" i="1" s="1"/>
  <c r="Q3540" i="1" s="1"/>
  <c r="M3540" i="1"/>
  <c r="I3448" i="1"/>
  <c r="G3446" i="1"/>
  <c r="O3446" i="1" s="1"/>
  <c r="M3446" i="1"/>
  <c r="I3447" i="1"/>
  <c r="G3445" i="1"/>
  <c r="O3445" i="1" s="1"/>
  <c r="M3445" i="1"/>
  <c r="G3353" i="1"/>
  <c r="O3353" i="1" s="1"/>
  <c r="Q3353" i="1" s="1"/>
  <c r="M3353" i="1"/>
  <c r="I3356" i="1"/>
  <c r="M3352" i="1"/>
  <c r="G3352" i="1"/>
  <c r="O3352" i="1" s="1"/>
  <c r="Q3352" i="1" s="1"/>
  <c r="M3258" i="1"/>
  <c r="G3258" i="1"/>
  <c r="O3258" i="1" s="1"/>
  <c r="Q3258" i="1" s="1"/>
  <c r="I3261" i="1"/>
  <c r="M3257" i="1"/>
  <c r="G3257" i="1"/>
  <c r="O3257" i="1" s="1"/>
  <c r="G3163" i="1"/>
  <c r="O3163" i="1" s="1"/>
  <c r="Q3163" i="1" s="1"/>
  <c r="M3163" i="1"/>
  <c r="I3166" i="1"/>
  <c r="G3162" i="1"/>
  <c r="O3162" i="1" s="1"/>
  <c r="M3162" i="1"/>
  <c r="G2662" i="1"/>
  <c r="O2662" i="1" s="1"/>
  <c r="Q2662" i="1" s="1"/>
  <c r="G2663" i="1"/>
  <c r="O2663" i="1" s="1"/>
  <c r="Q2663" i="1" s="1"/>
  <c r="M2663" i="1"/>
  <c r="G1799" i="1"/>
  <c r="O1799" i="1" s="1"/>
  <c r="Q1799" i="1" s="1"/>
  <c r="M1799" i="1"/>
  <c r="G1798" i="1"/>
  <c r="O1798" i="1" s="1"/>
  <c r="Q1798" i="1" s="1"/>
  <c r="M1798" i="1"/>
  <c r="G3068" i="1"/>
  <c r="O3068" i="1" s="1"/>
  <c r="Q3068" i="1" s="1"/>
  <c r="M3068" i="1"/>
  <c r="G3067" i="1"/>
  <c r="O3067" i="1" s="1"/>
  <c r="Q3067" i="1" s="1"/>
  <c r="I3071" i="1"/>
  <c r="G2657" i="1"/>
  <c r="O2657" i="1" s="1"/>
  <c r="Q2657" i="1" s="1"/>
  <c r="I2659" i="1"/>
  <c r="M2659" i="1" s="1"/>
  <c r="M2657" i="1"/>
  <c r="I2660" i="1"/>
  <c r="M2658" i="1"/>
  <c r="G2658" i="1"/>
  <c r="O2658" i="1" s="1"/>
  <c r="Q2658" i="1" s="1"/>
  <c r="G2568" i="1"/>
  <c r="O2568" i="1" s="1"/>
  <c r="M2568" i="1"/>
  <c r="I2570" i="1"/>
  <c r="G2468" i="1"/>
  <c r="O2468" i="1" s="1"/>
  <c r="Q2468" i="1" s="1"/>
  <c r="M2468" i="1"/>
  <c r="G2467" i="1"/>
  <c r="O2467" i="1" s="1"/>
  <c r="I2472" i="1"/>
  <c r="M2372" i="1"/>
  <c r="G2372" i="1"/>
  <c r="O2372" i="1" s="1"/>
  <c r="I2376" i="1"/>
  <c r="G2371" i="1"/>
  <c r="O2371" i="1" s="1"/>
  <c r="I2282" i="1"/>
  <c r="M2280" i="1"/>
  <c r="G2280" i="1"/>
  <c r="O2280" i="1" s="1"/>
  <c r="I2186" i="1"/>
  <c r="M2184" i="1"/>
  <c r="G2184" i="1"/>
  <c r="O2184" i="1" s="1"/>
  <c r="I2090" i="1"/>
  <c r="G2088" i="1"/>
  <c r="O2088" i="1" s="1"/>
  <c r="M2088" i="1"/>
  <c r="G1988" i="1"/>
  <c r="O1988" i="1" s="1"/>
  <c r="M1988" i="1"/>
  <c r="I1992" i="1"/>
  <c r="G1987" i="1"/>
  <c r="O1987" i="1" s="1"/>
  <c r="M1892" i="1"/>
  <c r="G1892" i="1"/>
  <c r="O1892" i="1" s="1"/>
  <c r="Q1892" i="1" s="1"/>
  <c r="G1891" i="1"/>
  <c r="O1891" i="1" s="1"/>
  <c r="I1896" i="1"/>
  <c r="I1796" i="1"/>
  <c r="M1794" i="1"/>
  <c r="G1794" i="1"/>
  <c r="O1794" i="1" s="1"/>
  <c r="Q1794" i="1" s="1"/>
  <c r="G1793" i="1"/>
  <c r="O1793" i="1" s="1"/>
  <c r="Q1793" i="1" s="1"/>
  <c r="I1795" i="1"/>
  <c r="M1795" i="1" s="1"/>
  <c r="M1793" i="1"/>
  <c r="M1704" i="1"/>
  <c r="I1706" i="1"/>
  <c r="G1704" i="1"/>
  <c r="O1704" i="1" s="1"/>
  <c r="Q1704" i="1" s="1"/>
  <c r="Q1699" i="1"/>
  <c r="I1608" i="1"/>
  <c r="G1603" i="1"/>
  <c r="O1603" i="1" s="1"/>
  <c r="M1604" i="1"/>
  <c r="G1604" i="1"/>
  <c r="O1604" i="1" s="1"/>
  <c r="Q1604" i="1" s="1"/>
  <c r="I1199" i="1"/>
  <c r="G1195" i="1"/>
  <c r="O1195" i="1" s="1"/>
  <c r="Q1195" i="1" s="1"/>
  <c r="G1198" i="1"/>
  <c r="O1198" i="1" s="1"/>
  <c r="Q1198" i="1" s="1"/>
  <c r="M1198" i="1"/>
  <c r="G1094" i="1"/>
  <c r="O1094" i="1" s="1"/>
  <c r="Q1094" i="1" s="1"/>
  <c r="I1098" i="1"/>
  <c r="G1097" i="1"/>
  <c r="O1097" i="1" s="1"/>
  <c r="M1097" i="1"/>
  <c r="G996" i="1"/>
  <c r="O996" i="1" s="1"/>
  <c r="M996" i="1"/>
  <c r="I997" i="1"/>
  <c r="G993" i="1"/>
  <c r="O993" i="1" s="1"/>
  <c r="Q993" i="1" s="1"/>
  <c r="G892" i="1"/>
  <c r="O892" i="1" s="1"/>
  <c r="I896" i="1"/>
  <c r="G895" i="1"/>
  <c r="O895" i="1" s="1"/>
  <c r="M895" i="1"/>
  <c r="G794" i="1"/>
  <c r="O794" i="1" s="1"/>
  <c r="M794" i="1"/>
  <c r="I795" i="1"/>
  <c r="G791" i="1"/>
  <c r="O791" i="1" s="1"/>
  <c r="Q791" i="1" s="1"/>
  <c r="G690" i="1"/>
  <c r="O690" i="1" s="1"/>
  <c r="Q690" i="1" s="1"/>
  <c r="I694" i="1"/>
  <c r="G693" i="1"/>
  <c r="O693" i="1" s="1"/>
  <c r="Q693" i="1" s="1"/>
  <c r="M693" i="1"/>
  <c r="I593" i="1"/>
  <c r="G589" i="1"/>
  <c r="O589" i="1" s="1"/>
  <c r="G592" i="1"/>
  <c r="O592" i="1" s="1"/>
  <c r="Q592" i="1" s="1"/>
  <c r="M592" i="1"/>
  <c r="G488" i="1"/>
  <c r="O488" i="1" s="1"/>
  <c r="I492" i="1"/>
  <c r="G491" i="1"/>
  <c r="O491" i="1" s="1"/>
  <c r="M491" i="1"/>
  <c r="I391" i="1"/>
  <c r="G387" i="1"/>
  <c r="O387" i="1" s="1"/>
  <c r="Q387" i="1" s="1"/>
  <c r="G390" i="1"/>
  <c r="O390" i="1" s="1"/>
  <c r="M390" i="1"/>
  <c r="I290" i="1"/>
  <c r="G286" i="1"/>
  <c r="O286" i="1" s="1"/>
  <c r="Q286" i="1" s="1"/>
  <c r="G289" i="1"/>
  <c r="O289" i="1" s="1"/>
  <c r="Q289" i="1" s="1"/>
  <c r="M289" i="1"/>
  <c r="I189" i="1"/>
  <c r="G185" i="1"/>
  <c r="O185" i="1" s="1"/>
  <c r="Q185" i="1" s="1"/>
  <c r="G188" i="1"/>
  <c r="O188" i="1" s="1"/>
  <c r="Q188" i="1" s="1"/>
  <c r="M188" i="1"/>
  <c r="I88" i="1"/>
  <c r="G84" i="1"/>
  <c r="O84" i="1" s="1"/>
  <c r="G87" i="1"/>
  <c r="O87" i="1" s="1"/>
  <c r="Q87" i="1" s="1"/>
  <c r="M87" i="1"/>
  <c r="O3832" i="1"/>
  <c r="O3452" i="1"/>
  <c r="Q2913" i="1"/>
  <c r="Q2761" i="1"/>
  <c r="Q2836" i="1"/>
  <c r="Q2760" i="1"/>
  <c r="Q2964" i="1"/>
  <c r="Q2763" i="1"/>
  <c r="Q2762" i="1"/>
  <c r="Q589" i="1" l="1"/>
  <c r="Q794" i="1"/>
  <c r="Q996" i="1"/>
  <c r="Q1097" i="1"/>
  <c r="Q84" i="1"/>
  <c r="Q390" i="1"/>
  <c r="Q4116" i="1"/>
  <c r="O4117" i="1"/>
  <c r="I4119" i="1"/>
  <c r="G4118" i="1"/>
  <c r="O4118" i="1" s="1"/>
  <c r="M4118" i="1"/>
  <c r="G4018" i="1"/>
  <c r="O4018" i="1" s="1"/>
  <c r="Q4018" i="1" s="1"/>
  <c r="M4018" i="1"/>
  <c r="M4017" i="1"/>
  <c r="I4021" i="1"/>
  <c r="G4017" i="1"/>
  <c r="O4017" i="1" s="1"/>
  <c r="I3926" i="1"/>
  <c r="G3922" i="1"/>
  <c r="O3922" i="1" s="1"/>
  <c r="M3922" i="1"/>
  <c r="G3923" i="1"/>
  <c r="O3923" i="1" s="1"/>
  <c r="Q3923" i="1" s="1"/>
  <c r="M3923" i="1"/>
  <c r="M3828" i="1"/>
  <c r="G3828" i="1"/>
  <c r="O3828" i="1" s="1"/>
  <c r="I3831" i="1"/>
  <c r="G3827" i="1"/>
  <c r="O3827" i="1" s="1"/>
  <c r="M3827" i="1"/>
  <c r="I3738" i="1"/>
  <c r="G3736" i="1"/>
  <c r="O3736" i="1" s="1"/>
  <c r="M3736" i="1"/>
  <c r="I3643" i="1"/>
  <c r="G3641" i="1"/>
  <c r="O3641" i="1" s="1"/>
  <c r="M3641" i="1"/>
  <c r="I3546" i="1"/>
  <c r="G3542" i="1"/>
  <c r="O3542" i="1" s="1"/>
  <c r="M3542" i="1"/>
  <c r="G3543" i="1"/>
  <c r="O3543" i="1" s="1"/>
  <c r="Q3543" i="1" s="1"/>
  <c r="M3543" i="1"/>
  <c r="G3447" i="1"/>
  <c r="O3447" i="1" s="1"/>
  <c r="M3447" i="1"/>
  <c r="I3451" i="1"/>
  <c r="M3448" i="1"/>
  <c r="G3448" i="1"/>
  <c r="O3448" i="1" s="1"/>
  <c r="I3358" i="1"/>
  <c r="M3356" i="1"/>
  <c r="G3356" i="1"/>
  <c r="O3356" i="1" s="1"/>
  <c r="Q3257" i="1"/>
  <c r="I3263" i="1"/>
  <c r="M3261" i="1"/>
  <c r="G3261" i="1"/>
  <c r="O3261" i="1" s="1"/>
  <c r="Q3261" i="1" s="1"/>
  <c r="Q3162" i="1"/>
  <c r="I3168" i="1"/>
  <c r="G3166" i="1"/>
  <c r="O3166" i="1" s="1"/>
  <c r="Q3166" i="1" s="1"/>
  <c r="M3166" i="1"/>
  <c r="I3073" i="1"/>
  <c r="G3071" i="1"/>
  <c r="O3071" i="1" s="1"/>
  <c r="M3071" i="1"/>
  <c r="M2660" i="1"/>
  <c r="G2660" i="1"/>
  <c r="O2660" i="1" s="1"/>
  <c r="Q2660" i="1" s="1"/>
  <c r="I2664" i="1"/>
  <c r="G2659" i="1"/>
  <c r="O2659" i="1" s="1"/>
  <c r="M2570" i="1"/>
  <c r="G2570" i="1"/>
  <c r="O2570" i="1" s="1"/>
  <c r="I2571" i="1"/>
  <c r="Q2568" i="1"/>
  <c r="O2569" i="1"/>
  <c r="I2474" i="1"/>
  <c r="G2472" i="1"/>
  <c r="O2472" i="1" s="1"/>
  <c r="Q2472" i="1" s="1"/>
  <c r="M2472" i="1"/>
  <c r="Q2467" i="1"/>
  <c r="I2378" i="1"/>
  <c r="M2376" i="1"/>
  <c r="G2376" i="1"/>
  <c r="O2376" i="1" s="1"/>
  <c r="Q2280" i="1"/>
  <c r="O2281" i="1"/>
  <c r="M2282" i="1"/>
  <c r="G2282" i="1"/>
  <c r="O2282" i="1" s="1"/>
  <c r="I2283" i="1"/>
  <c r="Q2184" i="1"/>
  <c r="O2185" i="1"/>
  <c r="G2186" i="1"/>
  <c r="O2186" i="1" s="1"/>
  <c r="M2186" i="1"/>
  <c r="I2187" i="1"/>
  <c r="O1705" i="1"/>
  <c r="Q2088" i="1"/>
  <c r="O2089" i="1"/>
  <c r="M2090" i="1"/>
  <c r="I2091" i="1"/>
  <c r="G2090" i="1"/>
  <c r="O2090" i="1" s="1"/>
  <c r="I1994" i="1"/>
  <c r="G1992" i="1"/>
  <c r="O1992" i="1" s="1"/>
  <c r="M1992" i="1"/>
  <c r="I1898" i="1"/>
  <c r="G1896" i="1"/>
  <c r="O1896" i="1" s="1"/>
  <c r="Q1896" i="1" s="1"/>
  <c r="M1896" i="1"/>
  <c r="Q1891" i="1"/>
  <c r="I1800" i="1"/>
  <c r="G1795" i="1"/>
  <c r="O1795" i="1" s="1"/>
  <c r="M1796" i="1"/>
  <c r="G1796" i="1"/>
  <c r="O1796" i="1" s="1"/>
  <c r="Q1796" i="1" s="1"/>
  <c r="G1706" i="1"/>
  <c r="O1706" i="1" s="1"/>
  <c r="M1706" i="1"/>
  <c r="I1707" i="1"/>
  <c r="Q1603" i="1"/>
  <c r="G1608" i="1"/>
  <c r="O1608" i="1" s="1"/>
  <c r="Q1608" i="1" s="1"/>
  <c r="M1608" i="1"/>
  <c r="I1610" i="1"/>
  <c r="G1199" i="1"/>
  <c r="O1199" i="1" s="1"/>
  <c r="Q1199" i="1" s="1"/>
  <c r="I1201" i="1"/>
  <c r="M1199" i="1"/>
  <c r="G1098" i="1"/>
  <c r="O1098" i="1" s="1"/>
  <c r="Q1098" i="1" s="1"/>
  <c r="M1098" i="1"/>
  <c r="I1100" i="1"/>
  <c r="G997" i="1"/>
  <c r="O997" i="1" s="1"/>
  <c r="M997" i="1"/>
  <c r="I999" i="1"/>
  <c r="G896" i="1"/>
  <c r="O896" i="1" s="1"/>
  <c r="I898" i="1"/>
  <c r="M896" i="1"/>
  <c r="G795" i="1"/>
  <c r="O795" i="1" s="1"/>
  <c r="Q795" i="1" s="1"/>
  <c r="I797" i="1"/>
  <c r="M795" i="1"/>
  <c r="G694" i="1"/>
  <c r="O694" i="1" s="1"/>
  <c r="Q694" i="1" s="1"/>
  <c r="I696" i="1"/>
  <c r="M694" i="1"/>
  <c r="G593" i="1"/>
  <c r="O593" i="1" s="1"/>
  <c r="Q593" i="1" s="1"/>
  <c r="M593" i="1"/>
  <c r="I595" i="1"/>
  <c r="G492" i="1"/>
  <c r="O492" i="1" s="1"/>
  <c r="I494" i="1"/>
  <c r="M492" i="1"/>
  <c r="G391" i="1"/>
  <c r="O391" i="1" s="1"/>
  <c r="Q391" i="1" s="1"/>
  <c r="I393" i="1"/>
  <c r="M391" i="1"/>
  <c r="G290" i="1"/>
  <c r="O290" i="1" s="1"/>
  <c r="Q290" i="1" s="1"/>
  <c r="M290" i="1"/>
  <c r="I292" i="1"/>
  <c r="G189" i="1"/>
  <c r="O189" i="1" s="1"/>
  <c r="Q189" i="1" s="1"/>
  <c r="I191" i="1"/>
  <c r="M189" i="1"/>
  <c r="G88" i="1"/>
  <c r="O88" i="1" s="1"/>
  <c r="Q88" i="1" s="1"/>
  <c r="I90" i="1"/>
  <c r="M88" i="1"/>
  <c r="Q2937" i="1"/>
  <c r="Q2838" i="1"/>
  <c r="Q2840" i="1"/>
  <c r="Q2914" i="1"/>
  <c r="Q2733" i="1"/>
  <c r="Q2839" i="1"/>
  <c r="Q2915" i="1"/>
  <c r="Q2837" i="1"/>
  <c r="Q2917" i="1"/>
  <c r="Q2916" i="1"/>
  <c r="Q2090" i="1" l="1"/>
  <c r="Q2186" i="1"/>
  <c r="Q4117" i="1"/>
  <c r="Q2185" i="1"/>
  <c r="Q2570" i="1"/>
  <c r="Q2089" i="1"/>
  <c r="Q1706" i="1"/>
  <c r="Q2282" i="1"/>
  <c r="Q1705" i="1"/>
  <c r="Q2281" i="1"/>
  <c r="Q4118" i="1"/>
  <c r="Q2569" i="1"/>
  <c r="Q997" i="1"/>
  <c r="I4120" i="1"/>
  <c r="G4119" i="1"/>
  <c r="O4119" i="1" s="1"/>
  <c r="Q4119" i="1" s="1"/>
  <c r="M4119" i="1"/>
  <c r="Q4017" i="1"/>
  <c r="M4021" i="1"/>
  <c r="I4023" i="1"/>
  <c r="G4021" i="1"/>
  <c r="O4021" i="1" s="1"/>
  <c r="Q4021" i="1" s="1"/>
  <c r="Q3922" i="1"/>
  <c r="I3928" i="1"/>
  <c r="M3926" i="1"/>
  <c r="G3926" i="1"/>
  <c r="O3926" i="1" s="1"/>
  <c r="Q3926" i="1" s="1"/>
  <c r="G3831" i="1"/>
  <c r="O3831" i="1" s="1"/>
  <c r="I3833" i="1"/>
  <c r="M3831" i="1"/>
  <c r="Q3736" i="1"/>
  <c r="O3737" i="1"/>
  <c r="I3739" i="1"/>
  <c r="G3738" i="1"/>
  <c r="O3738" i="1" s="1"/>
  <c r="M3738" i="1"/>
  <c r="Q3641" i="1"/>
  <c r="O3642" i="1"/>
  <c r="M3643" i="1"/>
  <c r="I3644" i="1"/>
  <c r="G3643" i="1"/>
  <c r="O3643" i="1" s="1"/>
  <c r="Q3542" i="1"/>
  <c r="I3548" i="1"/>
  <c r="M3546" i="1"/>
  <c r="G3546" i="1"/>
  <c r="O3546" i="1" s="1"/>
  <c r="Q3546" i="1" s="1"/>
  <c r="I3453" i="1"/>
  <c r="G3451" i="1"/>
  <c r="O3451" i="1" s="1"/>
  <c r="M3451" i="1"/>
  <c r="Q3356" i="1"/>
  <c r="O3357" i="1"/>
  <c r="I3359" i="1"/>
  <c r="G3358" i="1"/>
  <c r="O3358" i="1" s="1"/>
  <c r="M3358" i="1"/>
  <c r="I3264" i="1"/>
  <c r="G3263" i="1"/>
  <c r="O3263" i="1" s="1"/>
  <c r="M3263" i="1"/>
  <c r="O3262" i="1"/>
  <c r="I3169" i="1"/>
  <c r="M3168" i="1"/>
  <c r="G3168" i="1"/>
  <c r="O3168" i="1" s="1"/>
  <c r="O3167" i="1"/>
  <c r="Q3071" i="1"/>
  <c r="O3072" i="1"/>
  <c r="I3074" i="1"/>
  <c r="M3073" i="1"/>
  <c r="G3073" i="1"/>
  <c r="O3073" i="1" s="1"/>
  <c r="Q2659" i="1"/>
  <c r="G2664" i="1"/>
  <c r="O2664" i="1" s="1"/>
  <c r="Q2664" i="1" s="1"/>
  <c r="M2664" i="1"/>
  <c r="I2666" i="1"/>
  <c r="I2572" i="1"/>
  <c r="G2571" i="1"/>
  <c r="O2571" i="1" s="1"/>
  <c r="Q2571" i="1" s="1"/>
  <c r="M2571" i="1"/>
  <c r="O2473" i="1"/>
  <c r="I2475" i="1"/>
  <c r="M2474" i="1"/>
  <c r="G2474" i="1"/>
  <c r="O2474" i="1" s="1"/>
  <c r="I2379" i="1"/>
  <c r="G2378" i="1"/>
  <c r="O2378" i="1" s="1"/>
  <c r="M2378" i="1"/>
  <c r="I2284" i="1"/>
  <c r="M2283" i="1"/>
  <c r="G2283" i="1"/>
  <c r="O2283" i="1" s="1"/>
  <c r="Q2283" i="1" s="1"/>
  <c r="I2188" i="1"/>
  <c r="G2187" i="1"/>
  <c r="O2187" i="1" s="1"/>
  <c r="Q2187" i="1" s="1"/>
  <c r="M2187" i="1"/>
  <c r="O1897" i="1"/>
  <c r="I2092" i="1"/>
  <c r="G2091" i="1"/>
  <c r="O2091" i="1" s="1"/>
  <c r="Q2091" i="1" s="1"/>
  <c r="M2091" i="1"/>
  <c r="I1995" i="1"/>
  <c r="M1994" i="1"/>
  <c r="G1994" i="1"/>
  <c r="O1994" i="1" s="1"/>
  <c r="I1899" i="1"/>
  <c r="G1898" i="1"/>
  <c r="O1898" i="1" s="1"/>
  <c r="M1898" i="1"/>
  <c r="Q1795" i="1"/>
  <c r="M1800" i="1"/>
  <c r="I1802" i="1"/>
  <c r="G1800" i="1"/>
  <c r="O1800" i="1" s="1"/>
  <c r="Q1800" i="1" s="1"/>
  <c r="M1707" i="1"/>
  <c r="I1708" i="1"/>
  <c r="G1707" i="1"/>
  <c r="O1707" i="1" s="1"/>
  <c r="Q1707" i="1" s="1"/>
  <c r="I1611" i="1"/>
  <c r="M1610" i="1"/>
  <c r="G1610" i="1"/>
  <c r="O1610" i="1" s="1"/>
  <c r="O1609" i="1"/>
  <c r="G1201" i="1"/>
  <c r="O1201" i="1" s="1"/>
  <c r="Q1201" i="1" s="1"/>
  <c r="M1201" i="1"/>
  <c r="I1202" i="1"/>
  <c r="G1100" i="1"/>
  <c r="O1100" i="1" s="1"/>
  <c r="M1100" i="1"/>
  <c r="I1101" i="1"/>
  <c r="G999" i="1"/>
  <c r="O999" i="1" s="1"/>
  <c r="Q999" i="1" s="1"/>
  <c r="I1000" i="1"/>
  <c r="M999" i="1"/>
  <c r="G898" i="1"/>
  <c r="O898" i="1" s="1"/>
  <c r="I899" i="1"/>
  <c r="M898" i="1"/>
  <c r="G797" i="1"/>
  <c r="O797" i="1" s="1"/>
  <c r="I798" i="1"/>
  <c r="M797" i="1"/>
  <c r="G696" i="1"/>
  <c r="O696" i="1" s="1"/>
  <c r="Q696" i="1" s="1"/>
  <c r="I697" i="1"/>
  <c r="M696" i="1"/>
  <c r="G595" i="1"/>
  <c r="O595" i="1" s="1"/>
  <c r="Q595" i="1" s="1"/>
  <c r="I596" i="1"/>
  <c r="M595" i="1"/>
  <c r="G494" i="1"/>
  <c r="O494" i="1" s="1"/>
  <c r="I495" i="1"/>
  <c r="M494" i="1"/>
  <c r="G393" i="1"/>
  <c r="O393" i="1" s="1"/>
  <c r="I394" i="1"/>
  <c r="M393" i="1"/>
  <c r="G292" i="1"/>
  <c r="O292" i="1" s="1"/>
  <c r="I293" i="1"/>
  <c r="M292" i="1"/>
  <c r="G191" i="1"/>
  <c r="O191" i="1" s="1"/>
  <c r="Q191" i="1" s="1"/>
  <c r="M191" i="1"/>
  <c r="I192" i="1"/>
  <c r="G90" i="1"/>
  <c r="O90" i="1" s="1"/>
  <c r="Q90" i="1" s="1"/>
  <c r="I91" i="1"/>
  <c r="M90" i="1"/>
  <c r="Q2810" i="1"/>
  <c r="Q2887" i="1"/>
  <c r="Q2706" i="1"/>
  <c r="Q1898" i="1" l="1"/>
  <c r="Q1897" i="1"/>
  <c r="Q3072" i="1"/>
  <c r="Q3263" i="1"/>
  <c r="Q3642" i="1"/>
  <c r="Q2474" i="1"/>
  <c r="Q3167" i="1"/>
  <c r="Q3168" i="1"/>
  <c r="Q3358" i="1"/>
  <c r="Q1609" i="1"/>
  <c r="Q3738" i="1"/>
  <c r="Q1610" i="1"/>
  <c r="Q2473" i="1"/>
  <c r="Q3073" i="1"/>
  <c r="Q3357" i="1"/>
  <c r="Q3262" i="1"/>
  <c r="Q3643" i="1"/>
  <c r="Q3737" i="1"/>
  <c r="Q292" i="1"/>
  <c r="Q1100" i="1"/>
  <c r="Q393" i="1"/>
  <c r="Q797" i="1"/>
  <c r="I4121" i="1"/>
  <c r="M4120" i="1"/>
  <c r="G4120" i="1"/>
  <c r="O4120" i="1" s="1"/>
  <c r="Q4120" i="1" s="1"/>
  <c r="M4023" i="1"/>
  <c r="I4024" i="1"/>
  <c r="G4023" i="1"/>
  <c r="O4023" i="1" s="1"/>
  <c r="O4022" i="1"/>
  <c r="I3929" i="1"/>
  <c r="G3928" i="1"/>
  <c r="O3928" i="1" s="1"/>
  <c r="M3928" i="1"/>
  <c r="O3927" i="1"/>
  <c r="I3834" i="1"/>
  <c r="M3833" i="1"/>
  <c r="G3833" i="1"/>
  <c r="O3833" i="1" s="1"/>
  <c r="M3739" i="1"/>
  <c r="G3739" i="1"/>
  <c r="O3739" i="1" s="1"/>
  <c r="Q3739" i="1" s="1"/>
  <c r="I3740" i="1"/>
  <c r="I3645" i="1"/>
  <c r="G3644" i="1"/>
  <c r="O3644" i="1" s="1"/>
  <c r="Q3644" i="1" s="1"/>
  <c r="M3644" i="1"/>
  <c r="G3548" i="1"/>
  <c r="O3548" i="1" s="1"/>
  <c r="M3548" i="1"/>
  <c r="I3549" i="1"/>
  <c r="O3547" i="1"/>
  <c r="I3454" i="1"/>
  <c r="G3453" i="1"/>
  <c r="O3453" i="1" s="1"/>
  <c r="M3453" i="1"/>
  <c r="I3360" i="1"/>
  <c r="M3359" i="1"/>
  <c r="G3359" i="1"/>
  <c r="O3359" i="1" s="1"/>
  <c r="Q3359" i="1" s="1"/>
  <c r="I3265" i="1"/>
  <c r="G3264" i="1"/>
  <c r="O3264" i="1" s="1"/>
  <c r="Q3264" i="1" s="1"/>
  <c r="M3264" i="1"/>
  <c r="I3170" i="1"/>
  <c r="M3169" i="1"/>
  <c r="G3169" i="1"/>
  <c r="O3169" i="1" s="1"/>
  <c r="Q3169" i="1" s="1"/>
  <c r="I3075" i="1"/>
  <c r="M3074" i="1"/>
  <c r="G3074" i="1"/>
  <c r="O3074" i="1" s="1"/>
  <c r="Q3074" i="1" s="1"/>
  <c r="I2667" i="1"/>
  <c r="M2666" i="1"/>
  <c r="G2666" i="1"/>
  <c r="O2666" i="1" s="1"/>
  <c r="O2665" i="1"/>
  <c r="I2573" i="1"/>
  <c r="M2572" i="1"/>
  <c r="G2572" i="1"/>
  <c r="O2572" i="1" s="1"/>
  <c r="Q2572" i="1" s="1"/>
  <c r="G2475" i="1"/>
  <c r="O2475" i="1" s="1"/>
  <c r="Q2475" i="1" s="1"/>
  <c r="M2475" i="1"/>
  <c r="I2476" i="1"/>
  <c r="I2380" i="1"/>
  <c r="M2379" i="1"/>
  <c r="G2379" i="1"/>
  <c r="O2379" i="1" s="1"/>
  <c r="I2285" i="1"/>
  <c r="M2284" i="1"/>
  <c r="G2284" i="1"/>
  <c r="O2284" i="1" s="1"/>
  <c r="Q2284" i="1" s="1"/>
  <c r="M2188" i="1"/>
  <c r="I2189" i="1"/>
  <c r="G2188" i="1"/>
  <c r="O2188" i="1" s="1"/>
  <c r="Q2188" i="1" s="1"/>
  <c r="G2092" i="1"/>
  <c r="O2092" i="1" s="1"/>
  <c r="Q2092" i="1" s="1"/>
  <c r="I2093" i="1"/>
  <c r="M2092" i="1"/>
  <c r="I1996" i="1"/>
  <c r="M1995" i="1"/>
  <c r="G1995" i="1"/>
  <c r="O1995" i="1" s="1"/>
  <c r="M1899" i="1"/>
  <c r="I1900" i="1"/>
  <c r="G1899" i="1"/>
  <c r="O1899" i="1" s="1"/>
  <c r="Q1899" i="1" s="1"/>
  <c r="M1802" i="1"/>
  <c r="G1802" i="1"/>
  <c r="O1802" i="1" s="1"/>
  <c r="I1803" i="1"/>
  <c r="O1801" i="1"/>
  <c r="M1708" i="1"/>
  <c r="I1709" i="1"/>
  <c r="G1708" i="1"/>
  <c r="O1708" i="1" s="1"/>
  <c r="Q1708" i="1" s="1"/>
  <c r="M1611" i="1"/>
  <c r="G1611" i="1"/>
  <c r="O1611" i="1" s="1"/>
  <c r="Q1611" i="1" s="1"/>
  <c r="I1612" i="1"/>
  <c r="G1202" i="1"/>
  <c r="O1202" i="1" s="1"/>
  <c r="Q1202" i="1" s="1"/>
  <c r="M1202" i="1"/>
  <c r="I1203" i="1"/>
  <c r="G1101" i="1"/>
  <c r="O1101" i="1" s="1"/>
  <c r="Q1101" i="1" s="1"/>
  <c r="I1102" i="1"/>
  <c r="M1101" i="1"/>
  <c r="G1000" i="1"/>
  <c r="O1000" i="1" s="1"/>
  <c r="Q1000" i="1" s="1"/>
  <c r="I1001" i="1"/>
  <c r="M1000" i="1"/>
  <c r="G899" i="1"/>
  <c r="O899" i="1" s="1"/>
  <c r="I900" i="1"/>
  <c r="M899" i="1"/>
  <c r="G798" i="1"/>
  <c r="O798" i="1" s="1"/>
  <c r="Q798" i="1" s="1"/>
  <c r="M798" i="1"/>
  <c r="I799" i="1"/>
  <c r="G697" i="1"/>
  <c r="O697" i="1" s="1"/>
  <c r="Q697" i="1" s="1"/>
  <c r="I698" i="1"/>
  <c r="M697" i="1"/>
  <c r="G596" i="1"/>
  <c r="O596" i="1" s="1"/>
  <c r="Q596" i="1" s="1"/>
  <c r="I597" i="1"/>
  <c r="M596" i="1"/>
  <c r="G495" i="1"/>
  <c r="O495" i="1" s="1"/>
  <c r="I496" i="1"/>
  <c r="M495" i="1"/>
  <c r="G394" i="1"/>
  <c r="O394" i="1" s="1"/>
  <c r="Q394" i="1" s="1"/>
  <c r="M394" i="1"/>
  <c r="I395" i="1"/>
  <c r="G293" i="1"/>
  <c r="O293" i="1" s="1"/>
  <c r="M293" i="1"/>
  <c r="I294" i="1"/>
  <c r="G192" i="1"/>
  <c r="O192" i="1" s="1"/>
  <c r="Q192" i="1" s="1"/>
  <c r="I193" i="1"/>
  <c r="M192" i="1"/>
  <c r="G91" i="1"/>
  <c r="O91" i="1" s="1"/>
  <c r="Q91" i="1" s="1"/>
  <c r="I92" i="1"/>
  <c r="M91" i="1"/>
  <c r="Q2783" i="1"/>
  <c r="Q2860" i="1"/>
  <c r="Q3547" i="1" l="1"/>
  <c r="Q1801" i="1"/>
  <c r="Q4022" i="1"/>
  <c r="Q4023" i="1"/>
  <c r="Q1802" i="1"/>
  <c r="Q3548" i="1"/>
  <c r="Q2665" i="1"/>
  <c r="Q3927" i="1"/>
  <c r="Q2666" i="1"/>
  <c r="Q3928" i="1"/>
  <c r="Q293" i="1"/>
  <c r="G4121" i="1"/>
  <c r="O4121" i="1" s="1"/>
  <c r="Q4121" i="1" s="1"/>
  <c r="I4122" i="1"/>
  <c r="M4121" i="1"/>
  <c r="I4025" i="1"/>
  <c r="G4024" i="1"/>
  <c r="O4024" i="1" s="1"/>
  <c r="Q4024" i="1" s="1"/>
  <c r="M4024" i="1"/>
  <c r="M3929" i="1"/>
  <c r="G3929" i="1"/>
  <c r="O3929" i="1" s="1"/>
  <c r="Q3929" i="1" s="1"/>
  <c r="I3930" i="1"/>
  <c r="M3834" i="1"/>
  <c r="I3835" i="1"/>
  <c r="G3834" i="1"/>
  <c r="O3834" i="1" s="1"/>
  <c r="G3740" i="1"/>
  <c r="O3740" i="1" s="1"/>
  <c r="Q3740" i="1" s="1"/>
  <c r="I3741" i="1"/>
  <c r="M3740" i="1"/>
  <c r="I3646" i="1"/>
  <c r="G3645" i="1"/>
  <c r="O3645" i="1" s="1"/>
  <c r="Q3645" i="1" s="1"/>
  <c r="M3645" i="1"/>
  <c r="G3549" i="1"/>
  <c r="O3549" i="1" s="1"/>
  <c r="Q3549" i="1" s="1"/>
  <c r="I3550" i="1"/>
  <c r="M3549" i="1"/>
  <c r="G3454" i="1"/>
  <c r="O3454" i="1" s="1"/>
  <c r="I3455" i="1"/>
  <c r="M3454" i="1"/>
  <c r="G3360" i="1"/>
  <c r="O3360" i="1" s="1"/>
  <c r="Q3360" i="1" s="1"/>
  <c r="M3360" i="1"/>
  <c r="I3361" i="1"/>
  <c r="I3266" i="1"/>
  <c r="M3265" i="1"/>
  <c r="G3265" i="1"/>
  <c r="O3265" i="1" s="1"/>
  <c r="Q3265" i="1" s="1"/>
  <c r="I3171" i="1"/>
  <c r="M3170" i="1"/>
  <c r="G3170" i="1"/>
  <c r="O3170" i="1" s="1"/>
  <c r="Q3170" i="1" s="1"/>
  <c r="M3075" i="1"/>
  <c r="I3076" i="1"/>
  <c r="G3075" i="1"/>
  <c r="O3075" i="1" s="1"/>
  <c r="Q3075" i="1" s="1"/>
  <c r="I2668" i="1"/>
  <c r="M2667" i="1"/>
  <c r="G2667" i="1"/>
  <c r="O2667" i="1" s="1"/>
  <c r="Q2667" i="1" s="1"/>
  <c r="M2573" i="1"/>
  <c r="I2574" i="1"/>
  <c r="G2573" i="1"/>
  <c r="O2573" i="1" s="1"/>
  <c r="Q2573" i="1" s="1"/>
  <c r="M2476" i="1"/>
  <c r="G2476" i="1"/>
  <c r="O2476" i="1" s="1"/>
  <c r="Q2476" i="1" s="1"/>
  <c r="I2477" i="1"/>
  <c r="I2381" i="1"/>
  <c r="M2380" i="1"/>
  <c r="G2380" i="1"/>
  <c r="O2380" i="1" s="1"/>
  <c r="M2285" i="1"/>
  <c r="I2286" i="1"/>
  <c r="G2285" i="1"/>
  <c r="O2285" i="1" s="1"/>
  <c r="Q2285" i="1" s="1"/>
  <c r="G2189" i="1"/>
  <c r="O2189" i="1" s="1"/>
  <c r="Q2189" i="1" s="1"/>
  <c r="M2189" i="1"/>
  <c r="I2190" i="1"/>
  <c r="I2094" i="1"/>
  <c r="G2093" i="1"/>
  <c r="O2093" i="1" s="1"/>
  <c r="Q2093" i="1" s="1"/>
  <c r="M2093" i="1"/>
  <c r="I1997" i="1"/>
  <c r="G1996" i="1"/>
  <c r="O1996" i="1" s="1"/>
  <c r="M1996" i="1"/>
  <c r="M1900" i="1"/>
  <c r="I1901" i="1"/>
  <c r="G1900" i="1"/>
  <c r="O1900" i="1" s="1"/>
  <c r="Q1900" i="1" s="1"/>
  <c r="I1804" i="1"/>
  <c r="M1803" i="1"/>
  <c r="G1803" i="1"/>
  <c r="O1803" i="1" s="1"/>
  <c r="Q1803" i="1" s="1"/>
  <c r="G1709" i="1"/>
  <c r="O1709" i="1" s="1"/>
  <c r="Q1709" i="1" s="1"/>
  <c r="M1709" i="1"/>
  <c r="I1710" i="1"/>
  <c r="I1613" i="1"/>
  <c r="M1612" i="1"/>
  <c r="G1612" i="1"/>
  <c r="O1612" i="1" s="1"/>
  <c r="Q1612" i="1" s="1"/>
  <c r="G1203" i="1"/>
  <c r="O1203" i="1" s="1"/>
  <c r="Q1203" i="1" s="1"/>
  <c r="I1204" i="1"/>
  <c r="M1203" i="1"/>
  <c r="G1102" i="1"/>
  <c r="O1102" i="1" s="1"/>
  <c r="Q1102" i="1" s="1"/>
  <c r="I1103" i="1"/>
  <c r="M1102" i="1"/>
  <c r="G1001" i="1"/>
  <c r="O1001" i="1" s="1"/>
  <c r="M1001" i="1"/>
  <c r="I1002" i="1"/>
  <c r="G900" i="1"/>
  <c r="O900" i="1" s="1"/>
  <c r="M900" i="1"/>
  <c r="I901" i="1"/>
  <c r="G799" i="1"/>
  <c r="O799" i="1" s="1"/>
  <c r="Q799" i="1" s="1"/>
  <c r="M799" i="1"/>
  <c r="I800" i="1"/>
  <c r="G698" i="1"/>
  <c r="O698" i="1" s="1"/>
  <c r="I699" i="1"/>
  <c r="M698" i="1"/>
  <c r="G597" i="1"/>
  <c r="O597" i="1" s="1"/>
  <c r="Q597" i="1" s="1"/>
  <c r="I598" i="1"/>
  <c r="M597" i="1"/>
  <c r="G496" i="1"/>
  <c r="O496" i="1" s="1"/>
  <c r="M496" i="1"/>
  <c r="I497" i="1"/>
  <c r="G395" i="1"/>
  <c r="O395" i="1" s="1"/>
  <c r="Q395" i="1" s="1"/>
  <c r="M395" i="1"/>
  <c r="I396" i="1"/>
  <c r="G294" i="1"/>
  <c r="O294" i="1" s="1"/>
  <c r="M294" i="1"/>
  <c r="I295" i="1"/>
  <c r="G193" i="1"/>
  <c r="O193" i="1" s="1"/>
  <c r="Q193" i="1" s="1"/>
  <c r="M193" i="1"/>
  <c r="I194" i="1"/>
  <c r="G92" i="1"/>
  <c r="O92" i="1" s="1"/>
  <c r="Q92" i="1" s="1"/>
  <c r="M92" i="1"/>
  <c r="I93" i="1"/>
  <c r="Q698" i="1" l="1"/>
  <c r="Q1001" i="1"/>
  <c r="Q294" i="1"/>
  <c r="I4123" i="1"/>
  <c r="G4122" i="1"/>
  <c r="O4122" i="1" s="1"/>
  <c r="Q4122" i="1" s="1"/>
  <c r="M4122" i="1"/>
  <c r="M4025" i="1"/>
  <c r="G4025" i="1"/>
  <c r="O4025" i="1" s="1"/>
  <c r="Q4025" i="1" s="1"/>
  <c r="I4026" i="1"/>
  <c r="M3930" i="1"/>
  <c r="I3931" i="1"/>
  <c r="G3930" i="1"/>
  <c r="O3930" i="1" s="1"/>
  <c r="Q3930" i="1" s="1"/>
  <c r="I3836" i="1"/>
  <c r="G3835" i="1"/>
  <c r="O3835" i="1" s="1"/>
  <c r="M3835" i="1"/>
  <c r="G3741" i="1"/>
  <c r="O3741" i="1" s="1"/>
  <c r="Q3741" i="1" s="1"/>
  <c r="I3742" i="1"/>
  <c r="M3741" i="1"/>
  <c r="I3647" i="1"/>
  <c r="M3646" i="1"/>
  <c r="G3646" i="1"/>
  <c r="O3646" i="1" s="1"/>
  <c r="Q3646" i="1" s="1"/>
  <c r="I3551" i="1"/>
  <c r="G3550" i="1"/>
  <c r="O3550" i="1" s="1"/>
  <c r="Q3550" i="1" s="1"/>
  <c r="M3550" i="1"/>
  <c r="I3456" i="1"/>
  <c r="G3455" i="1"/>
  <c r="O3455" i="1" s="1"/>
  <c r="M3455" i="1"/>
  <c r="I3362" i="1"/>
  <c r="M3361" i="1"/>
  <c r="G3361" i="1"/>
  <c r="O3361" i="1" s="1"/>
  <c r="Q3361" i="1" s="1"/>
  <c r="G3266" i="1"/>
  <c r="O3266" i="1" s="1"/>
  <c r="Q3266" i="1" s="1"/>
  <c r="I3267" i="1"/>
  <c r="M3266" i="1"/>
  <c r="I3172" i="1"/>
  <c r="G3171" i="1"/>
  <c r="O3171" i="1" s="1"/>
  <c r="Q3171" i="1" s="1"/>
  <c r="M3171" i="1"/>
  <c r="I3077" i="1"/>
  <c r="M3076" i="1"/>
  <c r="G3076" i="1"/>
  <c r="O3076" i="1" s="1"/>
  <c r="Q3076" i="1" s="1"/>
  <c r="I2669" i="1"/>
  <c r="G2668" i="1"/>
  <c r="O2668" i="1" s="1"/>
  <c r="Q2668" i="1" s="1"/>
  <c r="M2668" i="1"/>
  <c r="I2575" i="1"/>
  <c r="M2574" i="1"/>
  <c r="G2574" i="1"/>
  <c r="O2574" i="1" s="1"/>
  <c r="Q2574" i="1" s="1"/>
  <c r="I2478" i="1"/>
  <c r="M2477" i="1"/>
  <c r="G2477" i="1"/>
  <c r="O2477" i="1" s="1"/>
  <c r="Q2477" i="1" s="1"/>
  <c r="M2381" i="1"/>
  <c r="I2382" i="1"/>
  <c r="G2381" i="1"/>
  <c r="O2381" i="1" s="1"/>
  <c r="I2287" i="1"/>
  <c r="G2286" i="1"/>
  <c r="O2286" i="1" s="1"/>
  <c r="Q2286" i="1" s="1"/>
  <c r="M2286" i="1"/>
  <c r="I2191" i="1"/>
  <c r="G2190" i="1"/>
  <c r="O2190" i="1" s="1"/>
  <c r="Q2190" i="1" s="1"/>
  <c r="M2190" i="1"/>
  <c r="G2094" i="1"/>
  <c r="O2094" i="1" s="1"/>
  <c r="Q2094" i="1" s="1"/>
  <c r="M2094" i="1"/>
  <c r="I2095" i="1"/>
  <c r="G1997" i="1"/>
  <c r="O1997" i="1" s="1"/>
  <c r="I1998" i="1"/>
  <c r="M1997" i="1"/>
  <c r="I1902" i="1"/>
  <c r="G1901" i="1"/>
  <c r="O1901" i="1" s="1"/>
  <c r="Q1901" i="1" s="1"/>
  <c r="M1901" i="1"/>
  <c r="G1804" i="1"/>
  <c r="O1804" i="1" s="1"/>
  <c r="Q1804" i="1" s="1"/>
  <c r="I1805" i="1"/>
  <c r="M1804" i="1"/>
  <c r="I1711" i="1"/>
  <c r="M1710" i="1"/>
  <c r="G1710" i="1"/>
  <c r="O1710" i="1" s="1"/>
  <c r="Q1710" i="1" s="1"/>
  <c r="M1613" i="1"/>
  <c r="I1614" i="1"/>
  <c r="G1613" i="1"/>
  <c r="O1613" i="1" s="1"/>
  <c r="Q1613" i="1" s="1"/>
  <c r="G1204" i="1"/>
  <c r="O1204" i="1" s="1"/>
  <c r="Q1204" i="1" s="1"/>
  <c r="I1205" i="1"/>
  <c r="M1204" i="1"/>
  <c r="G1103" i="1"/>
  <c r="O1103" i="1" s="1"/>
  <c r="Q1103" i="1" s="1"/>
  <c r="M1103" i="1"/>
  <c r="I1104" i="1"/>
  <c r="G1002" i="1"/>
  <c r="O1002" i="1" s="1"/>
  <c r="Q1002" i="1" s="1"/>
  <c r="I1003" i="1"/>
  <c r="M1002" i="1"/>
  <c r="G901" i="1"/>
  <c r="O901" i="1" s="1"/>
  <c r="M901" i="1"/>
  <c r="I902" i="1"/>
  <c r="G800" i="1"/>
  <c r="O800" i="1" s="1"/>
  <c r="I801" i="1"/>
  <c r="M800" i="1"/>
  <c r="G699" i="1"/>
  <c r="O699" i="1" s="1"/>
  <c r="Q699" i="1" s="1"/>
  <c r="I700" i="1"/>
  <c r="M699" i="1"/>
  <c r="G598" i="1"/>
  <c r="O598" i="1" s="1"/>
  <c r="Q598" i="1" s="1"/>
  <c r="M598" i="1"/>
  <c r="I599" i="1"/>
  <c r="G497" i="1"/>
  <c r="O497" i="1" s="1"/>
  <c r="I498" i="1"/>
  <c r="M497" i="1"/>
  <c r="G396" i="1"/>
  <c r="O396" i="1" s="1"/>
  <c r="Q396" i="1" s="1"/>
  <c r="M396" i="1"/>
  <c r="I397" i="1"/>
  <c r="G295" i="1"/>
  <c r="O295" i="1" s="1"/>
  <c r="Q295" i="1" s="1"/>
  <c r="I296" i="1"/>
  <c r="M295" i="1"/>
  <c r="G194" i="1"/>
  <c r="O194" i="1" s="1"/>
  <c r="Q194" i="1" s="1"/>
  <c r="I195" i="1"/>
  <c r="M194" i="1"/>
  <c r="G93" i="1"/>
  <c r="O93" i="1" s="1"/>
  <c r="Q93" i="1" s="1"/>
  <c r="M93" i="1"/>
  <c r="I94" i="1"/>
  <c r="Q800" i="1" l="1"/>
  <c r="I4124" i="1"/>
  <c r="M4123" i="1"/>
  <c r="G4123" i="1"/>
  <c r="O4123" i="1" s="1"/>
  <c r="Q4123" i="1" s="1"/>
  <c r="M4026" i="1"/>
  <c r="I4027" i="1"/>
  <c r="G4026" i="1"/>
  <c r="O4026" i="1" s="1"/>
  <c r="Q4026" i="1" s="1"/>
  <c r="G3931" i="1"/>
  <c r="O3931" i="1" s="1"/>
  <c r="Q3931" i="1" s="1"/>
  <c r="I3932" i="1"/>
  <c r="M3931" i="1"/>
  <c r="I3837" i="1"/>
  <c r="G3836" i="1"/>
  <c r="O3836" i="1" s="1"/>
  <c r="M3836" i="1"/>
  <c r="M3742" i="1"/>
  <c r="G3742" i="1"/>
  <c r="O3742" i="1" s="1"/>
  <c r="Q3742" i="1" s="1"/>
  <c r="I3743" i="1"/>
  <c r="M3647" i="1"/>
  <c r="I3648" i="1"/>
  <c r="G3647" i="1"/>
  <c r="O3647" i="1" s="1"/>
  <c r="Q3647" i="1" s="1"/>
  <c r="M3551" i="1"/>
  <c r="I3552" i="1"/>
  <c r="G3551" i="1"/>
  <c r="O3551" i="1" s="1"/>
  <c r="Q3551" i="1" s="1"/>
  <c r="I3457" i="1"/>
  <c r="M3456" i="1"/>
  <c r="G3456" i="1"/>
  <c r="O3456" i="1" s="1"/>
  <c r="M3362" i="1"/>
  <c r="I3363" i="1"/>
  <c r="G3362" i="1"/>
  <c r="O3362" i="1" s="1"/>
  <c r="Q3362" i="1" s="1"/>
  <c r="M3267" i="1"/>
  <c r="G3267" i="1"/>
  <c r="O3267" i="1" s="1"/>
  <c r="Q3267" i="1" s="1"/>
  <c r="I3268" i="1"/>
  <c r="M3172" i="1"/>
  <c r="G3172" i="1"/>
  <c r="O3172" i="1" s="1"/>
  <c r="Q3172" i="1" s="1"/>
  <c r="I3173" i="1"/>
  <c r="I3078" i="1"/>
  <c r="M3077" i="1"/>
  <c r="G3077" i="1"/>
  <c r="O3077" i="1" s="1"/>
  <c r="Q3077" i="1" s="1"/>
  <c r="M2669" i="1"/>
  <c r="G2669" i="1"/>
  <c r="O2669" i="1" s="1"/>
  <c r="Q2669" i="1" s="1"/>
  <c r="I2670" i="1"/>
  <c r="M2575" i="1"/>
  <c r="I2576" i="1"/>
  <c r="G2575" i="1"/>
  <c r="O2575" i="1" s="1"/>
  <c r="Q2575" i="1" s="1"/>
  <c r="I2479" i="1"/>
  <c r="M2478" i="1"/>
  <c r="G2478" i="1"/>
  <c r="O2478" i="1" s="1"/>
  <c r="Q2478" i="1" s="1"/>
  <c r="M2382" i="1"/>
  <c r="G2382" i="1"/>
  <c r="O2382" i="1" s="1"/>
  <c r="I2383" i="1"/>
  <c r="I2288" i="1"/>
  <c r="G2287" i="1"/>
  <c r="O2287" i="1" s="1"/>
  <c r="Q2287" i="1" s="1"/>
  <c r="M2287" i="1"/>
  <c r="I2192" i="1"/>
  <c r="G2191" i="1"/>
  <c r="O2191" i="1" s="1"/>
  <c r="Q2191" i="1" s="1"/>
  <c r="M2191" i="1"/>
  <c r="I2096" i="1"/>
  <c r="M2095" i="1"/>
  <c r="G2095" i="1"/>
  <c r="O2095" i="1" s="1"/>
  <c r="Q2095" i="1" s="1"/>
  <c r="I1999" i="1"/>
  <c r="M1998" i="1"/>
  <c r="G1998" i="1"/>
  <c r="O1998" i="1" s="1"/>
  <c r="I1903" i="1"/>
  <c r="M1902" i="1"/>
  <c r="G1902" i="1"/>
  <c r="O1902" i="1" s="1"/>
  <c r="Q1902" i="1" s="1"/>
  <c r="I1806" i="1"/>
  <c r="M1805" i="1"/>
  <c r="G1805" i="1"/>
  <c r="O1805" i="1" s="1"/>
  <c r="Q1805" i="1" s="1"/>
  <c r="M1711" i="1"/>
  <c r="I1712" i="1"/>
  <c r="G1711" i="1"/>
  <c r="O1711" i="1" s="1"/>
  <c r="Q1711" i="1" s="1"/>
  <c r="G1614" i="1"/>
  <c r="O1614" i="1" s="1"/>
  <c r="Q1614" i="1" s="1"/>
  <c r="M1614" i="1"/>
  <c r="I1615" i="1"/>
  <c r="G1205" i="1"/>
  <c r="O1205" i="1" s="1"/>
  <c r="Q1205" i="1" s="1"/>
  <c r="I1206" i="1"/>
  <c r="M1205" i="1"/>
  <c r="G1104" i="1"/>
  <c r="O1104" i="1" s="1"/>
  <c r="Q1104" i="1" s="1"/>
  <c r="M1104" i="1"/>
  <c r="I1105" i="1"/>
  <c r="G1003" i="1"/>
  <c r="O1003" i="1" s="1"/>
  <c r="Q1003" i="1" s="1"/>
  <c r="M1003" i="1"/>
  <c r="I1004" i="1"/>
  <c r="G902" i="1"/>
  <c r="O902" i="1" s="1"/>
  <c r="I903" i="1"/>
  <c r="M902" i="1"/>
  <c r="G801" i="1"/>
  <c r="O801" i="1" s="1"/>
  <c r="Q801" i="1" s="1"/>
  <c r="M801" i="1"/>
  <c r="I802" i="1"/>
  <c r="G700" i="1"/>
  <c r="O700" i="1" s="1"/>
  <c r="I701" i="1"/>
  <c r="M700" i="1"/>
  <c r="G599" i="1"/>
  <c r="O599" i="1" s="1"/>
  <c r="Q599" i="1" s="1"/>
  <c r="I600" i="1"/>
  <c r="M599" i="1"/>
  <c r="G498" i="1"/>
  <c r="O498" i="1" s="1"/>
  <c r="I499" i="1"/>
  <c r="M498" i="1"/>
  <c r="G397" i="1"/>
  <c r="O397" i="1" s="1"/>
  <c r="M397" i="1"/>
  <c r="I398" i="1"/>
  <c r="G296" i="1"/>
  <c r="O296" i="1" s="1"/>
  <c r="Q296" i="1" s="1"/>
  <c r="M296" i="1"/>
  <c r="I297" i="1"/>
  <c r="G195" i="1"/>
  <c r="O195" i="1" s="1"/>
  <c r="Q195" i="1" s="1"/>
  <c r="I196" i="1"/>
  <c r="M195" i="1"/>
  <c r="G94" i="1"/>
  <c r="O94" i="1" s="1"/>
  <c r="Q94" i="1" s="1"/>
  <c r="I95" i="1"/>
  <c r="M94" i="1"/>
  <c r="Q397" i="1" l="1"/>
  <c r="Q700" i="1"/>
  <c r="I4125" i="1"/>
  <c r="G4124" i="1"/>
  <c r="O4124" i="1" s="1"/>
  <c r="Q4124" i="1" s="1"/>
  <c r="M4124" i="1"/>
  <c r="I4028" i="1"/>
  <c r="G4027" i="1"/>
  <c r="O4027" i="1" s="1"/>
  <c r="Q4027" i="1" s="1"/>
  <c r="M4027" i="1"/>
  <c r="I3933" i="1"/>
  <c r="M3932" i="1"/>
  <c r="G3932" i="1"/>
  <c r="O3932" i="1" s="1"/>
  <c r="Q3932" i="1" s="1"/>
  <c r="I3838" i="1"/>
  <c r="G3837" i="1"/>
  <c r="O3837" i="1" s="1"/>
  <c r="M3837" i="1"/>
  <c r="I3744" i="1"/>
  <c r="G3743" i="1"/>
  <c r="O3743" i="1" s="1"/>
  <c r="Q3743" i="1" s="1"/>
  <c r="M3743" i="1"/>
  <c r="I3649" i="1"/>
  <c r="G3648" i="1"/>
  <c r="O3648" i="1" s="1"/>
  <c r="Q3648" i="1" s="1"/>
  <c r="M3648" i="1"/>
  <c r="M3552" i="1"/>
  <c r="I3553" i="1"/>
  <c r="G3552" i="1"/>
  <c r="O3552" i="1" s="1"/>
  <c r="Q3552" i="1" s="1"/>
  <c r="I3458" i="1"/>
  <c r="G3457" i="1"/>
  <c r="O3457" i="1" s="1"/>
  <c r="M3457" i="1"/>
  <c r="I3364" i="1"/>
  <c r="G3363" i="1"/>
  <c r="O3363" i="1" s="1"/>
  <c r="Q3363" i="1" s="1"/>
  <c r="M3363" i="1"/>
  <c r="G3268" i="1"/>
  <c r="O3268" i="1" s="1"/>
  <c r="Q3268" i="1" s="1"/>
  <c r="I3269" i="1"/>
  <c r="M3268" i="1"/>
  <c r="I3174" i="1"/>
  <c r="G3173" i="1"/>
  <c r="O3173" i="1" s="1"/>
  <c r="Q3173" i="1" s="1"/>
  <c r="M3173" i="1"/>
  <c r="I3079" i="1"/>
  <c r="G3078" i="1"/>
  <c r="O3078" i="1" s="1"/>
  <c r="Q3078" i="1" s="1"/>
  <c r="M3078" i="1"/>
  <c r="M2670" i="1"/>
  <c r="I2671" i="1"/>
  <c r="G2670" i="1"/>
  <c r="O2670" i="1" s="1"/>
  <c r="Q2670" i="1" s="1"/>
  <c r="M2576" i="1"/>
  <c r="G2576" i="1"/>
  <c r="O2576" i="1" s="1"/>
  <c r="Q2576" i="1" s="1"/>
  <c r="I2577" i="1"/>
  <c r="I2480" i="1"/>
  <c r="G2479" i="1"/>
  <c r="O2479" i="1" s="1"/>
  <c r="Q2479" i="1" s="1"/>
  <c r="M2479" i="1"/>
  <c r="I2384" i="1"/>
  <c r="M2383" i="1"/>
  <c r="G2383" i="1"/>
  <c r="O2383" i="1" s="1"/>
  <c r="I2289" i="1"/>
  <c r="M2288" i="1"/>
  <c r="G2288" i="1"/>
  <c r="O2288" i="1" s="1"/>
  <c r="Q2288" i="1" s="1"/>
  <c r="G2192" i="1"/>
  <c r="O2192" i="1" s="1"/>
  <c r="Q2192" i="1" s="1"/>
  <c r="I2193" i="1"/>
  <c r="M2192" i="1"/>
  <c r="M2096" i="1"/>
  <c r="I2097" i="1"/>
  <c r="G2096" i="1"/>
  <c r="O2096" i="1" s="1"/>
  <c r="Q2096" i="1" s="1"/>
  <c r="I2000" i="1"/>
  <c r="G1999" i="1"/>
  <c r="O1999" i="1" s="1"/>
  <c r="M1999" i="1"/>
  <c r="I1904" i="1"/>
  <c r="M1903" i="1"/>
  <c r="G1903" i="1"/>
  <c r="O1903" i="1" s="1"/>
  <c r="Q1903" i="1" s="1"/>
  <c r="M1806" i="1"/>
  <c r="I1807" i="1"/>
  <c r="G1806" i="1"/>
  <c r="O1806" i="1" s="1"/>
  <c r="Q1806" i="1" s="1"/>
  <c r="G1712" i="1"/>
  <c r="O1712" i="1" s="1"/>
  <c r="Q1712" i="1" s="1"/>
  <c r="M1712" i="1"/>
  <c r="I1713" i="1"/>
  <c r="I1616" i="1"/>
  <c r="M1615" i="1"/>
  <c r="G1615" i="1"/>
  <c r="O1615" i="1" s="1"/>
  <c r="Q1615" i="1" s="1"/>
  <c r="G1206" i="1"/>
  <c r="O1206" i="1" s="1"/>
  <c r="Q1206" i="1" s="1"/>
  <c r="M1206" i="1"/>
  <c r="I1207" i="1"/>
  <c r="G1105" i="1"/>
  <c r="O1105" i="1" s="1"/>
  <c r="M1105" i="1"/>
  <c r="I1106" i="1"/>
  <c r="G1004" i="1"/>
  <c r="O1004" i="1" s="1"/>
  <c r="M1004" i="1"/>
  <c r="I1005" i="1"/>
  <c r="G903" i="1"/>
  <c r="O903" i="1" s="1"/>
  <c r="I904" i="1"/>
  <c r="M903" i="1"/>
  <c r="G802" i="1"/>
  <c r="O802" i="1" s="1"/>
  <c r="Q802" i="1" s="1"/>
  <c r="I803" i="1"/>
  <c r="M802" i="1"/>
  <c r="G701" i="1"/>
  <c r="O701" i="1" s="1"/>
  <c r="M701" i="1"/>
  <c r="I702" i="1"/>
  <c r="G600" i="1"/>
  <c r="O600" i="1" s="1"/>
  <c r="Q600" i="1" s="1"/>
  <c r="I601" i="1"/>
  <c r="M600" i="1"/>
  <c r="G499" i="1"/>
  <c r="O499" i="1" s="1"/>
  <c r="M499" i="1"/>
  <c r="I500" i="1"/>
  <c r="G398" i="1"/>
  <c r="O398" i="1" s="1"/>
  <c r="Q398" i="1" s="1"/>
  <c r="I399" i="1"/>
  <c r="M398" i="1"/>
  <c r="G297" i="1"/>
  <c r="O297" i="1" s="1"/>
  <c r="M297" i="1"/>
  <c r="I298" i="1"/>
  <c r="G196" i="1"/>
  <c r="O196" i="1" s="1"/>
  <c r="I197" i="1"/>
  <c r="M196" i="1"/>
  <c r="G95" i="1"/>
  <c r="O95" i="1" s="1"/>
  <c r="Q95" i="1" s="1"/>
  <c r="M95" i="1"/>
  <c r="I96" i="1"/>
  <c r="Q701" i="1" l="1"/>
  <c r="Q196" i="1"/>
  <c r="Q1004" i="1"/>
  <c r="Q1105" i="1"/>
  <c r="Q297" i="1"/>
  <c r="M4125" i="1"/>
  <c r="I4126" i="1"/>
  <c r="G4125" i="1"/>
  <c r="O4125" i="1" s="1"/>
  <c r="Q4125" i="1" s="1"/>
  <c r="M4028" i="1"/>
  <c r="I4029" i="1"/>
  <c r="G4028" i="1"/>
  <c r="O4028" i="1" s="1"/>
  <c r="Q4028" i="1" s="1"/>
  <c r="I3934" i="1"/>
  <c r="M3933" i="1"/>
  <c r="G3933" i="1"/>
  <c r="O3933" i="1" s="1"/>
  <c r="Q3933" i="1" s="1"/>
  <c r="G3838" i="1"/>
  <c r="O3838" i="1" s="1"/>
  <c r="I3839" i="1"/>
  <c r="M3838" i="1"/>
  <c r="M3744" i="1"/>
  <c r="G3744" i="1"/>
  <c r="O3744" i="1" s="1"/>
  <c r="Q3744" i="1" s="1"/>
  <c r="I3745" i="1"/>
  <c r="M3649" i="1"/>
  <c r="G3649" i="1"/>
  <c r="O3649" i="1" s="1"/>
  <c r="Q3649" i="1" s="1"/>
  <c r="I3650" i="1"/>
  <c r="I3554" i="1"/>
  <c r="M3553" i="1"/>
  <c r="G3553" i="1"/>
  <c r="O3553" i="1" s="1"/>
  <c r="Q3553" i="1" s="1"/>
  <c r="G3458" i="1"/>
  <c r="O3458" i="1" s="1"/>
  <c r="I3459" i="1"/>
  <c r="M3458" i="1"/>
  <c r="G3364" i="1"/>
  <c r="O3364" i="1" s="1"/>
  <c r="Q3364" i="1" s="1"/>
  <c r="M3364" i="1"/>
  <c r="I3365" i="1"/>
  <c r="I3270" i="1"/>
  <c r="G3269" i="1"/>
  <c r="O3269" i="1" s="1"/>
  <c r="Q3269" i="1" s="1"/>
  <c r="M3269" i="1"/>
  <c r="M3174" i="1"/>
  <c r="I3175" i="1"/>
  <c r="G3174" i="1"/>
  <c r="O3174" i="1" s="1"/>
  <c r="Q3174" i="1" s="1"/>
  <c r="I3080" i="1"/>
  <c r="M3079" i="1"/>
  <c r="G3079" i="1"/>
  <c r="O3079" i="1" s="1"/>
  <c r="Q3079" i="1" s="1"/>
  <c r="I2672" i="1"/>
  <c r="M2671" i="1"/>
  <c r="G2671" i="1"/>
  <c r="O2671" i="1" s="1"/>
  <c r="Q2671" i="1" s="1"/>
  <c r="I2578" i="1"/>
  <c r="G2577" i="1"/>
  <c r="O2577" i="1" s="1"/>
  <c r="Q2577" i="1" s="1"/>
  <c r="M2577" i="1"/>
  <c r="M2480" i="1"/>
  <c r="G2480" i="1"/>
  <c r="O2480" i="1" s="1"/>
  <c r="Q2480" i="1" s="1"/>
  <c r="I2481" i="1"/>
  <c r="I2385" i="1"/>
  <c r="G2384" i="1"/>
  <c r="O2384" i="1" s="1"/>
  <c r="M2384" i="1"/>
  <c r="I2290" i="1"/>
  <c r="G2289" i="1"/>
  <c r="O2289" i="1" s="1"/>
  <c r="Q2289" i="1" s="1"/>
  <c r="M2289" i="1"/>
  <c r="I2194" i="1"/>
  <c r="G2193" i="1"/>
  <c r="O2193" i="1" s="1"/>
  <c r="Q2193" i="1" s="1"/>
  <c r="M2193" i="1"/>
  <c r="M2097" i="1"/>
  <c r="I2098" i="1"/>
  <c r="G2097" i="1"/>
  <c r="O2097" i="1" s="1"/>
  <c r="Q2097" i="1" s="1"/>
  <c r="I2001" i="1"/>
  <c r="G2000" i="1"/>
  <c r="O2000" i="1" s="1"/>
  <c r="M2000" i="1"/>
  <c r="I1905" i="1"/>
  <c r="M1904" i="1"/>
  <c r="G1904" i="1"/>
  <c r="O1904" i="1" s="1"/>
  <c r="Q1904" i="1" s="1"/>
  <c r="M1807" i="1"/>
  <c r="I1808" i="1"/>
  <c r="G1807" i="1"/>
  <c r="O1807" i="1" s="1"/>
  <c r="Q1807" i="1" s="1"/>
  <c r="I1714" i="1"/>
  <c r="G1713" i="1"/>
  <c r="O1713" i="1" s="1"/>
  <c r="Q1713" i="1" s="1"/>
  <c r="M1713" i="1"/>
  <c r="I1617" i="1"/>
  <c r="M1616" i="1"/>
  <c r="G1616" i="1"/>
  <c r="O1616" i="1" s="1"/>
  <c r="Q1616" i="1" s="1"/>
  <c r="G1207" i="1"/>
  <c r="O1207" i="1" s="1"/>
  <c r="Q1207" i="1" s="1"/>
  <c r="I1208" i="1"/>
  <c r="M1207" i="1"/>
  <c r="G1106" i="1"/>
  <c r="O1106" i="1" s="1"/>
  <c r="I1107" i="1"/>
  <c r="M1106" i="1"/>
  <c r="G1005" i="1"/>
  <c r="O1005" i="1" s="1"/>
  <c r="Q1005" i="1" s="1"/>
  <c r="I1006" i="1"/>
  <c r="M1005" i="1"/>
  <c r="G904" i="1"/>
  <c r="O904" i="1" s="1"/>
  <c r="I905" i="1"/>
  <c r="M904" i="1"/>
  <c r="G803" i="1"/>
  <c r="O803" i="1" s="1"/>
  <c r="Q803" i="1" s="1"/>
  <c r="I804" i="1"/>
  <c r="M803" i="1"/>
  <c r="G702" i="1"/>
  <c r="O702" i="1" s="1"/>
  <c r="Q702" i="1" s="1"/>
  <c r="M702" i="1"/>
  <c r="I703" i="1"/>
  <c r="G601" i="1"/>
  <c r="O601" i="1" s="1"/>
  <c r="Q601" i="1" s="1"/>
  <c r="I602" i="1"/>
  <c r="M601" i="1"/>
  <c r="G500" i="1"/>
  <c r="O500" i="1" s="1"/>
  <c r="M500" i="1"/>
  <c r="I501" i="1"/>
  <c r="G399" i="1"/>
  <c r="O399" i="1" s="1"/>
  <c r="I400" i="1"/>
  <c r="M399" i="1"/>
  <c r="G298" i="1"/>
  <c r="O298" i="1" s="1"/>
  <c r="Q298" i="1" s="1"/>
  <c r="M298" i="1"/>
  <c r="I299" i="1"/>
  <c r="G197" i="1"/>
  <c r="O197" i="1" s="1"/>
  <c r="I198" i="1"/>
  <c r="M197" i="1"/>
  <c r="G96" i="1"/>
  <c r="O96" i="1" s="1"/>
  <c r="Q96" i="1" s="1"/>
  <c r="M96" i="1"/>
  <c r="I97" i="1"/>
  <c r="Q197" i="1" l="1"/>
  <c r="Q1106" i="1"/>
  <c r="Q399" i="1"/>
  <c r="I4127" i="1"/>
  <c r="M4126" i="1"/>
  <c r="G4126" i="1"/>
  <c r="O4126" i="1" s="1"/>
  <c r="Q4126" i="1" s="1"/>
  <c r="I4030" i="1"/>
  <c r="M4029" i="1"/>
  <c r="G4029" i="1"/>
  <c r="O4029" i="1" s="1"/>
  <c r="Q4029" i="1" s="1"/>
  <c r="I3935" i="1"/>
  <c r="M3934" i="1"/>
  <c r="G3934" i="1"/>
  <c r="O3934" i="1" s="1"/>
  <c r="Q3934" i="1" s="1"/>
  <c r="G3839" i="1"/>
  <c r="O3839" i="1" s="1"/>
  <c r="I3840" i="1"/>
  <c r="M3839" i="1"/>
  <c r="M3745" i="1"/>
  <c r="G3745" i="1"/>
  <c r="O3745" i="1" s="1"/>
  <c r="Q3745" i="1" s="1"/>
  <c r="I3746" i="1"/>
  <c r="I3651" i="1"/>
  <c r="M3650" i="1"/>
  <c r="G3650" i="1"/>
  <c r="O3650" i="1" s="1"/>
  <c r="Q3650" i="1" s="1"/>
  <c r="I3555" i="1"/>
  <c r="M3554" i="1"/>
  <c r="G3554" i="1"/>
  <c r="O3554" i="1" s="1"/>
  <c r="Q3554" i="1" s="1"/>
  <c r="I3460" i="1"/>
  <c r="G3459" i="1"/>
  <c r="O3459" i="1" s="1"/>
  <c r="M3459" i="1"/>
  <c r="I3366" i="1"/>
  <c r="M3365" i="1"/>
  <c r="G3365" i="1"/>
  <c r="O3365" i="1" s="1"/>
  <c r="Q3365" i="1" s="1"/>
  <c r="I3271" i="1"/>
  <c r="G3270" i="1"/>
  <c r="O3270" i="1" s="1"/>
  <c r="Q3270" i="1" s="1"/>
  <c r="M3270" i="1"/>
  <c r="M3175" i="1"/>
  <c r="I3176" i="1"/>
  <c r="G3175" i="1"/>
  <c r="O3175" i="1" s="1"/>
  <c r="Q3175" i="1" s="1"/>
  <c r="M3080" i="1"/>
  <c r="I3081" i="1"/>
  <c r="G3080" i="1"/>
  <c r="O3080" i="1" s="1"/>
  <c r="Q3080" i="1" s="1"/>
  <c r="G2672" i="1"/>
  <c r="O2672" i="1" s="1"/>
  <c r="Q2672" i="1" s="1"/>
  <c r="I2673" i="1"/>
  <c r="M2672" i="1"/>
  <c r="I2579" i="1"/>
  <c r="G2578" i="1"/>
  <c r="O2578" i="1" s="1"/>
  <c r="Q2578" i="1" s="1"/>
  <c r="M2578" i="1"/>
  <c r="G2481" i="1"/>
  <c r="O2481" i="1" s="1"/>
  <c r="Q2481" i="1" s="1"/>
  <c r="I2482" i="1"/>
  <c r="M2481" i="1"/>
  <c r="G2385" i="1"/>
  <c r="O2385" i="1" s="1"/>
  <c r="I2386" i="1"/>
  <c r="M2385" i="1"/>
  <c r="I2291" i="1"/>
  <c r="M2290" i="1"/>
  <c r="G2290" i="1"/>
  <c r="O2290" i="1" s="1"/>
  <c r="Q2290" i="1" s="1"/>
  <c r="I2195" i="1"/>
  <c r="G2194" i="1"/>
  <c r="O2194" i="1" s="1"/>
  <c r="Q2194" i="1" s="1"/>
  <c r="M2194" i="1"/>
  <c r="I2099" i="1"/>
  <c r="M2098" i="1"/>
  <c r="G2098" i="1"/>
  <c r="O2098" i="1" s="1"/>
  <c r="Q2098" i="1" s="1"/>
  <c r="I2002" i="1"/>
  <c r="G2001" i="1"/>
  <c r="O2001" i="1" s="1"/>
  <c r="M2001" i="1"/>
  <c r="G1905" i="1"/>
  <c r="O1905" i="1" s="1"/>
  <c r="Q1905" i="1" s="1"/>
  <c r="M1905" i="1"/>
  <c r="I1906" i="1"/>
  <c r="M1808" i="1"/>
  <c r="I1809" i="1"/>
  <c r="G1808" i="1"/>
  <c r="O1808" i="1" s="1"/>
  <c r="Q1808" i="1" s="1"/>
  <c r="M1714" i="1"/>
  <c r="I1715" i="1"/>
  <c r="G1714" i="1"/>
  <c r="O1714" i="1" s="1"/>
  <c r="Q1714" i="1" s="1"/>
  <c r="M1617" i="1"/>
  <c r="G1617" i="1"/>
  <c r="O1617" i="1" s="1"/>
  <c r="Q1617" i="1" s="1"/>
  <c r="I1618" i="1"/>
  <c r="G1208" i="1"/>
  <c r="O1208" i="1" s="1"/>
  <c r="Q1208" i="1" s="1"/>
  <c r="M1208" i="1"/>
  <c r="I1209" i="1"/>
  <c r="G1107" i="1"/>
  <c r="O1107" i="1" s="1"/>
  <c r="Q1107" i="1" s="1"/>
  <c r="I1108" i="1"/>
  <c r="M1107" i="1"/>
  <c r="G1006" i="1"/>
  <c r="O1006" i="1" s="1"/>
  <c r="Q1006" i="1" s="1"/>
  <c r="I1007" i="1"/>
  <c r="M1006" i="1"/>
  <c r="G905" i="1"/>
  <c r="O905" i="1" s="1"/>
  <c r="I906" i="1"/>
  <c r="M905" i="1"/>
  <c r="G804" i="1"/>
  <c r="O804" i="1" s="1"/>
  <c r="M804" i="1"/>
  <c r="I805" i="1"/>
  <c r="G703" i="1"/>
  <c r="O703" i="1" s="1"/>
  <c r="Q703" i="1" s="1"/>
  <c r="M703" i="1"/>
  <c r="I704" i="1"/>
  <c r="G602" i="1"/>
  <c r="O602" i="1" s="1"/>
  <c r="I603" i="1"/>
  <c r="M602" i="1"/>
  <c r="G501" i="1"/>
  <c r="O501" i="1" s="1"/>
  <c r="I502" i="1"/>
  <c r="M501" i="1"/>
  <c r="G400" i="1"/>
  <c r="O400" i="1" s="1"/>
  <c r="Q400" i="1" s="1"/>
  <c r="I401" i="1"/>
  <c r="M400" i="1"/>
  <c r="G299" i="1"/>
  <c r="O299" i="1" s="1"/>
  <c r="Q299" i="1" s="1"/>
  <c r="M299" i="1"/>
  <c r="I300" i="1"/>
  <c r="G198" i="1"/>
  <c r="O198" i="1" s="1"/>
  <c r="I199" i="1"/>
  <c r="M198" i="1"/>
  <c r="G97" i="1"/>
  <c r="O97" i="1" s="1"/>
  <c r="Q97" i="1" s="1"/>
  <c r="I98" i="1"/>
  <c r="M97" i="1"/>
  <c r="Q602" i="1" l="1"/>
  <c r="Q198" i="1"/>
  <c r="Q804" i="1"/>
  <c r="G4127" i="1"/>
  <c r="O4127" i="1" s="1"/>
  <c r="Q4127" i="1" s="1"/>
  <c r="I4128" i="1"/>
  <c r="M4127" i="1"/>
  <c r="M4030" i="1"/>
  <c r="I4031" i="1"/>
  <c r="G4030" i="1"/>
  <c r="O4030" i="1" s="1"/>
  <c r="Q4030" i="1" s="1"/>
  <c r="I3936" i="1"/>
  <c r="M3935" i="1"/>
  <c r="G3935" i="1"/>
  <c r="O3935" i="1" s="1"/>
  <c r="Q3935" i="1" s="1"/>
  <c r="G3840" i="1"/>
  <c r="O3840" i="1" s="1"/>
  <c r="I3841" i="1"/>
  <c r="M3840" i="1"/>
  <c r="I3747" i="1"/>
  <c r="M3746" i="1"/>
  <c r="G3746" i="1"/>
  <c r="O3746" i="1" s="1"/>
  <c r="Q3746" i="1" s="1"/>
  <c r="I3652" i="1"/>
  <c r="M3651" i="1"/>
  <c r="G3651" i="1"/>
  <c r="O3651" i="1" s="1"/>
  <c r="Q3651" i="1" s="1"/>
  <c r="I3556" i="1"/>
  <c r="M3555" i="1"/>
  <c r="G3555" i="1"/>
  <c r="O3555" i="1" s="1"/>
  <c r="Q3555" i="1" s="1"/>
  <c r="I3461" i="1"/>
  <c r="M3460" i="1"/>
  <c r="G3460" i="1"/>
  <c r="O3460" i="1" s="1"/>
  <c r="I3367" i="1"/>
  <c r="M3366" i="1"/>
  <c r="G3366" i="1"/>
  <c r="O3366" i="1" s="1"/>
  <c r="Q3366" i="1" s="1"/>
  <c r="I3272" i="1"/>
  <c r="M3271" i="1"/>
  <c r="G3271" i="1"/>
  <c r="O3271" i="1" s="1"/>
  <c r="Q3271" i="1" s="1"/>
  <c r="I3177" i="1"/>
  <c r="M3176" i="1"/>
  <c r="G3176" i="1"/>
  <c r="O3176" i="1" s="1"/>
  <c r="Q3176" i="1" s="1"/>
  <c r="I3082" i="1"/>
  <c r="G3081" i="1"/>
  <c r="O3081" i="1" s="1"/>
  <c r="Q3081" i="1" s="1"/>
  <c r="M3081" i="1"/>
  <c r="I2674" i="1"/>
  <c r="G2673" i="1"/>
  <c r="O2673" i="1" s="1"/>
  <c r="Q2673" i="1" s="1"/>
  <c r="M2673" i="1"/>
  <c r="I2580" i="1"/>
  <c r="G2579" i="1"/>
  <c r="O2579" i="1" s="1"/>
  <c r="Q2579" i="1" s="1"/>
  <c r="M2579" i="1"/>
  <c r="M2482" i="1"/>
  <c r="I2483" i="1"/>
  <c r="G2482" i="1"/>
  <c r="O2482" i="1" s="1"/>
  <c r="Q2482" i="1" s="1"/>
  <c r="I2387" i="1"/>
  <c r="M2386" i="1"/>
  <c r="G2386" i="1"/>
  <c r="O2386" i="1" s="1"/>
  <c r="M2291" i="1"/>
  <c r="I2292" i="1"/>
  <c r="G2291" i="1"/>
  <c r="O2291" i="1" s="1"/>
  <c r="Q2291" i="1" s="1"/>
  <c r="I2196" i="1"/>
  <c r="G2195" i="1"/>
  <c r="O2195" i="1" s="1"/>
  <c r="Q2195" i="1" s="1"/>
  <c r="M2195" i="1"/>
  <c r="G2099" i="1"/>
  <c r="O2099" i="1" s="1"/>
  <c r="Q2099" i="1" s="1"/>
  <c r="I2100" i="1"/>
  <c r="M2099" i="1"/>
  <c r="I2003" i="1"/>
  <c r="G2002" i="1"/>
  <c r="O2002" i="1" s="1"/>
  <c r="M2002" i="1"/>
  <c r="I1907" i="1"/>
  <c r="M1906" i="1"/>
  <c r="G1906" i="1"/>
  <c r="O1906" i="1" s="1"/>
  <c r="Q1906" i="1" s="1"/>
  <c r="I1810" i="1"/>
  <c r="G1809" i="1"/>
  <c r="O1809" i="1" s="1"/>
  <c r="Q1809" i="1" s="1"/>
  <c r="M1809" i="1"/>
  <c r="M1715" i="1"/>
  <c r="G1715" i="1"/>
  <c r="O1715" i="1" s="1"/>
  <c r="Q1715" i="1" s="1"/>
  <c r="I1716" i="1"/>
  <c r="G1618" i="1"/>
  <c r="O1618" i="1" s="1"/>
  <c r="Q1618" i="1" s="1"/>
  <c r="I1619" i="1"/>
  <c r="M1618" i="1"/>
  <c r="G1209" i="1"/>
  <c r="O1209" i="1" s="1"/>
  <c r="Q1209" i="1" s="1"/>
  <c r="I1210" i="1"/>
  <c r="M1209" i="1"/>
  <c r="G1108" i="1"/>
  <c r="O1108" i="1" s="1"/>
  <c r="Q1108" i="1" s="1"/>
  <c r="M1108" i="1"/>
  <c r="I1109" i="1"/>
  <c r="G1007" i="1"/>
  <c r="O1007" i="1" s="1"/>
  <c r="Q1007" i="1" s="1"/>
  <c r="M1007" i="1"/>
  <c r="I1008" i="1"/>
  <c r="G906" i="1"/>
  <c r="O906" i="1" s="1"/>
  <c r="I907" i="1"/>
  <c r="M906" i="1"/>
  <c r="G805" i="1"/>
  <c r="O805" i="1" s="1"/>
  <c r="M805" i="1"/>
  <c r="I806" i="1"/>
  <c r="G704" i="1"/>
  <c r="O704" i="1" s="1"/>
  <c r="I705" i="1"/>
  <c r="M704" i="1"/>
  <c r="G603" i="1"/>
  <c r="O603" i="1" s="1"/>
  <c r="Q603" i="1" s="1"/>
  <c r="I604" i="1"/>
  <c r="M603" i="1"/>
  <c r="G502" i="1"/>
  <c r="O502" i="1" s="1"/>
  <c r="M502" i="1"/>
  <c r="I503" i="1"/>
  <c r="G401" i="1"/>
  <c r="O401" i="1" s="1"/>
  <c r="Q401" i="1" s="1"/>
  <c r="M401" i="1"/>
  <c r="I402" i="1"/>
  <c r="G300" i="1"/>
  <c r="O300" i="1" s="1"/>
  <c r="Q300" i="1" s="1"/>
  <c r="I301" i="1"/>
  <c r="M300" i="1"/>
  <c r="G199" i="1"/>
  <c r="O199" i="1" s="1"/>
  <c r="Q199" i="1" s="1"/>
  <c r="M199" i="1"/>
  <c r="I200" i="1"/>
  <c r="G98" i="1"/>
  <c r="O98" i="1" s="1"/>
  <c r="Q98" i="1" s="1"/>
  <c r="M98" i="1"/>
  <c r="I99" i="1"/>
  <c r="Q805" i="1" l="1"/>
  <c r="Q704" i="1"/>
  <c r="I4132" i="1"/>
  <c r="I4129" i="1"/>
  <c r="M4128" i="1"/>
  <c r="G4128" i="1"/>
  <c r="O4128" i="1" s="1"/>
  <c r="Q4128" i="1" s="1"/>
  <c r="G4031" i="1"/>
  <c r="O4031" i="1" s="1"/>
  <c r="Q4031" i="1" s="1"/>
  <c r="M4031" i="1"/>
  <c r="I4032" i="1"/>
  <c r="I3937" i="1"/>
  <c r="M3936" i="1"/>
  <c r="G3936" i="1"/>
  <c r="O3936" i="1" s="1"/>
  <c r="Q3936" i="1" s="1"/>
  <c r="I3842" i="1"/>
  <c r="M3841" i="1"/>
  <c r="G3841" i="1"/>
  <c r="O3841" i="1" s="1"/>
  <c r="I3748" i="1"/>
  <c r="G3747" i="1"/>
  <c r="O3747" i="1" s="1"/>
  <c r="Q3747" i="1" s="1"/>
  <c r="M3747" i="1"/>
  <c r="I3653" i="1"/>
  <c r="G3652" i="1"/>
  <c r="O3652" i="1" s="1"/>
  <c r="Q3652" i="1" s="1"/>
  <c r="M3652" i="1"/>
  <c r="I3557" i="1"/>
  <c r="G3556" i="1"/>
  <c r="O3556" i="1" s="1"/>
  <c r="Q3556" i="1" s="1"/>
  <c r="M3556" i="1"/>
  <c r="I3462" i="1"/>
  <c r="M3461" i="1"/>
  <c r="G3461" i="1"/>
  <c r="O3461" i="1" s="1"/>
  <c r="G3367" i="1"/>
  <c r="O3367" i="1" s="1"/>
  <c r="Q3367" i="1" s="1"/>
  <c r="I3368" i="1"/>
  <c r="M3367" i="1"/>
  <c r="I3273" i="1"/>
  <c r="M3272" i="1"/>
  <c r="G3272" i="1"/>
  <c r="O3272" i="1" s="1"/>
  <c r="Q3272" i="1" s="1"/>
  <c r="I3178" i="1"/>
  <c r="M3177" i="1"/>
  <c r="G3177" i="1"/>
  <c r="O3177" i="1" s="1"/>
  <c r="Q3177" i="1" s="1"/>
  <c r="I3083" i="1"/>
  <c r="M3082" i="1"/>
  <c r="G3082" i="1"/>
  <c r="O3082" i="1" s="1"/>
  <c r="Q3082" i="1" s="1"/>
  <c r="I2675" i="1"/>
  <c r="M2674" i="1"/>
  <c r="G2674" i="1"/>
  <c r="O2674" i="1" s="1"/>
  <c r="Q2674" i="1" s="1"/>
  <c r="I2581" i="1"/>
  <c r="M2580" i="1"/>
  <c r="G2580" i="1"/>
  <c r="O2580" i="1" s="1"/>
  <c r="Q2580" i="1" s="1"/>
  <c r="I2584" i="1"/>
  <c r="I2484" i="1"/>
  <c r="M2483" i="1"/>
  <c r="G2483" i="1"/>
  <c r="O2483" i="1" s="1"/>
  <c r="Q2483" i="1" s="1"/>
  <c r="I2388" i="1"/>
  <c r="G2387" i="1"/>
  <c r="O2387" i="1" s="1"/>
  <c r="M2387" i="1"/>
  <c r="I2296" i="1"/>
  <c r="I2293" i="1"/>
  <c r="M2292" i="1"/>
  <c r="G2292" i="1"/>
  <c r="O2292" i="1" s="1"/>
  <c r="Q2292" i="1" s="1"/>
  <c r="I2197" i="1"/>
  <c r="G2196" i="1"/>
  <c r="O2196" i="1" s="1"/>
  <c r="Q2196" i="1" s="1"/>
  <c r="I2200" i="1"/>
  <c r="M2196" i="1"/>
  <c r="I2104" i="1"/>
  <c r="I2101" i="1"/>
  <c r="G2100" i="1"/>
  <c r="O2100" i="1" s="1"/>
  <c r="Q2100" i="1" s="1"/>
  <c r="M2100" i="1"/>
  <c r="M2003" i="1"/>
  <c r="G2003" i="1"/>
  <c r="O2003" i="1" s="1"/>
  <c r="I2004" i="1"/>
  <c r="G1907" i="1"/>
  <c r="O1907" i="1" s="1"/>
  <c r="Q1907" i="1" s="1"/>
  <c r="I1908" i="1"/>
  <c r="M1907" i="1"/>
  <c r="G1810" i="1"/>
  <c r="O1810" i="1" s="1"/>
  <c r="Q1810" i="1" s="1"/>
  <c r="M1810" i="1"/>
  <c r="I1811" i="1"/>
  <c r="M1716" i="1"/>
  <c r="G1716" i="1"/>
  <c r="O1716" i="1" s="1"/>
  <c r="Q1716" i="1" s="1"/>
  <c r="I1717" i="1"/>
  <c r="I1720" i="1"/>
  <c r="I1620" i="1"/>
  <c r="G1619" i="1"/>
  <c r="O1619" i="1" s="1"/>
  <c r="Q1619" i="1" s="1"/>
  <c r="M1619" i="1"/>
  <c r="G1210" i="1"/>
  <c r="O1210" i="1" s="1"/>
  <c r="Q1210" i="1" s="1"/>
  <c r="M1210" i="1"/>
  <c r="I1211" i="1"/>
  <c r="M1109" i="1"/>
  <c r="I1110" i="1"/>
  <c r="G1109" i="1"/>
  <c r="O1109" i="1" s="1"/>
  <c r="M1008" i="1"/>
  <c r="I1009" i="1"/>
  <c r="G1008" i="1"/>
  <c r="O1008" i="1" s="1"/>
  <c r="Q1008" i="1" s="1"/>
  <c r="M907" i="1"/>
  <c r="I908" i="1"/>
  <c r="G907" i="1"/>
  <c r="O907" i="1" s="1"/>
  <c r="I807" i="1"/>
  <c r="G806" i="1"/>
  <c r="O806" i="1" s="1"/>
  <c r="Q806" i="1" s="1"/>
  <c r="M806" i="1"/>
  <c r="I706" i="1"/>
  <c r="G705" i="1"/>
  <c r="O705" i="1" s="1"/>
  <c r="Q705" i="1" s="1"/>
  <c r="M705" i="1"/>
  <c r="I605" i="1"/>
  <c r="G604" i="1"/>
  <c r="O604" i="1" s="1"/>
  <c r="M604" i="1"/>
  <c r="I504" i="1"/>
  <c r="G503" i="1"/>
  <c r="O503" i="1" s="1"/>
  <c r="M503" i="1"/>
  <c r="G402" i="1"/>
  <c r="O402" i="1" s="1"/>
  <c r="Q402" i="1" s="1"/>
  <c r="M402" i="1"/>
  <c r="I403" i="1"/>
  <c r="I302" i="1"/>
  <c r="G301" i="1"/>
  <c r="O301" i="1" s="1"/>
  <c r="M301" i="1"/>
  <c r="G200" i="1"/>
  <c r="O200" i="1" s="1"/>
  <c r="Q200" i="1" s="1"/>
  <c r="I201" i="1"/>
  <c r="M200" i="1"/>
  <c r="I100" i="1"/>
  <c r="M99" i="1"/>
  <c r="G99" i="1"/>
  <c r="O99" i="1" s="1"/>
  <c r="Q99" i="1" s="1"/>
  <c r="Q1109" i="1" l="1"/>
  <c r="Q301" i="1"/>
  <c r="Q604" i="1"/>
  <c r="I4130" i="1"/>
  <c r="O4129" i="1"/>
  <c r="Q4129" i="1" s="1"/>
  <c r="I4134" i="1"/>
  <c r="G4132" i="1"/>
  <c r="O4132" i="1" s="1"/>
  <c r="Q4132" i="1" s="1"/>
  <c r="M4132" i="1"/>
  <c r="I4136" i="1"/>
  <c r="I4033" i="1"/>
  <c r="M4032" i="1"/>
  <c r="G4032" i="1"/>
  <c r="O4032" i="1" s="1"/>
  <c r="Q4032" i="1" s="1"/>
  <c r="G3937" i="1"/>
  <c r="O3937" i="1" s="1"/>
  <c r="Q3937" i="1" s="1"/>
  <c r="M3937" i="1"/>
  <c r="I3938" i="1"/>
  <c r="M3842" i="1"/>
  <c r="I3843" i="1"/>
  <c r="G3842" i="1"/>
  <c r="O3842" i="1" s="1"/>
  <c r="I3749" i="1"/>
  <c r="M3748" i="1"/>
  <c r="G3748" i="1"/>
  <c r="O3748" i="1" s="1"/>
  <c r="Q3748" i="1" s="1"/>
  <c r="I3752" i="1"/>
  <c r="M3653" i="1"/>
  <c r="G3653" i="1"/>
  <c r="O3653" i="1" s="1"/>
  <c r="Q3653" i="1" s="1"/>
  <c r="I3657" i="1"/>
  <c r="I3654" i="1"/>
  <c r="I3558" i="1"/>
  <c r="M3557" i="1"/>
  <c r="G3557" i="1"/>
  <c r="O3557" i="1" s="1"/>
  <c r="Q3557" i="1" s="1"/>
  <c r="G3462" i="1"/>
  <c r="O3462" i="1" s="1"/>
  <c r="M3462" i="1"/>
  <c r="I3463" i="1"/>
  <c r="I3369" i="1"/>
  <c r="G3368" i="1"/>
  <c r="O3368" i="1" s="1"/>
  <c r="Q3368" i="1" s="1"/>
  <c r="M3368" i="1"/>
  <c r="I3372" i="1"/>
  <c r="I3277" i="1"/>
  <c r="I3274" i="1"/>
  <c r="M3273" i="1"/>
  <c r="G3273" i="1"/>
  <c r="O3273" i="1" s="1"/>
  <c r="Q3273" i="1" s="1"/>
  <c r="I3179" i="1"/>
  <c r="I3182" i="1"/>
  <c r="G3178" i="1"/>
  <c r="O3178" i="1" s="1"/>
  <c r="Q3178" i="1" s="1"/>
  <c r="M3178" i="1"/>
  <c r="I3084" i="1"/>
  <c r="I3087" i="1"/>
  <c r="M3083" i="1"/>
  <c r="G3083" i="1"/>
  <c r="O3083" i="1" s="1"/>
  <c r="Q3083" i="1" s="1"/>
  <c r="G2675" i="1"/>
  <c r="O2675" i="1" s="1"/>
  <c r="Q2675" i="1" s="1"/>
  <c r="M2675" i="1"/>
  <c r="I2676" i="1"/>
  <c r="G2584" i="1"/>
  <c r="O2584" i="1" s="1"/>
  <c r="Q2584" i="1" s="1"/>
  <c r="I2586" i="1"/>
  <c r="M2584" i="1"/>
  <c r="I2588" i="1"/>
  <c r="O2581" i="1"/>
  <c r="I2582" i="1"/>
  <c r="I2488" i="1"/>
  <c r="I2485" i="1"/>
  <c r="G2484" i="1"/>
  <c r="O2484" i="1" s="1"/>
  <c r="Q2484" i="1" s="1"/>
  <c r="M2484" i="1"/>
  <c r="G2388" i="1"/>
  <c r="O2388" i="1" s="1"/>
  <c r="I2392" i="1"/>
  <c r="I2389" i="1"/>
  <c r="M2388" i="1"/>
  <c r="I2294" i="1"/>
  <c r="O2293" i="1"/>
  <c r="I2298" i="1"/>
  <c r="I2300" i="1"/>
  <c r="G2296" i="1"/>
  <c r="O2296" i="1" s="1"/>
  <c r="Q2296" i="1" s="1"/>
  <c r="M2296" i="1"/>
  <c r="I2202" i="1"/>
  <c r="G2200" i="1"/>
  <c r="O2200" i="1" s="1"/>
  <c r="Q2200" i="1" s="1"/>
  <c r="M2200" i="1"/>
  <c r="I2204" i="1"/>
  <c r="I2198" i="1"/>
  <c r="O2197" i="1"/>
  <c r="I2102" i="1"/>
  <c r="O2101" i="1"/>
  <c r="I2106" i="1"/>
  <c r="I2108" i="1"/>
  <c r="G2104" i="1"/>
  <c r="O2104" i="1" s="1"/>
  <c r="Q2104" i="1" s="1"/>
  <c r="M2104" i="1"/>
  <c r="G2004" i="1"/>
  <c r="O2004" i="1" s="1"/>
  <c r="I2008" i="1"/>
  <c r="I2005" i="1"/>
  <c r="M2004" i="1"/>
  <c r="M1908" i="1"/>
  <c r="G1908" i="1"/>
  <c r="O1908" i="1" s="1"/>
  <c r="Q1908" i="1" s="1"/>
  <c r="I1912" i="1"/>
  <c r="I1909" i="1"/>
  <c r="M1811" i="1"/>
  <c r="I1812" i="1"/>
  <c r="G1811" i="1"/>
  <c r="O1811" i="1" s="1"/>
  <c r="Q1811" i="1" s="1"/>
  <c r="I1722" i="1"/>
  <c r="I1724" i="1"/>
  <c r="G1720" i="1"/>
  <c r="O1720" i="1" s="1"/>
  <c r="Q1720" i="1" s="1"/>
  <c r="M1720" i="1"/>
  <c r="O1717" i="1"/>
  <c r="I1718" i="1"/>
  <c r="I1621" i="1"/>
  <c r="M1620" i="1"/>
  <c r="G1620" i="1"/>
  <c r="O1620" i="1" s="1"/>
  <c r="Q1620" i="1" s="1"/>
  <c r="I1624" i="1"/>
  <c r="I1212" i="1"/>
  <c r="I1215" i="1"/>
  <c r="G1211" i="1"/>
  <c r="O1211" i="1" s="1"/>
  <c r="Q1211" i="1" s="1"/>
  <c r="M1211" i="1"/>
  <c r="I1114" i="1"/>
  <c r="I1111" i="1"/>
  <c r="M1110" i="1"/>
  <c r="G1110" i="1"/>
  <c r="O1110" i="1" s="1"/>
  <c r="Q1110" i="1" s="1"/>
  <c r="M1009" i="1"/>
  <c r="I1010" i="1"/>
  <c r="G1009" i="1"/>
  <c r="O1009" i="1" s="1"/>
  <c r="I1013" i="1"/>
  <c r="I909" i="1"/>
  <c r="M908" i="1"/>
  <c r="I912" i="1"/>
  <c r="G908" i="1"/>
  <c r="O908" i="1" s="1"/>
  <c r="I808" i="1"/>
  <c r="G807" i="1"/>
  <c r="O807" i="1" s="1"/>
  <c r="Q807" i="1" s="1"/>
  <c r="I811" i="1"/>
  <c r="M807" i="1"/>
  <c r="G706" i="1"/>
  <c r="O706" i="1" s="1"/>
  <c r="Q706" i="1" s="1"/>
  <c r="I707" i="1"/>
  <c r="I710" i="1"/>
  <c r="M706" i="1"/>
  <c r="I606" i="1"/>
  <c r="I609" i="1"/>
  <c r="M605" i="1"/>
  <c r="G605" i="1"/>
  <c r="O605" i="1" s="1"/>
  <c r="G504" i="1"/>
  <c r="O504" i="1" s="1"/>
  <c r="I505" i="1"/>
  <c r="I508" i="1"/>
  <c r="M504" i="1"/>
  <c r="M403" i="1"/>
  <c r="I407" i="1"/>
  <c r="I404" i="1"/>
  <c r="G403" i="1"/>
  <c r="O403" i="1" s="1"/>
  <c r="Q403" i="1" s="1"/>
  <c r="I303" i="1"/>
  <c r="G302" i="1"/>
  <c r="O302" i="1" s="1"/>
  <c r="Q302" i="1" s="1"/>
  <c r="M302" i="1"/>
  <c r="I306" i="1"/>
  <c r="G201" i="1"/>
  <c r="O201" i="1" s="1"/>
  <c r="I202" i="1"/>
  <c r="M201" i="1"/>
  <c r="I205" i="1"/>
  <c r="I104" i="1"/>
  <c r="G100" i="1"/>
  <c r="O100" i="1" s="1"/>
  <c r="M100" i="1"/>
  <c r="I101" i="1"/>
  <c r="O2393" i="1"/>
  <c r="O2009" i="1"/>
  <c r="Q1009" i="1" l="1"/>
  <c r="Q201" i="1"/>
  <c r="Q100" i="1"/>
  <c r="Q605" i="1"/>
  <c r="I4137" i="1"/>
  <c r="G4136" i="1"/>
  <c r="O4136" i="1" s="1"/>
  <c r="Q4136" i="1" s="1"/>
  <c r="M4136" i="1"/>
  <c r="O4134" i="1"/>
  <c r="Q4134" i="1" s="1"/>
  <c r="I4135" i="1"/>
  <c r="I4131" i="1"/>
  <c r="M4130" i="1"/>
  <c r="G4130" i="1"/>
  <c r="O4130" i="1" s="1"/>
  <c r="Q4130" i="1" s="1"/>
  <c r="G4033" i="1"/>
  <c r="O4033" i="1" s="1"/>
  <c r="Q4033" i="1" s="1"/>
  <c r="I4037" i="1"/>
  <c r="I4034" i="1"/>
  <c r="M4033" i="1"/>
  <c r="G3938" i="1"/>
  <c r="O3938" i="1" s="1"/>
  <c r="Q3938" i="1" s="1"/>
  <c r="I3939" i="1"/>
  <c r="M3938" i="1"/>
  <c r="I3942" i="1"/>
  <c r="I3847" i="1"/>
  <c r="I3844" i="1"/>
  <c r="M3843" i="1"/>
  <c r="G3843" i="1"/>
  <c r="O3843" i="1" s="1"/>
  <c r="G3752" i="1"/>
  <c r="O3752" i="1" s="1"/>
  <c r="Q3752" i="1" s="1"/>
  <c r="I3754" i="1"/>
  <c r="I3756" i="1"/>
  <c r="M3752" i="1"/>
  <c r="I3750" i="1"/>
  <c r="O3749" i="1"/>
  <c r="Q3749" i="1" s="1"/>
  <c r="I3655" i="1"/>
  <c r="O3654" i="1"/>
  <c r="Q3654" i="1" s="1"/>
  <c r="I3659" i="1"/>
  <c r="G3657" i="1"/>
  <c r="O3657" i="1" s="1"/>
  <c r="Q3657" i="1" s="1"/>
  <c r="M3657" i="1"/>
  <c r="I3661" i="1"/>
  <c r="I3559" i="1"/>
  <c r="I3562" i="1"/>
  <c r="G3558" i="1"/>
  <c r="O3558" i="1" s="1"/>
  <c r="Q3558" i="1" s="1"/>
  <c r="M3558" i="1"/>
  <c r="I3464" i="1"/>
  <c r="I3467" i="1"/>
  <c r="M3463" i="1"/>
  <c r="G3463" i="1"/>
  <c r="O3463" i="1" s="1"/>
  <c r="I3376" i="1"/>
  <c r="I3374" i="1"/>
  <c r="M3372" i="1"/>
  <c r="G3372" i="1"/>
  <c r="O3372" i="1" s="1"/>
  <c r="Q3372" i="1" s="1"/>
  <c r="I3370" i="1"/>
  <c r="O3369" i="1"/>
  <c r="Q3369" i="1" s="1"/>
  <c r="O3274" i="1"/>
  <c r="I3275" i="1"/>
  <c r="M3277" i="1"/>
  <c r="I3281" i="1"/>
  <c r="I3279" i="1"/>
  <c r="G3277" i="1"/>
  <c r="O3277" i="1" s="1"/>
  <c r="Q3277" i="1" s="1"/>
  <c r="I3184" i="1"/>
  <c r="I3186" i="1"/>
  <c r="G3182" i="1"/>
  <c r="O3182" i="1" s="1"/>
  <c r="Q3182" i="1" s="1"/>
  <c r="M3182" i="1"/>
  <c r="I3180" i="1"/>
  <c r="O3179" i="1"/>
  <c r="G3087" i="1"/>
  <c r="O3087" i="1" s="1"/>
  <c r="Q3087" i="1" s="1"/>
  <c r="M3087" i="1"/>
  <c r="I3091" i="1"/>
  <c r="I3089" i="1"/>
  <c r="I3085" i="1"/>
  <c r="O3084" i="1"/>
  <c r="Q3084" i="1" s="1"/>
  <c r="I2680" i="1"/>
  <c r="M2676" i="1"/>
  <c r="G2676" i="1"/>
  <c r="O2676" i="1" s="1"/>
  <c r="Q2676" i="1" s="1"/>
  <c r="I2677" i="1"/>
  <c r="I2583" i="1"/>
  <c r="G2582" i="1"/>
  <c r="O2582" i="1" s="1"/>
  <c r="Q2582" i="1" s="1"/>
  <c r="M2582" i="1"/>
  <c r="I2589" i="1"/>
  <c r="M2588" i="1"/>
  <c r="G2588" i="1"/>
  <c r="O2588" i="1" s="1"/>
  <c r="Q2588" i="1" s="1"/>
  <c r="I2587" i="1"/>
  <c r="O2586" i="1"/>
  <c r="Q2586" i="1" s="1"/>
  <c r="I2486" i="1"/>
  <c r="O2485" i="1"/>
  <c r="I2492" i="1"/>
  <c r="I2490" i="1"/>
  <c r="M2488" i="1"/>
  <c r="G2488" i="1"/>
  <c r="O2488" i="1" s="1"/>
  <c r="Q2488" i="1" s="1"/>
  <c r="G2389" i="1"/>
  <c r="O2389" i="1" s="1"/>
  <c r="M2389" i="1"/>
  <c r="I2390" i="1"/>
  <c r="I2396" i="1"/>
  <c r="I2394" i="1"/>
  <c r="M2392" i="1"/>
  <c r="G2392" i="1"/>
  <c r="O2392" i="1" s="1"/>
  <c r="M2300" i="1"/>
  <c r="I2301" i="1"/>
  <c r="G2300" i="1"/>
  <c r="O2300" i="1" s="1"/>
  <c r="Q2300" i="1" s="1"/>
  <c r="I2299" i="1"/>
  <c r="O2298" i="1"/>
  <c r="Q2298" i="1" s="1"/>
  <c r="I2295" i="1"/>
  <c r="M2294" i="1"/>
  <c r="G2294" i="1"/>
  <c r="O2294" i="1" s="1"/>
  <c r="I2199" i="1"/>
  <c r="M2198" i="1"/>
  <c r="G2198" i="1"/>
  <c r="O2198" i="1" s="1"/>
  <c r="Q2198" i="1" s="1"/>
  <c r="I2205" i="1"/>
  <c r="M2204" i="1"/>
  <c r="G2204" i="1"/>
  <c r="O2204" i="1" s="1"/>
  <c r="Q2204" i="1" s="1"/>
  <c r="I2203" i="1"/>
  <c r="O2202" i="1"/>
  <c r="Q2202" i="1" s="1"/>
  <c r="I2109" i="1"/>
  <c r="G2108" i="1"/>
  <c r="O2108" i="1" s="1"/>
  <c r="Q2108" i="1" s="1"/>
  <c r="M2108" i="1"/>
  <c r="I2107" i="1"/>
  <c r="O2106" i="1"/>
  <c r="Q2106" i="1" s="1"/>
  <c r="I2103" i="1"/>
  <c r="M2102" i="1"/>
  <c r="G2102" i="1"/>
  <c r="O2102" i="1" s="1"/>
  <c r="Q2102" i="1" s="1"/>
  <c r="I2006" i="1"/>
  <c r="G2005" i="1"/>
  <c r="O2005" i="1" s="1"/>
  <c r="M2005" i="1"/>
  <c r="I2010" i="1"/>
  <c r="I2012" i="1"/>
  <c r="M2008" i="1"/>
  <c r="G2008" i="1"/>
  <c r="O2008" i="1" s="1"/>
  <c r="I1910" i="1"/>
  <c r="O1909" i="1"/>
  <c r="I1914" i="1"/>
  <c r="I1916" i="1"/>
  <c r="M1912" i="1"/>
  <c r="G1912" i="1"/>
  <c r="O1912" i="1" s="1"/>
  <c r="Q1912" i="1" s="1"/>
  <c r="G1812" i="1"/>
  <c r="O1812" i="1" s="1"/>
  <c r="Q1812" i="1" s="1"/>
  <c r="M1812" i="1"/>
  <c r="I1816" i="1"/>
  <c r="I1813" i="1"/>
  <c r="I1719" i="1"/>
  <c r="M1718" i="1"/>
  <c r="G1718" i="1"/>
  <c r="O1718" i="1" s="1"/>
  <c r="Q1718" i="1" s="1"/>
  <c r="I1725" i="1"/>
  <c r="G1724" i="1"/>
  <c r="O1724" i="1" s="1"/>
  <c r="M1724" i="1"/>
  <c r="O1722" i="1"/>
  <c r="Q1722" i="1" s="1"/>
  <c r="I1723" i="1"/>
  <c r="I1626" i="1"/>
  <c r="I1628" i="1"/>
  <c r="G1624" i="1"/>
  <c r="O1624" i="1" s="1"/>
  <c r="Q1624" i="1" s="1"/>
  <c r="M1624" i="1"/>
  <c r="I1622" i="1"/>
  <c r="O1621" i="1"/>
  <c r="G1215" i="1"/>
  <c r="O1215" i="1" s="1"/>
  <c r="Q1215" i="1" s="1"/>
  <c r="I1219" i="1"/>
  <c r="I1217" i="1"/>
  <c r="M1215" i="1"/>
  <c r="I1213" i="1"/>
  <c r="O1212" i="1"/>
  <c r="I1112" i="1"/>
  <c r="O1111" i="1"/>
  <c r="G1114" i="1"/>
  <c r="O1114" i="1" s="1"/>
  <c r="Q1114" i="1" s="1"/>
  <c r="M1114" i="1"/>
  <c r="I1116" i="1"/>
  <c r="I1118" i="1"/>
  <c r="G1013" i="1"/>
  <c r="O1013" i="1" s="1"/>
  <c r="I1017" i="1"/>
  <c r="I1015" i="1"/>
  <c r="M1013" i="1"/>
  <c r="I1011" i="1"/>
  <c r="O1010" i="1"/>
  <c r="G912" i="1"/>
  <c r="O912" i="1" s="1"/>
  <c r="I914" i="1"/>
  <c r="M912" i="1"/>
  <c r="I916" i="1"/>
  <c r="I910" i="1"/>
  <c r="G909" i="1"/>
  <c r="O909" i="1" s="1"/>
  <c r="G811" i="1"/>
  <c r="O811" i="1" s="1"/>
  <c r="Q811" i="1" s="1"/>
  <c r="I813" i="1"/>
  <c r="M811" i="1"/>
  <c r="I815" i="1"/>
  <c r="I809" i="1"/>
  <c r="O808" i="1"/>
  <c r="G710" i="1"/>
  <c r="O710" i="1" s="1"/>
  <c r="Q710" i="1" s="1"/>
  <c r="I714" i="1"/>
  <c r="M710" i="1"/>
  <c r="I712" i="1"/>
  <c r="I708" i="1"/>
  <c r="O707" i="1"/>
  <c r="G609" i="1"/>
  <c r="O609" i="1" s="1"/>
  <c r="Q609" i="1" s="1"/>
  <c r="M609" i="1"/>
  <c r="I613" i="1"/>
  <c r="I611" i="1"/>
  <c r="I607" i="1"/>
  <c r="O606" i="1"/>
  <c r="G508" i="1"/>
  <c r="O508" i="1" s="1"/>
  <c r="I512" i="1"/>
  <c r="M508" i="1"/>
  <c r="I510" i="1"/>
  <c r="I506" i="1"/>
  <c r="G505" i="1"/>
  <c r="O505" i="1" s="1"/>
  <c r="I405" i="1"/>
  <c r="O404" i="1"/>
  <c r="G407" i="1"/>
  <c r="O407" i="1" s="1"/>
  <c r="Q407" i="1" s="1"/>
  <c r="I411" i="1"/>
  <c r="I409" i="1"/>
  <c r="M407" i="1"/>
  <c r="G306" i="1"/>
  <c r="O306" i="1" s="1"/>
  <c r="Q306" i="1" s="1"/>
  <c r="I308" i="1"/>
  <c r="M306" i="1"/>
  <c r="I310" i="1"/>
  <c r="I304" i="1"/>
  <c r="O303" i="1"/>
  <c r="G205" i="1"/>
  <c r="O205" i="1" s="1"/>
  <c r="I207" i="1"/>
  <c r="I209" i="1"/>
  <c r="M205" i="1"/>
  <c r="I203" i="1"/>
  <c r="O202" i="1"/>
  <c r="I102" i="1"/>
  <c r="O101" i="1"/>
  <c r="G104" i="1"/>
  <c r="O104" i="1" s="1"/>
  <c r="Q104" i="1" s="1"/>
  <c r="I108" i="1"/>
  <c r="M104" i="1"/>
  <c r="I106" i="1"/>
  <c r="O3468" i="1"/>
  <c r="O3848" i="1"/>
  <c r="Q205" i="1" l="1"/>
  <c r="Q1013" i="1"/>
  <c r="G4131" i="1"/>
  <c r="O4131" i="1" s="1"/>
  <c r="Q4131" i="1" s="1"/>
  <c r="M4131" i="1"/>
  <c r="G4135" i="1"/>
  <c r="O4135" i="1" s="1"/>
  <c r="M4135" i="1"/>
  <c r="O4137" i="1"/>
  <c r="I4035" i="1"/>
  <c r="O4034" i="1"/>
  <c r="I4041" i="1"/>
  <c r="I4039" i="1"/>
  <c r="G4037" i="1"/>
  <c r="O4037" i="1" s="1"/>
  <c r="Q4037" i="1" s="1"/>
  <c r="M4037" i="1"/>
  <c r="G3942" i="1"/>
  <c r="O3942" i="1" s="1"/>
  <c r="Q3942" i="1" s="1"/>
  <c r="I3946" i="1"/>
  <c r="I3944" i="1"/>
  <c r="M3942" i="1"/>
  <c r="I3940" i="1"/>
  <c r="O3939" i="1"/>
  <c r="M3844" i="1"/>
  <c r="I3845" i="1"/>
  <c r="G3844" i="1"/>
  <c r="O3844" i="1" s="1"/>
  <c r="M3847" i="1"/>
  <c r="G3847" i="1"/>
  <c r="O3847" i="1" s="1"/>
  <c r="I3851" i="1"/>
  <c r="I3849" i="1"/>
  <c r="I3751" i="1"/>
  <c r="G3750" i="1"/>
  <c r="O3750" i="1" s="1"/>
  <c r="M3750" i="1"/>
  <c r="I3757" i="1"/>
  <c r="G3756" i="1"/>
  <c r="O3756" i="1" s="1"/>
  <c r="Q3756" i="1" s="1"/>
  <c r="M3756" i="1"/>
  <c r="I3755" i="1"/>
  <c r="O3754" i="1"/>
  <c r="Q3754" i="1" s="1"/>
  <c r="M3661" i="1"/>
  <c r="I3662" i="1"/>
  <c r="G3661" i="1"/>
  <c r="O3661" i="1" s="1"/>
  <c r="Q3661" i="1" s="1"/>
  <c r="O3659" i="1"/>
  <c r="Q3659" i="1" s="1"/>
  <c r="I3660" i="1"/>
  <c r="I3656" i="1"/>
  <c r="G3655" i="1"/>
  <c r="O3655" i="1" s="1"/>
  <c r="M3655" i="1"/>
  <c r="I3564" i="1"/>
  <c r="G3562" i="1"/>
  <c r="O3562" i="1" s="1"/>
  <c r="Q3562" i="1" s="1"/>
  <c r="M3562" i="1"/>
  <c r="I3566" i="1"/>
  <c r="I3560" i="1"/>
  <c r="O3559" i="1"/>
  <c r="I3469" i="1"/>
  <c r="G3467" i="1"/>
  <c r="O3467" i="1" s="1"/>
  <c r="M3467" i="1"/>
  <c r="I3471" i="1"/>
  <c r="I3465" i="1"/>
  <c r="G3464" i="1"/>
  <c r="O3464" i="1" s="1"/>
  <c r="M3464" i="1"/>
  <c r="I3371" i="1"/>
  <c r="M3370" i="1"/>
  <c r="G3370" i="1"/>
  <c r="O3370" i="1" s="1"/>
  <c r="I3375" i="1"/>
  <c r="O3374" i="1"/>
  <c r="Q3374" i="1" s="1"/>
  <c r="I3377" i="1"/>
  <c r="G3376" i="1"/>
  <c r="O3376" i="1" s="1"/>
  <c r="Q3376" i="1" s="1"/>
  <c r="M3376" i="1"/>
  <c r="I3280" i="1"/>
  <c r="O3279" i="1"/>
  <c r="Q3279" i="1" s="1"/>
  <c r="I3282" i="1"/>
  <c r="M3281" i="1"/>
  <c r="G3281" i="1"/>
  <c r="O3281" i="1" s="1"/>
  <c r="I3276" i="1"/>
  <c r="M3275" i="1"/>
  <c r="G3275" i="1"/>
  <c r="O3275" i="1" s="1"/>
  <c r="Q3275" i="1" s="1"/>
  <c r="Q3274" i="1"/>
  <c r="Q3179" i="1"/>
  <c r="I3181" i="1"/>
  <c r="G3180" i="1"/>
  <c r="O3180" i="1" s="1"/>
  <c r="Q3180" i="1" s="1"/>
  <c r="M3180" i="1"/>
  <c r="G3186" i="1"/>
  <c r="O3186" i="1" s="1"/>
  <c r="M3186" i="1"/>
  <c r="I3187" i="1"/>
  <c r="I3185" i="1"/>
  <c r="O3184" i="1"/>
  <c r="Q3184" i="1" s="1"/>
  <c r="Q2294" i="1"/>
  <c r="I3086" i="1"/>
  <c r="G3085" i="1"/>
  <c r="O3085" i="1" s="1"/>
  <c r="Q3085" i="1" s="1"/>
  <c r="M3085" i="1"/>
  <c r="I3090" i="1"/>
  <c r="O3089" i="1"/>
  <c r="Q3089" i="1" s="1"/>
  <c r="I3092" i="1"/>
  <c r="G3091" i="1"/>
  <c r="O3091" i="1" s="1"/>
  <c r="Q3091" i="1" s="1"/>
  <c r="M3091" i="1"/>
  <c r="I2678" i="1"/>
  <c r="O2677" i="1"/>
  <c r="G2680" i="1"/>
  <c r="O2680" i="1" s="1"/>
  <c r="Q2680" i="1" s="1"/>
  <c r="I2682" i="1"/>
  <c r="I2684" i="1"/>
  <c r="M2680" i="1"/>
  <c r="G2587" i="1"/>
  <c r="O2587" i="1" s="1"/>
  <c r="M2587" i="1"/>
  <c r="O2589" i="1"/>
  <c r="G2583" i="1"/>
  <c r="O2583" i="1" s="1"/>
  <c r="Q2583" i="1" s="1"/>
  <c r="M2583" i="1"/>
  <c r="O2490" i="1"/>
  <c r="Q2490" i="1" s="1"/>
  <c r="I2491" i="1"/>
  <c r="M2492" i="1"/>
  <c r="G2492" i="1"/>
  <c r="O2492" i="1" s="1"/>
  <c r="I2493" i="1"/>
  <c r="I2487" i="1"/>
  <c r="G2486" i="1"/>
  <c r="O2486" i="1" s="1"/>
  <c r="Q2486" i="1" s="1"/>
  <c r="M2486" i="1"/>
  <c r="G2394" i="1"/>
  <c r="O2394" i="1" s="1"/>
  <c r="I2395" i="1"/>
  <c r="M2394" i="1"/>
  <c r="I2397" i="1"/>
  <c r="M2396" i="1"/>
  <c r="G2396" i="1"/>
  <c r="O2396" i="1" s="1"/>
  <c r="I2391" i="1"/>
  <c r="G2390" i="1"/>
  <c r="O2390" i="1" s="1"/>
  <c r="M2390" i="1"/>
  <c r="M2295" i="1"/>
  <c r="G2295" i="1"/>
  <c r="O2295" i="1" s="1"/>
  <c r="Q2295" i="1" s="1"/>
  <c r="M2299" i="1"/>
  <c r="G2299" i="1"/>
  <c r="O2299" i="1" s="1"/>
  <c r="O2301" i="1"/>
  <c r="G2203" i="1"/>
  <c r="O2203" i="1" s="1"/>
  <c r="M2203" i="1"/>
  <c r="O2205" i="1"/>
  <c r="M2199" i="1"/>
  <c r="G2199" i="1"/>
  <c r="O2199" i="1" s="1"/>
  <c r="Q2199" i="1" s="1"/>
  <c r="M2103" i="1"/>
  <c r="G2103" i="1"/>
  <c r="O2103" i="1" s="1"/>
  <c r="Q2103" i="1" s="1"/>
  <c r="M2107" i="1"/>
  <c r="G2107" i="1"/>
  <c r="O2107" i="1" s="1"/>
  <c r="O2109" i="1"/>
  <c r="I2013" i="1"/>
  <c r="G2012" i="1"/>
  <c r="O2012" i="1" s="1"/>
  <c r="M2012" i="1"/>
  <c r="I2011" i="1"/>
  <c r="G2010" i="1"/>
  <c r="O2010" i="1" s="1"/>
  <c r="M2010" i="1"/>
  <c r="I2007" i="1"/>
  <c r="G2006" i="1"/>
  <c r="O2006" i="1" s="1"/>
  <c r="M2006" i="1"/>
  <c r="I1917" i="1"/>
  <c r="M1916" i="1"/>
  <c r="G1916" i="1"/>
  <c r="O1916" i="1" s="1"/>
  <c r="I1915" i="1"/>
  <c r="O1914" i="1"/>
  <c r="Q1914" i="1" s="1"/>
  <c r="I1911" i="1"/>
  <c r="G1910" i="1"/>
  <c r="O1910" i="1" s="1"/>
  <c r="Q1910" i="1" s="1"/>
  <c r="M1910" i="1"/>
  <c r="I1814" i="1"/>
  <c r="O1813" i="1"/>
  <c r="G1816" i="1"/>
  <c r="O1816" i="1" s="1"/>
  <c r="Q1816" i="1" s="1"/>
  <c r="M1816" i="1"/>
  <c r="I1820" i="1"/>
  <c r="I1818" i="1"/>
  <c r="Q1724" i="1"/>
  <c r="O1725" i="1"/>
  <c r="M1723" i="1"/>
  <c r="G1723" i="1"/>
  <c r="O1723" i="1" s="1"/>
  <c r="G1719" i="1"/>
  <c r="O1719" i="1" s="1"/>
  <c r="M1719" i="1"/>
  <c r="I1623" i="1"/>
  <c r="G1622" i="1"/>
  <c r="O1622" i="1" s="1"/>
  <c r="Q1622" i="1" s="1"/>
  <c r="M1622" i="1"/>
  <c r="I1629" i="1"/>
  <c r="M1628" i="1"/>
  <c r="G1628" i="1"/>
  <c r="O1628" i="1" s="1"/>
  <c r="I1627" i="1"/>
  <c r="O1626" i="1"/>
  <c r="Q1626" i="1" s="1"/>
  <c r="G1213" i="1"/>
  <c r="I1214" i="1"/>
  <c r="M1213" i="1"/>
  <c r="I1218" i="1"/>
  <c r="Q1217" i="1"/>
  <c r="M1219" i="1"/>
  <c r="I1220" i="1"/>
  <c r="G1219" i="1"/>
  <c r="O1219" i="1" s="1"/>
  <c r="Q1219" i="1" s="1"/>
  <c r="G1118" i="1"/>
  <c r="O1118" i="1" s="1"/>
  <c r="Q1118" i="1" s="1"/>
  <c r="M1118" i="1"/>
  <c r="I1119" i="1"/>
  <c r="I1117" i="1"/>
  <c r="Q1116" i="1"/>
  <c r="G1112" i="1"/>
  <c r="I1113" i="1"/>
  <c r="M1112" i="1"/>
  <c r="I1012" i="1"/>
  <c r="M1011" i="1"/>
  <c r="G1011" i="1"/>
  <c r="I1016" i="1"/>
  <c r="Q1015" i="1"/>
  <c r="I1018" i="1"/>
  <c r="M1017" i="1"/>
  <c r="G1017" i="1"/>
  <c r="O1017" i="1" s="1"/>
  <c r="Q1017" i="1" s="1"/>
  <c r="M910" i="1"/>
  <c r="G910" i="1"/>
  <c r="I911" i="1"/>
  <c r="I917" i="1"/>
  <c r="G916" i="1"/>
  <c r="O916" i="1" s="1"/>
  <c r="M916" i="1"/>
  <c r="I915" i="1"/>
  <c r="G809" i="1"/>
  <c r="I810" i="1"/>
  <c r="M809" i="1"/>
  <c r="M815" i="1"/>
  <c r="G815" i="1"/>
  <c r="O815" i="1" s="1"/>
  <c r="Q815" i="1" s="1"/>
  <c r="I816" i="1"/>
  <c r="I814" i="1"/>
  <c r="Q813" i="1"/>
  <c r="G708" i="1"/>
  <c r="I709" i="1"/>
  <c r="M708" i="1"/>
  <c r="Q712" i="1"/>
  <c r="I713" i="1"/>
  <c r="M714" i="1"/>
  <c r="G714" i="1"/>
  <c r="O714" i="1" s="1"/>
  <c r="Q714" i="1" s="1"/>
  <c r="I715" i="1"/>
  <c r="G607" i="1"/>
  <c r="M607" i="1"/>
  <c r="I608" i="1"/>
  <c r="I612" i="1"/>
  <c r="Q611" i="1"/>
  <c r="G613" i="1"/>
  <c r="O613" i="1" s="1"/>
  <c r="M613" i="1"/>
  <c r="I614" i="1"/>
  <c r="G506" i="1"/>
  <c r="I507" i="1"/>
  <c r="M506" i="1"/>
  <c r="I511" i="1"/>
  <c r="M512" i="1"/>
  <c r="I513" i="1"/>
  <c r="G512" i="1"/>
  <c r="O512" i="1" s="1"/>
  <c r="I410" i="1"/>
  <c r="Q409" i="1"/>
  <c r="M411" i="1"/>
  <c r="G411" i="1"/>
  <c r="O411" i="1" s="1"/>
  <c r="Q411" i="1" s="1"/>
  <c r="I412" i="1"/>
  <c r="I406" i="1"/>
  <c r="M405" i="1"/>
  <c r="G405" i="1"/>
  <c r="M304" i="1"/>
  <c r="G304" i="1"/>
  <c r="I305" i="1"/>
  <c r="M310" i="1"/>
  <c r="G310" i="1"/>
  <c r="O310" i="1" s="1"/>
  <c r="Q310" i="1" s="1"/>
  <c r="I311" i="1"/>
  <c r="I309" i="1"/>
  <c r="Q308" i="1"/>
  <c r="M203" i="1"/>
  <c r="G203" i="1"/>
  <c r="I204" i="1"/>
  <c r="I210" i="1"/>
  <c r="M209" i="1"/>
  <c r="G209" i="1"/>
  <c r="O209" i="1" s="1"/>
  <c r="Q209" i="1" s="1"/>
  <c r="I208" i="1"/>
  <c r="Q207" i="1"/>
  <c r="Q106" i="1"/>
  <c r="I107" i="1"/>
  <c r="I109" i="1"/>
  <c r="G108" i="1"/>
  <c r="O108" i="1" s="1"/>
  <c r="Q108" i="1" s="1"/>
  <c r="M108" i="1"/>
  <c r="M102" i="1"/>
  <c r="G102" i="1"/>
  <c r="I103" i="1"/>
  <c r="Q2299" i="1" l="1"/>
  <c r="Q4135" i="1"/>
  <c r="Q2587" i="1"/>
  <c r="Q2107" i="1"/>
  <c r="Q2203" i="1"/>
  <c r="Q613" i="1"/>
  <c r="Q3370" i="1"/>
  <c r="Q3750" i="1"/>
  <c r="Q3655" i="1"/>
  <c r="O4133" i="1"/>
  <c r="Q4137" i="1"/>
  <c r="O4138" i="1"/>
  <c r="I4040" i="1"/>
  <c r="O4039" i="1"/>
  <c r="Q4039" i="1" s="1"/>
  <c r="I4042" i="1"/>
  <c r="M4041" i="1"/>
  <c r="G4041" i="1"/>
  <c r="O4041" i="1" s="1"/>
  <c r="Q4034" i="1"/>
  <c r="I4036" i="1"/>
  <c r="M4035" i="1"/>
  <c r="G4035" i="1"/>
  <c r="O4035" i="1" s="1"/>
  <c r="Q4035" i="1" s="1"/>
  <c r="Q3939" i="1"/>
  <c r="I3941" i="1"/>
  <c r="G3940" i="1"/>
  <c r="O3940" i="1" s="1"/>
  <c r="Q3940" i="1" s="1"/>
  <c r="M3940" i="1"/>
  <c r="I3945" i="1"/>
  <c r="O3944" i="1"/>
  <c r="Q3944" i="1" s="1"/>
  <c r="I3947" i="1"/>
  <c r="G3946" i="1"/>
  <c r="O3946" i="1" s="1"/>
  <c r="M3946" i="1"/>
  <c r="G3849" i="1"/>
  <c r="O3849" i="1" s="1"/>
  <c r="I3850" i="1"/>
  <c r="M3849" i="1"/>
  <c r="I3852" i="1"/>
  <c r="M3851" i="1"/>
  <c r="G3851" i="1"/>
  <c r="O3851" i="1" s="1"/>
  <c r="I3846" i="1"/>
  <c r="G3845" i="1"/>
  <c r="O3845" i="1" s="1"/>
  <c r="M3845" i="1"/>
  <c r="G3755" i="1"/>
  <c r="O3755" i="1" s="1"/>
  <c r="M3755" i="1"/>
  <c r="O3757" i="1"/>
  <c r="M3751" i="1"/>
  <c r="G3751" i="1"/>
  <c r="O3751" i="1" s="1"/>
  <c r="Q3751" i="1" s="1"/>
  <c r="G3656" i="1"/>
  <c r="O3656" i="1" s="1"/>
  <c r="Q3656" i="1" s="1"/>
  <c r="M3656" i="1"/>
  <c r="G3660" i="1"/>
  <c r="O3660" i="1" s="1"/>
  <c r="M3660" i="1"/>
  <c r="O3662" i="1"/>
  <c r="Q3559" i="1"/>
  <c r="I3561" i="1"/>
  <c r="M3560" i="1"/>
  <c r="G3560" i="1"/>
  <c r="O3560" i="1" s="1"/>
  <c r="Q3560" i="1" s="1"/>
  <c r="I3567" i="1"/>
  <c r="M3566" i="1"/>
  <c r="G3566" i="1"/>
  <c r="O3566" i="1" s="1"/>
  <c r="I3565" i="1"/>
  <c r="O3564" i="1"/>
  <c r="Q3564" i="1" s="1"/>
  <c r="I3466" i="1"/>
  <c r="M3465" i="1"/>
  <c r="G3465" i="1"/>
  <c r="O3465" i="1" s="1"/>
  <c r="G3471" i="1"/>
  <c r="O3471" i="1" s="1"/>
  <c r="M3471" i="1"/>
  <c r="I3472" i="1"/>
  <c r="I3470" i="1"/>
  <c r="M3469" i="1"/>
  <c r="G3469" i="1"/>
  <c r="O3469" i="1" s="1"/>
  <c r="O3377" i="1"/>
  <c r="G3375" i="1"/>
  <c r="O3375" i="1" s="1"/>
  <c r="M3375" i="1"/>
  <c r="M3371" i="1"/>
  <c r="G3371" i="1"/>
  <c r="O3371" i="1" s="1"/>
  <c r="Q3371" i="1" s="1"/>
  <c r="M3276" i="1"/>
  <c r="G3276" i="1"/>
  <c r="O3276" i="1" s="1"/>
  <c r="Q3281" i="1"/>
  <c r="O3282" i="1"/>
  <c r="Q3282" i="1" s="1"/>
  <c r="G3280" i="1"/>
  <c r="O3280" i="1" s="1"/>
  <c r="M3280" i="1"/>
  <c r="O3187" i="1"/>
  <c r="Q3187" i="1" s="1"/>
  <c r="Q3186" i="1"/>
  <c r="G3181" i="1"/>
  <c r="O3181" i="1" s="1"/>
  <c r="Q3181" i="1" s="1"/>
  <c r="M3181" i="1"/>
  <c r="G3185" i="1"/>
  <c r="O3185" i="1" s="1"/>
  <c r="M3185" i="1"/>
  <c r="O2201" i="1"/>
  <c r="O2585" i="1"/>
  <c r="O2105" i="1"/>
  <c r="O2297" i="1"/>
  <c r="Q1719" i="1"/>
  <c r="O1721" i="1"/>
  <c r="O3092" i="1"/>
  <c r="G3090" i="1"/>
  <c r="O3090" i="1" s="1"/>
  <c r="M3090" i="1"/>
  <c r="G3086" i="1"/>
  <c r="O3086" i="1" s="1"/>
  <c r="M3086" i="1"/>
  <c r="G2684" i="1"/>
  <c r="O2684" i="1" s="1"/>
  <c r="I2685" i="1"/>
  <c r="M2684" i="1"/>
  <c r="O2682" i="1"/>
  <c r="Q2682" i="1" s="1"/>
  <c r="I2683" i="1"/>
  <c r="I2679" i="1"/>
  <c r="M2678" i="1"/>
  <c r="G2678" i="1"/>
  <c r="O2678" i="1" s="1"/>
  <c r="Q2678" i="1" s="1"/>
  <c r="O2590" i="1"/>
  <c r="O2493" i="1"/>
  <c r="Q2492" i="1"/>
  <c r="G2491" i="1"/>
  <c r="O2491" i="1" s="1"/>
  <c r="M2491" i="1"/>
  <c r="M2487" i="1"/>
  <c r="G2487" i="1"/>
  <c r="O2487" i="1" s="1"/>
  <c r="Q2487" i="1" s="1"/>
  <c r="G2391" i="1"/>
  <c r="O2391" i="1" s="1"/>
  <c r="M2391" i="1"/>
  <c r="O2398" i="1"/>
  <c r="M2397" i="1"/>
  <c r="G2397" i="1"/>
  <c r="O2397" i="1" s="1"/>
  <c r="G2395" i="1"/>
  <c r="O2395" i="1" s="1"/>
  <c r="M2395" i="1"/>
  <c r="O2302" i="1"/>
  <c r="O2206" i="1"/>
  <c r="O2110" i="1"/>
  <c r="M2007" i="1"/>
  <c r="G2007" i="1"/>
  <c r="O2007" i="1" s="1"/>
  <c r="G2011" i="1"/>
  <c r="O2011" i="1" s="1"/>
  <c r="M2011" i="1"/>
  <c r="O2014" i="1"/>
  <c r="M2013" i="1"/>
  <c r="G2013" i="1"/>
  <c r="O2013" i="1" s="1"/>
  <c r="G1915" i="1"/>
  <c r="O1915" i="1" s="1"/>
  <c r="M1915" i="1"/>
  <c r="Q1916" i="1"/>
  <c r="G1911" i="1"/>
  <c r="O1911" i="1" s="1"/>
  <c r="M1911" i="1"/>
  <c r="O1917" i="1"/>
  <c r="I1819" i="1"/>
  <c r="O1818" i="1"/>
  <c r="Q1818" i="1" s="1"/>
  <c r="G1820" i="1"/>
  <c r="O1820" i="1" s="1"/>
  <c r="M1820" i="1"/>
  <c r="I1821" i="1"/>
  <c r="I1815" i="1"/>
  <c r="M1814" i="1"/>
  <c r="G1814" i="1"/>
  <c r="O1814" i="1" s="1"/>
  <c r="Q1814" i="1" s="1"/>
  <c r="Q1723" i="1"/>
  <c r="O1726" i="1"/>
  <c r="Q1628" i="1"/>
  <c r="O1629" i="1"/>
  <c r="M1623" i="1"/>
  <c r="G1623" i="1"/>
  <c r="O1623" i="1" s="1"/>
  <c r="Q1623" i="1" s="1"/>
  <c r="G1627" i="1"/>
  <c r="O1627" i="1" s="1"/>
  <c r="M1627" i="1"/>
  <c r="O1220" i="1"/>
  <c r="O1221" i="1" s="1"/>
  <c r="G1218" i="1"/>
  <c r="O1218" i="1" s="1"/>
  <c r="Q1218" i="1" s="1"/>
  <c r="M1218" i="1"/>
  <c r="M1214" i="1"/>
  <c r="G1214" i="1"/>
  <c r="M1113" i="1"/>
  <c r="G1113" i="1"/>
  <c r="G1117" i="1"/>
  <c r="O1117" i="1" s="1"/>
  <c r="Q1117" i="1" s="1"/>
  <c r="M1117" i="1"/>
  <c r="O1119" i="1"/>
  <c r="O1018" i="1"/>
  <c r="G1016" i="1"/>
  <c r="O1016" i="1" s="1"/>
  <c r="Q1016" i="1" s="1"/>
  <c r="M1016" i="1"/>
  <c r="G1012" i="1"/>
  <c r="M1012" i="1"/>
  <c r="G915" i="1"/>
  <c r="O915" i="1" s="1"/>
  <c r="M915" i="1"/>
  <c r="O918" i="1"/>
  <c r="O917" i="1"/>
  <c r="G911" i="1"/>
  <c r="M911" i="1"/>
  <c r="G814" i="1"/>
  <c r="O814" i="1" s="1"/>
  <c r="Q814" i="1" s="1"/>
  <c r="M814" i="1"/>
  <c r="O816" i="1"/>
  <c r="M810" i="1"/>
  <c r="G810" i="1"/>
  <c r="G713" i="1"/>
  <c r="O713" i="1" s="1"/>
  <c r="M713" i="1"/>
  <c r="M709" i="1"/>
  <c r="G709" i="1"/>
  <c r="O715" i="1"/>
  <c r="G612" i="1"/>
  <c r="O612" i="1" s="1"/>
  <c r="M612" i="1"/>
  <c r="G608" i="1"/>
  <c r="M608" i="1"/>
  <c r="O614" i="1"/>
  <c r="O513" i="1"/>
  <c r="G511" i="1"/>
  <c r="O511" i="1" s="1"/>
  <c r="M511" i="1"/>
  <c r="G507" i="1"/>
  <c r="M507" i="1"/>
  <c r="O514" i="1"/>
  <c r="M406" i="1"/>
  <c r="G406" i="1"/>
  <c r="O412" i="1"/>
  <c r="G410" i="1"/>
  <c r="O410" i="1" s="1"/>
  <c r="M410" i="1"/>
  <c r="G309" i="1"/>
  <c r="O309" i="1" s="1"/>
  <c r="Q309" i="1" s="1"/>
  <c r="M309" i="1"/>
  <c r="O311" i="1"/>
  <c r="G305" i="1"/>
  <c r="M305" i="1"/>
  <c r="G208" i="1"/>
  <c r="O208" i="1" s="1"/>
  <c r="Q208" i="1" s="1"/>
  <c r="M208" i="1"/>
  <c r="O210" i="1"/>
  <c r="G204" i="1"/>
  <c r="M204" i="1"/>
  <c r="O109" i="1"/>
  <c r="G107" i="1"/>
  <c r="O107" i="1" s="1"/>
  <c r="Q107" i="1" s="1"/>
  <c r="M107" i="1"/>
  <c r="M103" i="1"/>
  <c r="G103" i="1"/>
  <c r="Q3660" i="1" l="1"/>
  <c r="Q3755" i="1"/>
  <c r="Q4133" i="1"/>
  <c r="Q3375" i="1"/>
  <c r="Q3090" i="1"/>
  <c r="Q713" i="1"/>
  <c r="Q410" i="1"/>
  <c r="Q612" i="1"/>
  <c r="O3183" i="1"/>
  <c r="O3658" i="1"/>
  <c r="O3753" i="1"/>
  <c r="Q3086" i="1"/>
  <c r="O3088" i="1"/>
  <c r="O3373" i="1"/>
  <c r="Q3276" i="1"/>
  <c r="O3278" i="1"/>
  <c r="Q4138" i="1"/>
  <c r="O4087" i="1"/>
  <c r="Q4041" i="1"/>
  <c r="O4042" i="1"/>
  <c r="Q4042" i="1" s="1"/>
  <c r="M4036" i="1"/>
  <c r="G4036" i="1"/>
  <c r="O4036" i="1" s="1"/>
  <c r="Q4036" i="1" s="1"/>
  <c r="M4040" i="1"/>
  <c r="G4040" i="1"/>
  <c r="O4040" i="1" s="1"/>
  <c r="G3945" i="1"/>
  <c r="O3945" i="1" s="1"/>
  <c r="M3945" i="1"/>
  <c r="M3941" i="1"/>
  <c r="G3941" i="1"/>
  <c r="O3941" i="1" s="1"/>
  <c r="Q3946" i="1"/>
  <c r="O3947" i="1"/>
  <c r="Q3947" i="1" s="1"/>
  <c r="M3846" i="1"/>
  <c r="G3846" i="1"/>
  <c r="O3846" i="1" s="1"/>
  <c r="O3853" i="1"/>
  <c r="G3852" i="1"/>
  <c r="O3852" i="1" s="1"/>
  <c r="M3852" i="1"/>
  <c r="M3850" i="1"/>
  <c r="G3850" i="1"/>
  <c r="O3850" i="1" s="1"/>
  <c r="Q3757" i="1"/>
  <c r="O3758" i="1"/>
  <c r="Q3662" i="1"/>
  <c r="O3663" i="1"/>
  <c r="Q3566" i="1"/>
  <c r="O3567" i="1"/>
  <c r="Q3567" i="1" s="1"/>
  <c r="G3561" i="1"/>
  <c r="O3561" i="1" s="1"/>
  <c r="M3561" i="1"/>
  <c r="M3565" i="1"/>
  <c r="G3565" i="1"/>
  <c r="O3565" i="1" s="1"/>
  <c r="M3470" i="1"/>
  <c r="G3470" i="1"/>
  <c r="O3470" i="1" s="1"/>
  <c r="G3472" i="1"/>
  <c r="O3472" i="1" s="1"/>
  <c r="M3472" i="1"/>
  <c r="O3473" i="1"/>
  <c r="M3466" i="1"/>
  <c r="G3466" i="1"/>
  <c r="O3466" i="1" s="1"/>
  <c r="Q3377" i="1"/>
  <c r="O3378" i="1"/>
  <c r="Q3280" i="1"/>
  <c r="O3188" i="1"/>
  <c r="O3283" i="1"/>
  <c r="Q3185" i="1"/>
  <c r="Q1911" i="1"/>
  <c r="O1913" i="1"/>
  <c r="O2489" i="1"/>
  <c r="O1625" i="1"/>
  <c r="Q3092" i="1"/>
  <c r="O3093" i="1"/>
  <c r="M2683" i="1"/>
  <c r="G2683" i="1"/>
  <c r="O2683" i="1" s="1"/>
  <c r="O2685" i="1"/>
  <c r="O2494" i="1"/>
  <c r="G2679" i="1"/>
  <c r="O2679" i="1" s="1"/>
  <c r="M2679" i="1"/>
  <c r="Q2684" i="1"/>
  <c r="O2538" i="1"/>
  <c r="Q2491" i="1"/>
  <c r="O2346" i="1"/>
  <c r="O2250" i="1"/>
  <c r="O2154" i="1"/>
  <c r="O2058" i="1"/>
  <c r="O1962" i="1"/>
  <c r="O1918" i="1"/>
  <c r="Q1915" i="1"/>
  <c r="O1821" i="1"/>
  <c r="Q1820" i="1"/>
  <c r="M1815" i="1"/>
  <c r="G1815" i="1"/>
  <c r="O1815" i="1" s="1"/>
  <c r="M1819" i="1"/>
  <c r="G1819" i="1"/>
  <c r="O1819" i="1" s="1"/>
  <c r="O1674" i="1"/>
  <c r="Q1627" i="1"/>
  <c r="O1630" i="1"/>
  <c r="O817" i="1"/>
  <c r="O1019" i="1"/>
  <c r="O312" i="1"/>
  <c r="O413" i="1"/>
  <c r="O1120" i="1"/>
  <c r="O716" i="1"/>
  <c r="O615" i="1"/>
  <c r="O110" i="1"/>
  <c r="O211" i="1"/>
  <c r="Q3658" i="1" l="1"/>
  <c r="Q3183" i="1"/>
  <c r="Q3278" i="1"/>
  <c r="Q3283" i="1"/>
  <c r="Q3373" i="1"/>
  <c r="Q1819" i="1"/>
  <c r="Q3188" i="1"/>
  <c r="Q3088" i="1"/>
  <c r="Q3753" i="1"/>
  <c r="Q3941" i="1"/>
  <c r="O3943" i="1"/>
  <c r="O4038" i="1"/>
  <c r="Q3561" i="1"/>
  <c r="O3563" i="1"/>
  <c r="Q4087" i="1"/>
  <c r="O4062" i="1"/>
  <c r="Q4062" i="1" s="1"/>
  <c r="Q4040" i="1"/>
  <c r="O4043" i="1"/>
  <c r="O3948" i="1"/>
  <c r="Q3945" i="1"/>
  <c r="O3802" i="1"/>
  <c r="O3137" i="1"/>
  <c r="Q3137" i="1" s="1"/>
  <c r="Q3758" i="1"/>
  <c r="O3707" i="1"/>
  <c r="Q3663" i="1"/>
  <c r="O3612" i="1"/>
  <c r="Q3565" i="1"/>
  <c r="O3568" i="1"/>
  <c r="O3422" i="1"/>
  <c r="Q3378" i="1"/>
  <c r="O3327" i="1"/>
  <c r="O3232" i="1"/>
  <c r="Q2996" i="1"/>
  <c r="Q1815" i="1"/>
  <c r="O1817" i="1"/>
  <c r="Q2679" i="1"/>
  <c r="O2681" i="1"/>
  <c r="O2442" i="1"/>
  <c r="O2417" i="1" s="1"/>
  <c r="Q3093" i="1"/>
  <c r="O3042" i="1"/>
  <c r="Q2683" i="1"/>
  <c r="O2686" i="1"/>
  <c r="O2513" i="1"/>
  <c r="O2321" i="1"/>
  <c r="O2225" i="1"/>
  <c r="O1866" i="1"/>
  <c r="O2129" i="1"/>
  <c r="O2033" i="1"/>
  <c r="O1937" i="1"/>
  <c r="O1822" i="1"/>
  <c r="O1649" i="1"/>
  <c r="O1578" i="1"/>
  <c r="N3001" i="1"/>
  <c r="Q3563" i="1" l="1"/>
  <c r="Q3568" i="1"/>
  <c r="Q4038" i="1"/>
  <c r="Q3948" i="1"/>
  <c r="Q3943" i="1"/>
  <c r="Q4043" i="1"/>
  <c r="O3897" i="1"/>
  <c r="O3872" i="1" s="1"/>
  <c r="Q3872" i="1" s="1"/>
  <c r="O3992" i="1"/>
  <c r="O3112" i="1"/>
  <c r="Q3112" i="1" s="1"/>
  <c r="O3777" i="1"/>
  <c r="O3682" i="1"/>
  <c r="Q3682" i="1" s="1"/>
  <c r="Q3707" i="1"/>
  <c r="Q3612" i="1"/>
  <c r="O3587" i="1"/>
  <c r="Q3587" i="1" s="1"/>
  <c r="O3517" i="1"/>
  <c r="O3397" i="1"/>
  <c r="Q3327" i="1"/>
  <c r="O3302" i="1"/>
  <c r="Q3302" i="1" s="1"/>
  <c r="Q3232" i="1"/>
  <c r="O3207" i="1"/>
  <c r="Q3207" i="1" s="1"/>
  <c r="T2996" i="1"/>
  <c r="O1841" i="1"/>
  <c r="Q3042" i="1"/>
  <c r="O3017" i="1"/>
  <c r="Q3017" i="1" s="1"/>
  <c r="O2634" i="1"/>
  <c r="O1770" i="1"/>
  <c r="O1553" i="1"/>
  <c r="N3191" i="1"/>
  <c r="O3191" i="1" s="1"/>
  <c r="N3476" i="1"/>
  <c r="O3476" i="1" s="1"/>
  <c r="N3571" i="1"/>
  <c r="O3571" i="1" s="1"/>
  <c r="N3286" i="1"/>
  <c r="O3286" i="1" s="1"/>
  <c r="N3856" i="1"/>
  <c r="O3856" i="1" s="1"/>
  <c r="N3381" i="1"/>
  <c r="O3381" i="1" s="1"/>
  <c r="N4046" i="1"/>
  <c r="O4046" i="1" s="1"/>
  <c r="N3951" i="1"/>
  <c r="O3951" i="1" s="1"/>
  <c r="N3096" i="1"/>
  <c r="O3096" i="1" s="1"/>
  <c r="N3761" i="1"/>
  <c r="O3761" i="1" s="1"/>
  <c r="N3666" i="1"/>
  <c r="O3666" i="1" s="1"/>
  <c r="O3001" i="1"/>
  <c r="Q3897" i="1" l="1"/>
  <c r="Q3286" i="1"/>
  <c r="Q3856" i="1"/>
  <c r="Q3571" i="1"/>
  <c r="Q3476" i="1"/>
  <c r="Q3191" i="1"/>
  <c r="Q3001" i="1"/>
  <c r="Q3951" i="1"/>
  <c r="Q3666" i="1"/>
  <c r="Q3096" i="1"/>
  <c r="Q4046" i="1"/>
  <c r="Q3992" i="1"/>
  <c r="O3967" i="1"/>
  <c r="Q3967" i="1" s="1"/>
  <c r="Q3517" i="1"/>
  <c r="O3492" i="1"/>
  <c r="Q3492" i="1" s="1"/>
  <c r="O1745" i="1"/>
  <c r="O2609" i="1"/>
  <c r="O3003" i="1"/>
  <c r="O3002" i="1"/>
  <c r="Q3002" i="1" s="1"/>
  <c r="O3952" i="1"/>
  <c r="Q3952" i="1" s="1"/>
  <c r="O3953" i="1"/>
  <c r="O3288" i="1"/>
  <c r="O3287" i="1"/>
  <c r="Q3287" i="1" s="1"/>
  <c r="O3667" i="1"/>
  <c r="Q3667" i="1" s="1"/>
  <c r="O3668" i="1"/>
  <c r="O4048" i="1"/>
  <c r="O4047" i="1"/>
  <c r="Q4047" i="1" s="1"/>
  <c r="O3573" i="1"/>
  <c r="O3572" i="1"/>
  <c r="Q3572" i="1" s="1"/>
  <c r="O3762" i="1"/>
  <c r="O3763" i="1"/>
  <c r="O3383" i="1"/>
  <c r="O3382" i="1"/>
  <c r="O3477" i="1"/>
  <c r="Q3477" i="1" s="1"/>
  <c r="O3478" i="1"/>
  <c r="O3098" i="1"/>
  <c r="O3097" i="1"/>
  <c r="Q3097" i="1" s="1"/>
  <c r="O3857" i="1"/>
  <c r="Q3857" i="1" s="1"/>
  <c r="O3858" i="1"/>
  <c r="O3193" i="1"/>
  <c r="O3192" i="1"/>
  <c r="Q3192" i="1" s="1"/>
  <c r="B182" i="5"/>
  <c r="Q3288" i="1" l="1"/>
  <c r="Q3098" i="1"/>
  <c r="Q3573" i="1"/>
  <c r="Q3858" i="1"/>
  <c r="Q4048" i="1"/>
  <c r="Q3003" i="1"/>
  <c r="Q3953" i="1"/>
  <c r="Q3668" i="1"/>
  <c r="Q3478" i="1"/>
  <c r="Q3193" i="1"/>
  <c r="B273" i="5"/>
  <c r="O3859" i="1"/>
  <c r="Q3859" i="1" s="1"/>
  <c r="O3099" i="1"/>
  <c r="Q3099" i="1" s="1"/>
  <c r="O3479" i="1"/>
  <c r="Q3479" i="1" s="1"/>
  <c r="O3384" i="1"/>
  <c r="O3669" i="1"/>
  <c r="Q3669" i="1" s="1"/>
  <c r="O3289" i="1"/>
  <c r="Q3289" i="1" s="1"/>
  <c r="O3194" i="1"/>
  <c r="Q3194" i="1" s="1"/>
  <c r="O4049" i="1"/>
  <c r="Q4049" i="1" s="1"/>
  <c r="O3954" i="1"/>
  <c r="Q3954" i="1" s="1"/>
  <c r="O3004" i="1"/>
  <c r="Q3004" i="1" s="1"/>
  <c r="O3764" i="1"/>
  <c r="O3574" i="1"/>
  <c r="Q3574" i="1" s="1"/>
  <c r="O3095" i="1" l="1"/>
  <c r="Q3095" i="1" s="1"/>
  <c r="O3665" i="1"/>
  <c r="O3855" i="1"/>
  <c r="O3285" i="1"/>
  <c r="Q3285" i="1" s="1"/>
  <c r="O3950" i="1"/>
  <c r="Q3950" i="1" s="1"/>
  <c r="O3475" i="1"/>
  <c r="Q3475" i="1" s="1"/>
  <c r="O3570" i="1"/>
  <c r="Q3570" i="1" s="1"/>
  <c r="O3000" i="1"/>
  <c r="Q3000" i="1" s="1"/>
  <c r="O3380" i="1"/>
  <c r="O4045" i="1"/>
  <c r="Q4045" i="1" s="1"/>
  <c r="O3760" i="1"/>
  <c r="O3190" i="1"/>
  <c r="Q3190" i="1" s="1"/>
  <c r="O3854" i="1" l="1"/>
  <c r="Q3854" i="1" s="1"/>
  <c r="Q3855" i="1"/>
  <c r="O3664" i="1"/>
  <c r="Q3664" i="1" s="1"/>
  <c r="Q3665" i="1"/>
  <c r="O2999" i="1"/>
  <c r="Q2999" i="1" s="1"/>
  <c r="O3284" i="1"/>
  <c r="Q3284" i="1" s="1"/>
  <c r="O3094" i="1"/>
  <c r="Q3094" i="1" s="1"/>
  <c r="O3949" i="1"/>
  <c r="Q3949" i="1" s="1"/>
  <c r="O3474" i="1"/>
  <c r="Q3474" i="1" s="1"/>
  <c r="O4044" i="1"/>
  <c r="Q4044" i="1" s="1"/>
  <c r="O3379" i="1"/>
  <c r="O3569" i="1"/>
  <c r="Q3569" i="1" s="1"/>
  <c r="O3189" i="1"/>
  <c r="Q3189" i="1" s="1"/>
  <c r="O3759" i="1"/>
  <c r="Q4447" i="1" l="1"/>
  <c r="E73" i="5" l="1"/>
  <c r="N103" i="1" s="1"/>
  <c r="E41" i="5"/>
  <c r="N71" i="1" s="1"/>
  <c r="B88" i="5" l="1"/>
  <c r="N1113" i="1"/>
  <c r="O1113" i="1" s="1"/>
  <c r="Q1113" i="1" s="1"/>
  <c r="N709" i="1"/>
  <c r="O709" i="1" s="1"/>
  <c r="N305" i="1"/>
  <c r="O305" i="1" s="1"/>
  <c r="Q305" i="1" s="1"/>
  <c r="N1214" i="1"/>
  <c r="O1214" i="1" s="1"/>
  <c r="Q1214" i="1" s="1"/>
  <c r="N810" i="1"/>
  <c r="O810" i="1" s="1"/>
  <c r="Q810" i="1" s="1"/>
  <c r="N406" i="1"/>
  <c r="O406" i="1" s="1"/>
  <c r="Q406" i="1" s="1"/>
  <c r="N1012" i="1"/>
  <c r="O1012" i="1" s="1"/>
  <c r="Q1012" i="1" s="1"/>
  <c r="N608" i="1"/>
  <c r="O608" i="1" s="1"/>
  <c r="N204" i="1"/>
  <c r="O204" i="1" s="1"/>
  <c r="Q204" i="1" s="1"/>
  <c r="N911" i="1"/>
  <c r="O911" i="1" s="1"/>
  <c r="N507" i="1"/>
  <c r="O507" i="1" s="1"/>
  <c r="O103" i="1"/>
  <c r="Q103" i="1" s="1"/>
  <c r="N607" i="1"/>
  <c r="O607" i="1" s="1"/>
  <c r="Q607" i="1" s="1"/>
  <c r="N304" i="1"/>
  <c r="O304" i="1" s="1"/>
  <c r="Q304" i="1" s="1"/>
  <c r="N910" i="1"/>
  <c r="O910" i="1" s="1"/>
  <c r="N809" i="1"/>
  <c r="O809" i="1" s="1"/>
  <c r="N405" i="1"/>
  <c r="O405" i="1" s="1"/>
  <c r="Q405" i="1" s="1"/>
  <c r="N1112" i="1"/>
  <c r="O1112" i="1" s="1"/>
  <c r="Q1112" i="1" s="1"/>
  <c r="N506" i="1"/>
  <c r="O506" i="1" s="1"/>
  <c r="N708" i="1"/>
  <c r="O708" i="1" s="1"/>
  <c r="N1213" i="1"/>
  <c r="O1213" i="1" s="1"/>
  <c r="Q1213" i="1" s="1"/>
  <c r="N1011" i="1"/>
  <c r="O1011" i="1" s="1"/>
  <c r="Q1011" i="1" s="1"/>
  <c r="N203" i="1"/>
  <c r="O203" i="1" s="1"/>
  <c r="Q203" i="1" s="1"/>
  <c r="O102" i="1"/>
  <c r="N273" i="1"/>
  <c r="N172" i="1"/>
  <c r="O71" i="1"/>
  <c r="Q71" i="1" s="1"/>
  <c r="Q708" i="1" l="1"/>
  <c r="Q709" i="1"/>
  <c r="Q102" i="1"/>
  <c r="Q809" i="1"/>
  <c r="Q608" i="1"/>
  <c r="B91" i="5"/>
  <c r="O509" i="1"/>
  <c r="O1115" i="1"/>
  <c r="O89" i="1"/>
  <c r="Q89" i="1" s="1"/>
  <c r="O105" i="1"/>
  <c r="O206" i="1"/>
  <c r="O812" i="1"/>
  <c r="O711" i="1"/>
  <c r="O1216" i="1"/>
  <c r="O408" i="1"/>
  <c r="O307" i="1"/>
  <c r="O1014" i="1"/>
  <c r="O610" i="1"/>
  <c r="O913" i="1"/>
  <c r="N374" i="1"/>
  <c r="O172" i="1"/>
  <c r="Q172" i="1" s="1"/>
  <c r="N475" i="1"/>
  <c r="O273" i="1"/>
  <c r="Q273" i="1" s="1"/>
  <c r="O59" i="1" l="1"/>
  <c r="O291" i="1"/>
  <c r="Q291" i="1" s="1"/>
  <c r="O190" i="1"/>
  <c r="Q190" i="1" s="1"/>
  <c r="N677" i="1"/>
  <c r="O475" i="1"/>
  <c r="N576" i="1"/>
  <c r="O374" i="1"/>
  <c r="Q374" i="1" s="1"/>
  <c r="O34" i="1" l="1"/>
  <c r="O160" i="1"/>
  <c r="O261" i="1"/>
  <c r="O392" i="1"/>
  <c r="Q392" i="1" s="1"/>
  <c r="O493" i="1"/>
  <c r="N879" i="1"/>
  <c r="O677" i="1"/>
  <c r="N778" i="1"/>
  <c r="O576" i="1"/>
  <c r="Q576" i="1" s="1"/>
  <c r="Q677" i="1" l="1"/>
  <c r="O236" i="1"/>
  <c r="O463" i="1"/>
  <c r="O362" i="1"/>
  <c r="O135" i="1"/>
  <c r="O594" i="1"/>
  <c r="Q594" i="1" s="1"/>
  <c r="O695" i="1"/>
  <c r="Q695" i="1" s="1"/>
  <c r="N1081" i="1"/>
  <c r="O1081" i="1" s="1"/>
  <c r="Q1081" i="1" s="1"/>
  <c r="O879" i="1"/>
  <c r="N980" i="1"/>
  <c r="O778" i="1"/>
  <c r="Q778" i="1" s="1"/>
  <c r="O564" i="1" l="1"/>
  <c r="O438" i="1"/>
  <c r="O665" i="1"/>
  <c r="O337" i="1"/>
  <c r="O897" i="1"/>
  <c r="O1099" i="1"/>
  <c r="Q1099" i="1" s="1"/>
  <c r="O796" i="1"/>
  <c r="N1182" i="1"/>
  <c r="O1182" i="1" s="1"/>
  <c r="Q1182" i="1" s="1"/>
  <c r="O980" i="1"/>
  <c r="Q980" i="1" s="1"/>
  <c r="O117" i="1"/>
  <c r="Q117" i="1" s="1"/>
  <c r="Q796" i="1" l="1"/>
  <c r="O640" i="1"/>
  <c r="O539" i="1"/>
  <c r="O766" i="1"/>
  <c r="O111" i="1"/>
  <c r="O1069" i="1"/>
  <c r="O867" i="1"/>
  <c r="O998" i="1"/>
  <c r="Q998" i="1" s="1"/>
  <c r="O1200" i="1"/>
  <c r="Q1200" i="1" s="1"/>
  <c r="Q111" i="1" l="1"/>
  <c r="O968" i="1"/>
  <c r="O1044" i="1"/>
  <c r="O842" i="1"/>
  <c r="O1170" i="1"/>
  <c r="O741" i="1"/>
  <c r="Q1530" i="1" l="1"/>
  <c r="T1530" i="1" s="1"/>
  <c r="O1145" i="1"/>
  <c r="O943" i="1"/>
</calcChain>
</file>

<file path=xl/sharedStrings.xml><?xml version="1.0" encoding="utf-8"?>
<sst xmlns="http://schemas.openxmlformats.org/spreadsheetml/2006/main" count="9394" uniqueCount="317">
  <si>
    <t>Наименование муниципальной услуги</t>
  </si>
  <si>
    <t>Наименование натуральной нормы</t>
  </si>
  <si>
    <t>Единица измерения натуральной нормы</t>
  </si>
  <si>
    <t>Значение натуральной нормы</t>
  </si>
  <si>
    <t>1</t>
  </si>
  <si>
    <t>2. Натуральные нормы на общехозяйственные нужды</t>
  </si>
  <si>
    <t>2.1. Коммунальные услуги</t>
  </si>
  <si>
    <t>Электроэнергия</t>
  </si>
  <si>
    <t>кВт час.</t>
  </si>
  <si>
    <t>Теплоэнергия</t>
  </si>
  <si>
    <t>Гкал</t>
  </si>
  <si>
    <t>м3</t>
  </si>
  <si>
    <t>Холодное водоснабжение</t>
  </si>
  <si>
    <t>Водоотведение</t>
  </si>
  <si>
    <t>2.2. Содержание объектов недвижимого имущества, необходимого для выполнения муниципального задания</t>
  </si>
  <si>
    <t>1.Натуральные нормы, непосредственно связанные с оказанием муниципальной услуги</t>
  </si>
  <si>
    <t>Примечание</t>
  </si>
  <si>
    <t>Ставка платы за содержание системы ХВС и ГВС</t>
  </si>
  <si>
    <t>Ежемесячные компенсационные выплаты лицам, находящимся в отпуске по уходу за ребенком</t>
  </si>
  <si>
    <t>чел.</t>
  </si>
  <si>
    <t>м2</t>
  </si>
  <si>
    <t>Вывоз ТБО</t>
  </si>
  <si>
    <t>Вывоз КГМ</t>
  </si>
  <si>
    <t>контейнер</t>
  </si>
  <si>
    <t>Дератизация</t>
  </si>
  <si>
    <t>Утилизация ламп</t>
  </si>
  <si>
    <t>шт</t>
  </si>
  <si>
    <t>Техническое обслуживание и ремонт установок тревожной сигнализации</t>
  </si>
  <si>
    <t>количество устройств, ед.</t>
  </si>
  <si>
    <t>Техническое и аварийно-ремонтное обслуживание инженерного оборудования внутренних сетей систем: отопления, водоснабжения и канализации</t>
  </si>
  <si>
    <t>Сервисное обслуживание систем доочистки питьевой воды</t>
  </si>
  <si>
    <t>Проведение работ по очистке и ремонту дымоходов и вентиляционных каналов</t>
  </si>
  <si>
    <t>Замеры сопротивления изоляции</t>
  </si>
  <si>
    <t>Тех.обслуживание систем передачи извещения о пожаре</t>
  </si>
  <si>
    <t>Услуги по охране объекта</t>
  </si>
  <si>
    <t>Обучение пожарно-техническому минимуму</t>
  </si>
  <si>
    <t>Обучение по охране труда</t>
  </si>
  <si>
    <t>Услуги по сопровождению годовых отчетов</t>
  </si>
  <si>
    <t>Специальная оценка условий труда</t>
  </si>
  <si>
    <t>Электронно-цыфровая подпись</t>
  </si>
  <si>
    <t>Приобретение манометров</t>
  </si>
  <si>
    <t>Ремонтные работы</t>
  </si>
  <si>
    <t>количество отчетов. ед.</t>
  </si>
  <si>
    <t>количество рабочих мест. ед</t>
  </si>
  <si>
    <t>количество ЭЦП. ед.</t>
  </si>
  <si>
    <t>система</t>
  </si>
  <si>
    <t>кол-во дымоходов</t>
  </si>
  <si>
    <t>здание</t>
  </si>
  <si>
    <t>шт.</t>
  </si>
  <si>
    <t>1.1. Работники, непосредственно связанные с оказанием муниципальной услуги</t>
  </si>
  <si>
    <t>1.2. Затраты на приобретение материальных запасов и на приобретение движимого имущества (основных средств и нематериальных активов), не отнесенного к особо ценному движимому имуществу и используемого в процессе оказания государственной услуги, с учетом срока его полезного использования, а также затраты на аренду указанного имущества</t>
  </si>
  <si>
    <t>1.3. Иные натуральные нормы, непосредственно используемые в процессе оказания муниципальной услуги</t>
  </si>
  <si>
    <t>2.3. Содержание объектов особо ценного движимого имущества, необходимого для выполнения муниципального задания</t>
  </si>
  <si>
    <t>2.4. Услуги связи</t>
  </si>
  <si>
    <t>2.5. Транспортные услуги</t>
  </si>
  <si>
    <t>2.6. Работники, которые не принимают непосредственного участия в оказании муниципальной услуги</t>
  </si>
  <si>
    <t>2.7. Прочие общехозяйственные нужды</t>
  </si>
  <si>
    <t>223</t>
  </si>
  <si>
    <t>КОСГУ</t>
  </si>
  <si>
    <t>223/001</t>
  </si>
  <si>
    <t>223/002</t>
  </si>
  <si>
    <t>223/003</t>
  </si>
  <si>
    <t>225/006</t>
  </si>
  <si>
    <t>225/007</t>
  </si>
  <si>
    <t>225/004</t>
  </si>
  <si>
    <t>225/008</t>
  </si>
  <si>
    <t>226</t>
  </si>
  <si>
    <t>310/312</t>
  </si>
  <si>
    <t>временные характеристики</t>
  </si>
  <si>
    <t>Номер реестровой записи</t>
  </si>
  <si>
    <t>Приложение № 1</t>
  </si>
  <si>
    <t>11787000100500101002101</t>
  </si>
  <si>
    <t>11787000100400101005101</t>
  </si>
  <si>
    <t>Оплата труда</t>
  </si>
  <si>
    <t>Начисления на оплату труда</t>
  </si>
  <si>
    <t>%</t>
  </si>
  <si>
    <t>Приобретение бумаги</t>
  </si>
  <si>
    <t>Дезинсекция</t>
  </si>
  <si>
    <t>погон.м.</t>
  </si>
  <si>
    <t>кол-во замеров</t>
  </si>
  <si>
    <t>Отключение ХВС</t>
  </si>
  <si>
    <t>кол-во отключений</t>
  </si>
  <si>
    <t>Психолого-медико-педагогическое обследование детей</t>
  </si>
  <si>
    <t>Психолого-педагогическое консультирование обучающихся, их родителей (законных представителей) и педагогических работников</t>
  </si>
  <si>
    <t>Коррекционно-развивающая, компенсирующая и логопедическая помощь обучающимся</t>
  </si>
  <si>
    <t>340/346</t>
  </si>
  <si>
    <t>Ремонт и техническое обслуживание системы контроля доступа (видеонаблюдение)</t>
  </si>
  <si>
    <t>шт. ед</t>
  </si>
  <si>
    <t>Приобретение детских кроватей</t>
  </si>
  <si>
    <t>Приобретение детских раздевальных шкафов</t>
  </si>
  <si>
    <t>Приобретение плит электрических</t>
  </si>
  <si>
    <t>340/341</t>
  </si>
  <si>
    <t>Приобретение медикаментов (аптечка первой медицинской помощи)</t>
  </si>
  <si>
    <t>340/342</t>
  </si>
  <si>
    <t>Приобретение продуктов питания</t>
  </si>
  <si>
    <t>дето/день</t>
  </si>
  <si>
    <t>340/345</t>
  </si>
  <si>
    <t>Приобретение мягкого инвентаря</t>
  </si>
  <si>
    <t>комплект</t>
  </si>
  <si>
    <t>Приобретение моющих и чистящих средств</t>
  </si>
  <si>
    <t>Приобретение посуды и столовых приборов</t>
  </si>
  <si>
    <t>221</t>
  </si>
  <si>
    <t>222</t>
  </si>
  <si>
    <t>Проездные билеты</t>
  </si>
  <si>
    <t>Первичный медицинский осмотр</t>
  </si>
  <si>
    <t>Стирка и глажка белья</t>
  </si>
  <si>
    <t>кг</t>
  </si>
  <si>
    <t xml:space="preserve">Внерегламентные работы на системах доочистки питьевой воды </t>
  </si>
  <si>
    <t>Обслуживание лифтового хозяйства</t>
  </si>
  <si>
    <t>Перепрограммирование вентиляционной системы</t>
  </si>
  <si>
    <t>Огнезащитные испытания образцов деревянных конструкций</t>
  </si>
  <si>
    <t>Кронирование деревьев</t>
  </si>
  <si>
    <t>Испытание эвакуационных лестниц</t>
  </si>
  <si>
    <t xml:space="preserve">Техническое обслуживание узлов учета </t>
  </si>
  <si>
    <t>Обработка металлических косауров</t>
  </si>
  <si>
    <t>Ремонт оборудования</t>
  </si>
  <si>
    <t>учреждение</t>
  </si>
  <si>
    <t>Мед осмотр сотрудников</t>
  </si>
  <si>
    <t>Гигиеническое обучение</t>
  </si>
  <si>
    <t>Обучение по программе ГО и ЧС</t>
  </si>
  <si>
    <t>Обучение по электробезопасности</t>
  </si>
  <si>
    <t>ТО сайтов</t>
  </si>
  <si>
    <t>кол-во сайтов</t>
  </si>
  <si>
    <t>Замена межкомнатных дверей</t>
  </si>
  <si>
    <t>Приобретение огнетушителей</t>
  </si>
  <si>
    <t>Ремонт автомобиля</t>
  </si>
  <si>
    <t>к Приказу от  _____________   №   ________</t>
  </si>
  <si>
    <t xml:space="preserve">РАСЧЕТ ОБЩЕГО ПОЛЕЗНОГО ВРЕМЕНИ </t>
  </si>
  <si>
    <t>Реестровый номер</t>
  </si>
  <si>
    <t>Наименование базовой услуги или работы</t>
  </si>
  <si>
    <t>Содержание  услуги 1</t>
  </si>
  <si>
    <t>Содержание  услуги 2</t>
  </si>
  <si>
    <t>Содержание  услуги 3</t>
  </si>
  <si>
    <t>Условия (формы) оказания услуги 1</t>
  </si>
  <si>
    <t>Условия (формы) оказания услуги 2</t>
  </si>
  <si>
    <t>Кол-во человек получающих услугу</t>
  </si>
  <si>
    <t>Норма часов в день</t>
  </si>
  <si>
    <t>Кол-во чел/час в год</t>
  </si>
  <si>
    <t>Норма на услугу</t>
  </si>
  <si>
    <t>Присмотр и уход</t>
  </si>
  <si>
    <t>дети-инвалиды</t>
  </si>
  <si>
    <t>От 1 года до 3 лет</t>
  </si>
  <si>
    <t>группа полного дня</t>
  </si>
  <si>
    <t>От 3 лет до 8 лет</t>
  </si>
  <si>
    <t>физические лица за исключением льготных категорий</t>
  </si>
  <si>
    <t>группа продленного дня</t>
  </si>
  <si>
    <t>дети-сироты и дети, оставшиеся без попечения родителей</t>
  </si>
  <si>
    <t>дети с туберкулезной интоксикацией</t>
  </si>
  <si>
    <t>группа круглосуточного пребывания</t>
  </si>
  <si>
    <t>Итого</t>
  </si>
  <si>
    <t>Формирование финансовой (бухгалтерской) отчетности бюджетных и автономных учреждений</t>
  </si>
  <si>
    <t>Годовая, внутригодовая</t>
  </si>
  <si>
    <t>Комплект бухгалтерской (финансовой) отчетности бюджетного (автономного) учреждения</t>
  </si>
  <si>
    <t>За счет средств бюджета (в том числе в форме субсидий)</t>
  </si>
  <si>
    <t>Электронные носители информации</t>
  </si>
  <si>
    <t>1970 часов в год при 40 часовой неделе - 168 часов (отпуск) * 140 человек  * 2 (бумажные и электронные носители)* 124 учреждений/ общее кол-во работ * кол-во работ по конкретной услуге</t>
  </si>
  <si>
    <t>Бумажные носители информации</t>
  </si>
  <si>
    <t>Ведение бухгалтерского учета бюджетными учреждениями, формирование регистров бухгалтерского учета</t>
  </si>
  <si>
    <t>Ведение бухгалтерского учета (формирование регистров) по всем объектам учета бюджетных учреждений</t>
  </si>
  <si>
    <t>Ведение учета по всем объектам учета</t>
  </si>
  <si>
    <t>ИТОГО ЦБ</t>
  </si>
  <si>
    <t>Реализация основных общеобразовательных программ начального общего образования</t>
  </si>
  <si>
    <t>адаптированная образовательная программа</t>
  </si>
  <si>
    <t>не указано</t>
  </si>
  <si>
    <t>Очная</t>
  </si>
  <si>
    <t>обучающиеся с ограниченными возможностями здоровья (ОВЗ)</t>
  </si>
  <si>
    <t xml:space="preserve">Итого </t>
  </si>
  <si>
    <t>в центре психолого-педагогической, медицинской и социальной помощи</t>
  </si>
  <si>
    <t>1970 часов в год при 40 часовой неделе - 168 часов (отпуск) * 15 человек/ общее кол-во услуг * кол-во услуг по конкретной услуге</t>
  </si>
  <si>
    <t>Итого по ЦППМиСП</t>
  </si>
  <si>
    <t>11785000500200007002100</t>
  </si>
  <si>
    <t>11785000500300007000100</t>
  </si>
  <si>
    <t>11785000500300008009100</t>
  </si>
  <si>
    <t>11785001100300008001100</t>
  </si>
  <si>
    <t>11785001200200007003100</t>
  </si>
  <si>
    <t>11785001200300008000100</t>
  </si>
  <si>
    <t>11Д45000100400201061100</t>
  </si>
  <si>
    <t>Реализация основных общеобразовательных программ дошкольного образования</t>
  </si>
  <si>
    <t>Обучающиеся с ограниченными возможностями здоровья (ОВЗ)</t>
  </si>
  <si>
    <t>11Д45000100400301060100</t>
  </si>
  <si>
    <t>11Д45000100500201068100</t>
  </si>
  <si>
    <t>Дети-инвалиды</t>
  </si>
  <si>
    <t>11Д45000100500301067100</t>
  </si>
  <si>
    <t>11Д45000300300201061100</t>
  </si>
  <si>
    <t>Обучающиеся за исключением обучающихся с ограниченными возможностями здоровья (ОВЗ) и детей-инвалидов</t>
  </si>
  <si>
    <t>11Д45000300300301060100</t>
  </si>
  <si>
    <t>11Д45000300500201066100</t>
  </si>
  <si>
    <t>11Д45000300500301065100</t>
  </si>
  <si>
    <t>11Д45000100400301088100</t>
  </si>
  <si>
    <t>11Д45000100500301085100</t>
  </si>
  <si>
    <t>11Д45000300500201075100</t>
  </si>
  <si>
    <t>11Д45000300500301074100</t>
  </si>
  <si>
    <t>11Д45000300500301083100</t>
  </si>
  <si>
    <t>11Д45000300300201070100</t>
  </si>
  <si>
    <t>11Д45000300300301079100</t>
  </si>
  <si>
    <t>11Д45000300300301088100</t>
  </si>
  <si>
    <t>11787000100500201001101</t>
  </si>
  <si>
    <t>проходящие обучение по состоянию здоровья на дому</t>
  </si>
  <si>
    <t>11787000100400201004101</t>
  </si>
  <si>
    <t>кол-во человек</t>
  </si>
  <si>
    <t>объем</t>
  </si>
  <si>
    <t>доли</t>
  </si>
  <si>
    <t>группа</t>
  </si>
  <si>
    <t>компл.</t>
  </si>
  <si>
    <t>гр.</t>
  </si>
  <si>
    <t>скрыть</t>
  </si>
  <si>
    <t>чел.(получатели пособия)</t>
  </si>
  <si>
    <t>266</t>
  </si>
  <si>
    <t>223/010</t>
  </si>
  <si>
    <t>м2 (обрабатываемая площадь)</t>
  </si>
  <si>
    <t>кг стираемого белья</t>
  </si>
  <si>
    <t xml:space="preserve"> система(2 раза в год (зима, лето)</t>
  </si>
  <si>
    <t>замеров(потребность)</t>
  </si>
  <si>
    <t>отключений(потребность)</t>
  </si>
  <si>
    <t>учреждений</t>
  </si>
  <si>
    <t>зданий</t>
  </si>
  <si>
    <t>чел. в год</t>
  </si>
  <si>
    <t>ЭЦП</t>
  </si>
  <si>
    <t>отчетов</t>
  </si>
  <si>
    <t>мест</t>
  </si>
  <si>
    <t>сайтов</t>
  </si>
  <si>
    <t>от 1 года до 3 лет</t>
  </si>
  <si>
    <t>от 3 лет до 8 лет</t>
  </si>
  <si>
    <t>системы</t>
  </si>
  <si>
    <t>систем</t>
  </si>
  <si>
    <t>дымохода</t>
  </si>
  <si>
    <t>346</t>
  </si>
  <si>
    <t>880900О.99.0.ББ08АА02000</t>
  </si>
  <si>
    <t>880900О.99.0.ББ08АА08000</t>
  </si>
  <si>
    <t>880900О.99.0.ББ08АА44000</t>
  </si>
  <si>
    <t>880900О.99.0.ББ08АА50000</t>
  </si>
  <si>
    <t>880900О.99.0.ББ08АА45000</t>
  </si>
  <si>
    <t>880900О.99.0.ББ08АА51000</t>
  </si>
  <si>
    <t>880900О.99.0.ББ08АА86000</t>
  </si>
  <si>
    <t>880900О.99.0.ББ08АА92000</t>
  </si>
  <si>
    <t>880900О.99.0.ББ08АА93000</t>
  </si>
  <si>
    <t>880900О.99.0.ББ08АБ29000</t>
  </si>
  <si>
    <t>880900О.99.0.ББ08АБ35000</t>
  </si>
  <si>
    <t>880900О.99.0.ББ08АБ36000</t>
  </si>
  <si>
    <t>692000Ф.99.1.АЧ45АА01000</t>
  </si>
  <si>
    <t>692000Ф.99.1.АЧ45АА00000</t>
  </si>
  <si>
    <t>692000Ф.99.1.АЧ50АА01000</t>
  </si>
  <si>
    <t>692000Ф.99.1.АЧ50АА00000</t>
  </si>
  <si>
    <t>853212О.99.0.БВ21АА02003</t>
  </si>
  <si>
    <t>853212О.99.0.БВ20АА02001</t>
  </si>
  <si>
    <t>853212О.99.0.БВ22АА02001</t>
  </si>
  <si>
    <t>Тариф</t>
  </si>
  <si>
    <t>Базовый норматив</t>
  </si>
  <si>
    <t>кол-во проектов</t>
  </si>
  <si>
    <t>итого 211</t>
  </si>
  <si>
    <t>итого 213</t>
  </si>
  <si>
    <t>итого 310/312</t>
  </si>
  <si>
    <t>Итого 225/006</t>
  </si>
  <si>
    <t>Итого  223/003</t>
  </si>
  <si>
    <t>Итого 223/010</t>
  </si>
  <si>
    <t>Итого 225/004</t>
  </si>
  <si>
    <t>Итого 225/007</t>
  </si>
  <si>
    <t>Итого 226</t>
  </si>
  <si>
    <t>Итого 346</t>
  </si>
  <si>
    <t>Итого 340/346</t>
  </si>
  <si>
    <t>ИТОГО</t>
  </si>
  <si>
    <t>10=9*172 дн</t>
  </si>
  <si>
    <t>Временные характеристики</t>
  </si>
  <si>
    <t>Начисления</t>
  </si>
  <si>
    <t>Страховка автомобилей (ОСАГО)</t>
  </si>
  <si>
    <t>сады</t>
  </si>
  <si>
    <t xml:space="preserve">объем </t>
  </si>
  <si>
    <t>Приобретение комплектующих к орг.технике</t>
  </si>
  <si>
    <t>Стирка</t>
  </si>
  <si>
    <t>Ремонтные работы пог.м</t>
  </si>
  <si>
    <t>Ремонтные работы шт</t>
  </si>
  <si>
    <t>Транспортные услуги</t>
  </si>
  <si>
    <t>Ремонтные работы, кв.м</t>
  </si>
  <si>
    <t>Ремонт орг.техники</t>
  </si>
  <si>
    <t>Значения натуральных норм, выраженных в натуральных показателях на оказание муниципальных услуг муниципальными учреждениями</t>
  </si>
  <si>
    <t>налог на имущество</t>
  </si>
  <si>
    <t>Акарицидная обработка</t>
  </si>
  <si>
    <t>Замена светильников для наружной установки</t>
  </si>
  <si>
    <t>Устройство защитного заземления</t>
  </si>
  <si>
    <t>Установка узла учета отопления и ГВС</t>
  </si>
  <si>
    <t>га</t>
  </si>
  <si>
    <t>га (обрабатываемая площадь)</t>
  </si>
  <si>
    <t>2023 год</t>
  </si>
  <si>
    <t>Бюджет 2023</t>
  </si>
  <si>
    <t>Пресс служба</t>
  </si>
  <si>
    <t>Уникальный номер реестровой записи</t>
  </si>
  <si>
    <t>Право на использование программного обеспечения (СЭДО)</t>
  </si>
  <si>
    <t>Аттестация рабочих мест</t>
  </si>
  <si>
    <t>Приобретение холодильника</t>
  </si>
  <si>
    <t>Приобретение мясорубки</t>
  </si>
  <si>
    <t>Приобретение протирочной машины</t>
  </si>
  <si>
    <t>Приобретение кипятильников</t>
  </si>
  <si>
    <t>Приобретение водонагревателя</t>
  </si>
  <si>
    <t>Приобретение мойки 2-х секционной</t>
  </si>
  <si>
    <t>2024 год</t>
  </si>
  <si>
    <t>Бюджет 2024</t>
  </si>
  <si>
    <t>С.В.Грачев</t>
  </si>
  <si>
    <t xml:space="preserve"> </t>
  </si>
  <si>
    <t>Оценка заселенности грызунами</t>
  </si>
  <si>
    <t>Оценка заселенности членистоногими</t>
  </si>
  <si>
    <t>Обследование после акарицидной обработки</t>
  </si>
  <si>
    <t>Огнезащитные обработка образцов деревянных конструкций</t>
  </si>
  <si>
    <t>Проведение категорирования по взрывопожарной и пожарной безопасности помещений</t>
  </si>
  <si>
    <t>Лабораторное исследование воды</t>
  </si>
  <si>
    <t>Осмотр технологического оборудования</t>
  </si>
  <si>
    <t>Испытание внутреннего противопожарного водопровода</t>
  </si>
  <si>
    <t>Перекатка пожарных рукавов и проверка на водоотдачу пожарных водоистоков</t>
  </si>
  <si>
    <t>Поверка средств измерения</t>
  </si>
  <si>
    <t>Инженерно-геодезический мониторинг деформационных процессов</t>
  </si>
  <si>
    <t>Оценка профессиональных рисков на предприятии</t>
  </si>
  <si>
    <t>2024год</t>
  </si>
  <si>
    <t>Установка домофона</t>
  </si>
  <si>
    <t>устройство</t>
  </si>
  <si>
    <t>количество устройство</t>
  </si>
  <si>
    <t>2025 год</t>
  </si>
  <si>
    <t>апс</t>
  </si>
  <si>
    <t>Директор МБУ "ЦО ПБС ОУ"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</si>
</sst>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164" formatCode="#,##0.000"/>
    <numFmt numFmtId="165" formatCode="0.0000"/>
    <numFmt numFmtId="166" formatCode="#,##0.000000"/>
    <numFmt numFmtId="167" formatCode="#,##0.00_ ;[Red]\-#,##0.00\ "/>
    <numFmt numFmtId="168" formatCode="#,##0.000000000"/>
    <numFmt numFmtId="169" formatCode="0.000000000"/>
    <numFmt numFmtId="170" formatCode="0.000"/>
    <numFmt numFmtId="171" formatCode="#,##0.000000_ ;[Red]\-#,##0.000000\ "/>
    <numFmt numFmtId="172" formatCode="0.00000"/>
    <numFmt numFmtId="173" formatCode="0.000000"/>
    <numFmt numFmtId="174" formatCode="#,##0_ ;[Red]\-#,##0\ "/>
    <numFmt numFmtId="175" formatCode="0.0"/>
    <numFmt numFmtId="176" formatCode="#,##0.00000000"/>
    <numFmt numFmtId="177" formatCode="#,##0.00000"/>
    <numFmt numFmtId="178" formatCode="0.00000000"/>
  </numFmts>
  <fonts count="29" x14ac:knownFonts="1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 Cyr"/>
      <family val="2"/>
      <charset val="204"/>
    </font>
    <font>
      <sz val="9"/>
      <color theme="1"/>
      <name val="Times New Roman"/>
      <family val="2"/>
      <charset val="204"/>
    </font>
    <font>
      <b/>
      <sz val="14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14">
    <xf numFmtId="0" fontId="0" fillId="0" borderId="0"/>
    <xf numFmtId="0" fontId="2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8" fillId="0" borderId="0"/>
    <xf numFmtId="0" fontId="9" fillId="0" borderId="0"/>
    <xf numFmtId="0" fontId="10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6" fillId="0" borderId="0"/>
  </cellStyleXfs>
  <cellXfs count="298">
    <xf numFmtId="0" fontId="0" fillId="0" borderId="0" xfId="0"/>
    <xf numFmtId="0" fontId="0" fillId="0" borderId="0" xfId="0" applyFill="1"/>
    <xf numFmtId="0" fontId="5" fillId="0" borderId="0" xfId="0" applyFont="1" applyFill="1"/>
    <xf numFmtId="0" fontId="5" fillId="0" borderId="0" xfId="0" applyFont="1"/>
    <xf numFmtId="0" fontId="19" fillId="0" borderId="0" xfId="0" applyFont="1"/>
    <xf numFmtId="0" fontId="18" fillId="0" borderId="1" xfId="0" applyFont="1" applyBorder="1" applyAlignment="1" applyProtection="1">
      <alignment horizontal="center" vertical="top" wrapText="1"/>
      <protection hidden="1"/>
    </xf>
    <xf numFmtId="0" fontId="19" fillId="0" borderId="1" xfId="0" applyFont="1" applyBorder="1" applyAlignment="1">
      <alignment vertical="top" wrapText="1"/>
    </xf>
    <xf numFmtId="4" fontId="19" fillId="0" borderId="1" xfId="0" applyNumberFormat="1" applyFont="1" applyBorder="1" applyAlignment="1">
      <alignment vertical="top" wrapText="1"/>
    </xf>
    <xf numFmtId="0" fontId="19" fillId="0" borderId="0" xfId="0" applyFont="1" applyAlignment="1">
      <alignment vertical="top" wrapText="1"/>
    </xf>
    <xf numFmtId="0" fontId="20" fillId="0" borderId="0" xfId="0" applyFont="1" applyFill="1" applyBorder="1" applyAlignment="1">
      <alignment vertical="top" wrapText="1"/>
    </xf>
    <xf numFmtId="0" fontId="21" fillId="0" borderId="0" xfId="0" applyFont="1" applyFill="1" applyBorder="1" applyAlignment="1">
      <alignment horizontal="left" vertical="top" wrapText="1"/>
    </xf>
    <xf numFmtId="170" fontId="19" fillId="0" borderId="1" xfId="0" applyNumberFormat="1" applyFont="1" applyBorder="1" applyAlignment="1">
      <alignment vertical="top" wrapText="1"/>
    </xf>
    <xf numFmtId="0" fontId="19" fillId="0" borderId="1" xfId="0" applyFont="1" applyFill="1" applyBorder="1" applyAlignment="1">
      <alignment vertical="top" wrapText="1"/>
    </xf>
    <xf numFmtId="0" fontId="19" fillId="0" borderId="0" xfId="0" applyFont="1" applyFill="1" applyBorder="1" applyAlignment="1">
      <alignment vertical="top" wrapText="1"/>
    </xf>
    <xf numFmtId="0" fontId="19" fillId="0" borderId="0" xfId="0" applyFont="1" applyFill="1" applyAlignment="1">
      <alignment vertical="top" wrapText="1"/>
    </xf>
    <xf numFmtId="0" fontId="19" fillId="0" borderId="4" xfId="0" applyFont="1" applyFill="1" applyBorder="1" applyAlignment="1">
      <alignment vertical="top" wrapText="1"/>
    </xf>
    <xf numFmtId="0" fontId="19" fillId="0" borderId="1" xfId="0" applyFont="1" applyFill="1" applyBorder="1" applyAlignment="1">
      <alignment wrapText="1"/>
    </xf>
    <xf numFmtId="0" fontId="19" fillId="0" borderId="0" xfId="0" applyFont="1" applyFill="1" applyAlignment="1">
      <alignment wrapText="1"/>
    </xf>
    <xf numFmtId="0" fontId="19" fillId="2" borderId="1" xfId="0" applyFont="1" applyFill="1" applyBorder="1" applyAlignment="1">
      <alignment vertical="top" wrapText="1"/>
    </xf>
    <xf numFmtId="4" fontId="19" fillId="2" borderId="1" xfId="0" applyNumberFormat="1" applyFont="1" applyFill="1" applyBorder="1" applyAlignment="1">
      <alignment vertical="top" wrapText="1"/>
    </xf>
    <xf numFmtId="0" fontId="19" fillId="2" borderId="0" xfId="0" applyFont="1" applyFill="1" applyAlignment="1">
      <alignment vertical="top" wrapText="1"/>
    </xf>
    <xf numFmtId="0" fontId="19" fillId="2" borderId="0" xfId="0" applyFont="1" applyFill="1" applyBorder="1" applyAlignment="1">
      <alignment vertical="top" wrapText="1"/>
    </xf>
    <xf numFmtId="0" fontId="20" fillId="2" borderId="0" xfId="0" applyFont="1" applyFill="1" applyBorder="1" applyAlignment="1">
      <alignment vertical="top" wrapText="1"/>
    </xf>
    <xf numFmtId="0" fontId="21" fillId="2" borderId="0" xfId="0" applyFont="1" applyFill="1" applyBorder="1" applyAlignment="1">
      <alignment horizontal="left" vertical="top" wrapText="1"/>
    </xf>
    <xf numFmtId="0" fontId="19" fillId="3" borderId="1" xfId="0" applyFont="1" applyFill="1" applyBorder="1" applyAlignment="1">
      <alignment vertical="top" wrapText="1"/>
    </xf>
    <xf numFmtId="0" fontId="19" fillId="3" borderId="0" xfId="0" applyFont="1" applyFill="1" applyBorder="1" applyAlignment="1">
      <alignment vertical="top" wrapText="1"/>
    </xf>
    <xf numFmtId="0" fontId="20" fillId="3" borderId="0" xfId="0" applyFont="1" applyFill="1" applyBorder="1" applyAlignment="1">
      <alignment vertical="top" wrapText="1"/>
    </xf>
    <xf numFmtId="0" fontId="21" fillId="3" borderId="0" xfId="0" applyFont="1" applyFill="1" applyBorder="1" applyAlignment="1">
      <alignment horizontal="left" vertical="top" wrapText="1"/>
    </xf>
    <xf numFmtId="0" fontId="19" fillId="3" borderId="0" xfId="0" applyFont="1" applyFill="1" applyAlignment="1">
      <alignment vertical="top" wrapText="1"/>
    </xf>
    <xf numFmtId="0" fontId="19" fillId="3" borderId="2" xfId="0" applyFont="1" applyFill="1" applyBorder="1" applyAlignment="1">
      <alignment vertical="top" wrapText="1"/>
    </xf>
    <xf numFmtId="0" fontId="19" fillId="4" borderId="1" xfId="0" applyFont="1" applyFill="1" applyBorder="1" applyAlignment="1">
      <alignment vertical="top" wrapText="1"/>
    </xf>
    <xf numFmtId="0" fontId="19" fillId="4" borderId="0" xfId="0" applyFont="1" applyFill="1" applyBorder="1" applyAlignment="1">
      <alignment vertical="top" wrapText="1"/>
    </xf>
    <xf numFmtId="0" fontId="20" fillId="4" borderId="0" xfId="0" applyFont="1" applyFill="1" applyBorder="1" applyAlignment="1">
      <alignment vertical="top" wrapText="1"/>
    </xf>
    <xf numFmtId="0" fontId="19" fillId="4" borderId="1" xfId="0" applyFont="1" applyFill="1" applyBorder="1" applyAlignment="1">
      <alignment wrapText="1"/>
    </xf>
    <xf numFmtId="0" fontId="19" fillId="4" borderId="0" xfId="0" applyFont="1" applyFill="1" applyBorder="1" applyAlignment="1">
      <alignment wrapText="1"/>
    </xf>
    <xf numFmtId="0" fontId="19" fillId="4" borderId="0" xfId="0" applyFont="1" applyFill="1" applyBorder="1" applyAlignment="1">
      <alignment horizontal="left" vertical="top" wrapText="1"/>
    </xf>
    <xf numFmtId="0" fontId="19" fillId="4" borderId="0" xfId="0" applyFont="1" applyFill="1" applyAlignment="1">
      <alignment wrapText="1"/>
    </xf>
    <xf numFmtId="0" fontId="22" fillId="5" borderId="1" xfId="0" applyFont="1" applyFill="1" applyBorder="1" applyAlignment="1">
      <alignment vertical="top" wrapText="1"/>
    </xf>
    <xf numFmtId="0" fontId="23" fillId="5" borderId="1" xfId="0" applyFont="1" applyFill="1" applyBorder="1"/>
    <xf numFmtId="4" fontId="19" fillId="5" borderId="1" xfId="0" applyNumberFormat="1" applyFont="1" applyFill="1" applyBorder="1" applyAlignment="1">
      <alignment vertical="top" wrapText="1"/>
    </xf>
    <xf numFmtId="169" fontId="19" fillId="5" borderId="1" xfId="0" applyNumberFormat="1" applyFont="1" applyFill="1" applyBorder="1" applyAlignment="1">
      <alignment vertical="top" wrapText="1"/>
    </xf>
    <xf numFmtId="0" fontId="22" fillId="5" borderId="2" xfId="0" applyFont="1" applyFill="1" applyBorder="1" applyAlignment="1">
      <alignment vertical="top" wrapText="1"/>
    </xf>
    <xf numFmtId="0" fontId="22" fillId="5" borderId="0" xfId="0" applyFont="1" applyFill="1" applyBorder="1" applyAlignment="1">
      <alignment vertical="top" wrapText="1"/>
    </xf>
    <xf numFmtId="0" fontId="18" fillId="5" borderId="0" xfId="0" applyFont="1" applyFill="1" applyBorder="1" applyAlignment="1" applyProtection="1">
      <alignment horizontal="center" vertical="center" wrapText="1"/>
      <protection hidden="1"/>
    </xf>
    <xf numFmtId="0" fontId="18" fillId="5" borderId="0" xfId="0" applyFont="1" applyFill="1" applyBorder="1" applyAlignment="1" applyProtection="1">
      <alignment horizontal="center" vertical="top" wrapText="1"/>
      <protection hidden="1"/>
    </xf>
    <xf numFmtId="0" fontId="21" fillId="5" borderId="0" xfId="0" applyFont="1" applyFill="1" applyBorder="1" applyAlignment="1">
      <alignment horizontal="left" vertical="top" wrapText="1"/>
    </xf>
    <xf numFmtId="0" fontId="23" fillId="5" borderId="0" xfId="0" applyFont="1" applyFill="1"/>
    <xf numFmtId="0" fontId="22" fillId="5" borderId="3" xfId="0" applyFont="1" applyFill="1" applyBorder="1" applyAlignment="1">
      <alignment vertical="top" wrapText="1"/>
    </xf>
    <xf numFmtId="0" fontId="23" fillId="5" borderId="2" xfId="0" applyFont="1" applyFill="1" applyBorder="1"/>
    <xf numFmtId="4" fontId="19" fillId="5" borderId="2" xfId="0" applyNumberFormat="1" applyFont="1" applyFill="1" applyBorder="1" applyAlignment="1">
      <alignment vertical="top" wrapText="1"/>
    </xf>
    <xf numFmtId="0" fontId="19" fillId="5" borderId="1" xfId="0" applyFont="1" applyFill="1" applyBorder="1" applyAlignment="1">
      <alignment vertical="top" wrapText="1"/>
    </xf>
    <xf numFmtId="0" fontId="19" fillId="5" borderId="0" xfId="0" applyFont="1" applyFill="1" applyAlignment="1">
      <alignment vertical="top" wrapText="1"/>
    </xf>
    <xf numFmtId="0" fontId="13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2" fillId="0" borderId="0" xfId="0" applyFont="1"/>
    <xf numFmtId="0" fontId="27" fillId="0" borderId="0" xfId="0" applyNumberFormat="1" applyFont="1" applyAlignment="1">
      <alignment horizontal="center" vertical="center" wrapText="1"/>
    </xf>
    <xf numFmtId="0" fontId="27" fillId="0" borderId="0" xfId="0" applyNumberFormat="1" applyFont="1" applyFill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176" fontId="27" fillId="0" borderId="0" xfId="0" applyNumberFormat="1" applyFont="1" applyAlignment="1">
      <alignment horizontal="center" vertical="center" wrapText="1"/>
    </xf>
    <xf numFmtId="0" fontId="27" fillId="0" borderId="1" xfId="0" applyNumberFormat="1" applyFont="1" applyBorder="1" applyAlignment="1">
      <alignment horizontal="center" vertical="center" wrapText="1"/>
    </xf>
    <xf numFmtId="0" fontId="27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176" fontId="27" fillId="0" borderId="1" xfId="0" applyNumberFormat="1" applyFont="1" applyBorder="1" applyAlignment="1">
      <alignment horizontal="center" vertical="center" wrapText="1"/>
    </xf>
    <xf numFmtId="4" fontId="27" fillId="0" borderId="1" xfId="0" applyNumberFormat="1" applyFont="1" applyFill="1" applyBorder="1" applyAlignment="1">
      <alignment horizontal="center" vertical="center" wrapText="1"/>
    </xf>
    <xf numFmtId="4" fontId="27" fillId="0" borderId="1" xfId="0" applyNumberFormat="1" applyFont="1" applyBorder="1" applyAlignment="1">
      <alignment horizontal="center" vertical="center" wrapText="1"/>
    </xf>
    <xf numFmtId="0" fontId="28" fillId="0" borderId="1" xfId="0" applyNumberFormat="1" applyFont="1" applyBorder="1" applyAlignment="1">
      <alignment horizontal="center" vertical="center" wrapText="1"/>
    </xf>
    <xf numFmtId="4" fontId="28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4" fontId="28" fillId="0" borderId="0" xfId="0" applyNumberFormat="1" applyFont="1" applyAlignment="1">
      <alignment horizontal="center" vertical="center" wrapText="1"/>
    </xf>
    <xf numFmtId="0" fontId="27" fillId="0" borderId="0" xfId="0" applyFont="1" applyFill="1"/>
    <xf numFmtId="4" fontId="27" fillId="0" borderId="0" xfId="0" applyNumberFormat="1" applyFont="1" applyFill="1" applyAlignment="1">
      <alignment horizontal="center" vertical="center" wrapText="1"/>
    </xf>
    <xf numFmtId="4" fontId="27" fillId="0" borderId="0" xfId="0" applyNumberFormat="1" applyFont="1" applyAlignment="1">
      <alignment horizontal="center" vertical="center" wrapText="1"/>
    </xf>
    <xf numFmtId="0" fontId="28" fillId="7" borderId="0" xfId="0" applyNumberFormat="1" applyFont="1" applyFill="1" applyAlignment="1">
      <alignment horizontal="center" vertical="center" wrapText="1"/>
    </xf>
    <xf numFmtId="4" fontId="27" fillId="6" borderId="1" xfId="0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19" fillId="2" borderId="1" xfId="0" applyNumberFormat="1" applyFont="1" applyFill="1" applyBorder="1" applyAlignment="1">
      <alignment vertical="top" wrapText="1"/>
    </xf>
    <xf numFmtId="3" fontId="19" fillId="0" borderId="1" xfId="0" applyNumberFormat="1" applyFont="1" applyBorder="1" applyAlignment="1">
      <alignment vertical="top" wrapText="1"/>
    </xf>
    <xf numFmtId="3" fontId="19" fillId="5" borderId="1" xfId="0" applyNumberFormat="1" applyFont="1" applyFill="1" applyBorder="1" applyAlignment="1">
      <alignment vertical="top" wrapText="1"/>
    </xf>
    <xf numFmtId="3" fontId="19" fillId="5" borderId="2" xfId="0" applyNumberFormat="1" applyFont="1" applyFill="1" applyBorder="1" applyAlignment="1">
      <alignment vertical="top" wrapText="1"/>
    </xf>
    <xf numFmtId="0" fontId="27" fillId="6" borderId="1" xfId="0" applyNumberFormat="1" applyFont="1" applyFill="1" applyBorder="1" applyAlignment="1">
      <alignment horizontal="center" vertical="center" wrapText="1"/>
    </xf>
    <xf numFmtId="176" fontId="27" fillId="6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justify" vertical="top" wrapText="1"/>
    </xf>
    <xf numFmtId="0" fontId="1" fillId="6" borderId="1" xfId="0" applyFont="1" applyFill="1" applyBorder="1" applyAlignment="1">
      <alignment horizontal="left" vertical="top" wrapText="1"/>
    </xf>
    <xf numFmtId="4" fontId="28" fillId="6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left" vertical="center" wrapText="1"/>
    </xf>
    <xf numFmtId="0" fontId="5" fillId="6" borderId="1" xfId="0" applyFont="1" applyFill="1" applyBorder="1" applyAlignment="1">
      <alignment wrapText="1"/>
    </xf>
    <xf numFmtId="0" fontId="5" fillId="6" borderId="1" xfId="0" applyFont="1" applyFill="1" applyBorder="1" applyAlignment="1">
      <alignment vertical="center" wrapText="1"/>
    </xf>
    <xf numFmtId="0" fontId="27" fillId="6" borderId="1" xfId="0" applyNumberFormat="1" applyFont="1" applyFill="1" applyBorder="1" applyAlignment="1">
      <alignment horizontal="left" vertical="center" wrapText="1"/>
    </xf>
    <xf numFmtId="4" fontId="14" fillId="6" borderId="1" xfId="0" applyNumberFormat="1" applyFont="1" applyFill="1" applyBorder="1" applyAlignment="1">
      <alignment horizontal="center" vertical="center" wrapText="1"/>
    </xf>
    <xf numFmtId="176" fontId="14" fillId="6" borderId="1" xfId="0" applyNumberFormat="1" applyFont="1" applyFill="1" applyBorder="1" applyAlignment="1">
      <alignment horizontal="center" vertical="center" wrapText="1"/>
    </xf>
    <xf numFmtId="4" fontId="12" fillId="6" borderId="0" xfId="0" applyNumberFormat="1" applyFont="1" applyFill="1"/>
    <xf numFmtId="0" fontId="12" fillId="6" borderId="0" xfId="0" applyFont="1" applyFill="1"/>
    <xf numFmtId="4" fontId="0" fillId="6" borderId="0" xfId="0" applyNumberFormat="1" applyFill="1"/>
    <xf numFmtId="0" fontId="0" fillId="6" borderId="0" xfId="0" applyFill="1"/>
    <xf numFmtId="0" fontId="1" fillId="6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4" fontId="0" fillId="6" borderId="0" xfId="0" applyNumberFormat="1" applyFill="1" applyAlignment="1">
      <alignment vertical="center"/>
    </xf>
    <xf numFmtId="0" fontId="0" fillId="6" borderId="0" xfId="0" applyFill="1" applyAlignment="1">
      <alignment vertical="center"/>
    </xf>
    <xf numFmtId="0" fontId="1" fillId="6" borderId="1" xfId="0" applyFont="1" applyFill="1" applyBorder="1" applyAlignment="1">
      <alignment horizontal="left" vertical="top" wrapText="1"/>
    </xf>
    <xf numFmtId="0" fontId="1" fillId="6" borderId="1" xfId="0" applyFont="1" applyFill="1" applyBorder="1" applyAlignment="1">
      <alignment horizontal="left" wrapText="1"/>
    </xf>
    <xf numFmtId="3" fontId="5" fillId="0" borderId="0" xfId="0" applyNumberFormat="1" applyFont="1"/>
    <xf numFmtId="0" fontId="1" fillId="8" borderId="1" xfId="0" applyFont="1" applyFill="1" applyBorder="1" applyAlignment="1">
      <alignment horizontal="left" vertical="top" wrapText="1"/>
    </xf>
    <xf numFmtId="166" fontId="27" fillId="6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left" vertical="top" wrapText="1"/>
    </xf>
    <xf numFmtId="0" fontId="1" fillId="6" borderId="1" xfId="0" applyFont="1" applyFill="1" applyBorder="1" applyAlignment="1">
      <alignment horizontal="justify" vertical="top" wrapText="1"/>
    </xf>
    <xf numFmtId="0" fontId="1" fillId="6" borderId="1" xfId="0" applyFont="1" applyFill="1" applyBorder="1" applyAlignment="1">
      <alignment horizontal="left" wrapText="1"/>
    </xf>
    <xf numFmtId="0" fontId="1" fillId="6" borderId="1" xfId="0" applyFont="1" applyFill="1" applyBorder="1" applyAlignment="1">
      <alignment horizontal="left" vertical="top" wrapText="1"/>
    </xf>
    <xf numFmtId="0" fontId="1" fillId="8" borderId="1" xfId="0" applyFont="1" applyFill="1" applyBorder="1" applyAlignment="1">
      <alignment horizontal="left"/>
    </xf>
    <xf numFmtId="0" fontId="1" fillId="8" borderId="1" xfId="0" applyFont="1" applyFill="1" applyBorder="1" applyAlignment="1">
      <alignment horizontal="left" vertical="center" wrapText="1"/>
    </xf>
    <xf numFmtId="4" fontId="27" fillId="8" borderId="1" xfId="0" applyNumberFormat="1" applyFont="1" applyFill="1" applyBorder="1" applyAlignment="1">
      <alignment horizontal="center" vertical="center" wrapText="1"/>
    </xf>
    <xf numFmtId="0" fontId="27" fillId="8" borderId="0" xfId="0" applyFont="1" applyFill="1" applyAlignment="1">
      <alignment horizontal="center" vertical="center" wrapText="1"/>
    </xf>
    <xf numFmtId="0" fontId="13" fillId="8" borderId="0" xfId="0" applyFont="1" applyFill="1" applyAlignment="1">
      <alignment horizontal="center" vertical="center" wrapText="1"/>
    </xf>
    <xf numFmtId="0" fontId="11" fillId="6" borderId="0" xfId="0" applyFont="1" applyFill="1" applyBorder="1" applyAlignment="1">
      <alignment horizontal="center" vertical="center" wrapText="1"/>
    </xf>
    <xf numFmtId="166" fontId="5" fillId="0" borderId="0" xfId="0" applyNumberFormat="1" applyFont="1" applyFill="1" applyAlignment="1">
      <alignment horizontal="center" vertical="center"/>
    </xf>
    <xf numFmtId="4" fontId="1" fillId="6" borderId="0" xfId="0" applyNumberFormat="1" applyFont="1" applyFill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8" borderId="1" xfId="0" applyFont="1" applyFill="1" applyBorder="1" applyAlignment="1">
      <alignment horizontal="left" wrapText="1"/>
    </xf>
    <xf numFmtId="176" fontId="27" fillId="8" borderId="1" xfId="0" applyNumberFormat="1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left" vertical="center" wrapText="1"/>
    </xf>
    <xf numFmtId="0" fontId="5" fillId="6" borderId="1" xfId="0" applyFont="1" applyFill="1" applyBorder="1" applyAlignment="1">
      <alignment horizontal="left" wrapText="1"/>
    </xf>
    <xf numFmtId="0" fontId="28" fillId="8" borderId="0" xfId="0" applyFont="1" applyFill="1" applyAlignment="1">
      <alignment horizontal="center" vertical="center" wrapText="1"/>
    </xf>
    <xf numFmtId="0" fontId="25" fillId="8" borderId="0" xfId="0" applyFont="1" applyFill="1" applyAlignment="1">
      <alignment horizontal="center" vertical="center" wrapText="1"/>
    </xf>
    <xf numFmtId="0" fontId="1" fillId="6" borderId="1" xfId="0" applyFont="1" applyFill="1" applyBorder="1" applyAlignment="1">
      <alignment horizontal="left" wrapText="1"/>
    </xf>
    <xf numFmtId="0" fontId="1" fillId="6" borderId="1" xfId="0" applyFont="1" applyFill="1" applyBorder="1" applyAlignment="1">
      <alignment horizontal="left" vertical="top" wrapText="1"/>
    </xf>
    <xf numFmtId="0" fontId="5" fillId="8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left" wrapText="1"/>
    </xf>
    <xf numFmtId="0" fontId="14" fillId="3" borderId="1" xfId="0" applyFont="1" applyFill="1" applyBorder="1" applyAlignment="1">
      <alignment horizontal="center" vertical="center"/>
    </xf>
    <xf numFmtId="167" fontId="27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4" fontId="5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4" fontId="5" fillId="3" borderId="0" xfId="0" applyNumberFormat="1" applyFont="1" applyFill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171" fontId="1" fillId="3" borderId="1" xfId="0" applyNumberFormat="1" applyFont="1" applyFill="1" applyBorder="1" applyAlignment="1">
      <alignment horizontal="center" vertical="center" wrapText="1"/>
    </xf>
    <xf numFmtId="4" fontId="17" fillId="3" borderId="1" xfId="0" applyNumberFormat="1" applyFont="1" applyFill="1" applyBorder="1" applyAlignment="1">
      <alignment horizontal="center" vertical="center"/>
    </xf>
    <xf numFmtId="166" fontId="17" fillId="3" borderId="1" xfId="0" applyNumberFormat="1" applyFont="1" applyFill="1" applyBorder="1" applyAlignment="1">
      <alignment horizontal="center" vertical="center"/>
    </xf>
    <xf numFmtId="177" fontId="5" fillId="3" borderId="1" xfId="0" applyNumberFormat="1" applyFont="1" applyFill="1" applyBorder="1" applyAlignment="1">
      <alignment horizontal="center" vertical="center"/>
    </xf>
    <xf numFmtId="166" fontId="5" fillId="3" borderId="1" xfId="0" applyNumberFormat="1" applyFont="1" applyFill="1" applyBorder="1" applyAlignment="1">
      <alignment horizontal="center" vertical="center"/>
    </xf>
    <xf numFmtId="172" fontId="5" fillId="3" borderId="1" xfId="0" applyNumberFormat="1" applyFont="1" applyFill="1" applyBorder="1" applyAlignment="1">
      <alignment horizontal="center" vertical="center"/>
    </xf>
    <xf numFmtId="3" fontId="1" fillId="3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4" fontId="5" fillId="6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vertical="top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vertical="top" wrapText="1"/>
    </xf>
    <xf numFmtId="0" fontId="14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horizontal="center" vertical="center" wrapText="1"/>
    </xf>
    <xf numFmtId="4" fontId="1" fillId="0" borderId="0" xfId="0" applyNumberFormat="1" applyFont="1" applyFill="1" applyBorder="1" applyAlignment="1">
      <alignment horizontal="center" vertical="center" wrapText="1"/>
    </xf>
    <xf numFmtId="166" fontId="1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wrapText="1"/>
    </xf>
    <xf numFmtId="166" fontId="11" fillId="0" borderId="0" xfId="0" applyNumberFormat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6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top"/>
    </xf>
    <xf numFmtId="167" fontId="27" fillId="0" borderId="1" xfId="0" applyNumberFormat="1" applyFont="1" applyFill="1" applyBorder="1" applyAlignment="1">
      <alignment horizontal="center" vertical="center"/>
    </xf>
    <xf numFmtId="166" fontId="28" fillId="0" borderId="1" xfId="0" applyNumberFormat="1" applyFont="1" applyFill="1" applyBorder="1" applyAlignment="1">
      <alignment horizontal="center" vertical="center"/>
    </xf>
    <xf numFmtId="167" fontId="28" fillId="0" borderId="1" xfId="0" applyNumberFormat="1" applyFont="1" applyFill="1" applyBorder="1" applyAlignment="1">
      <alignment horizontal="center" vertical="center"/>
    </xf>
    <xf numFmtId="174" fontId="28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166" fontId="27" fillId="0" borderId="1" xfId="0" applyNumberFormat="1" applyFont="1" applyFill="1" applyBorder="1" applyAlignment="1">
      <alignment horizontal="center" vertical="center"/>
    </xf>
    <xf numFmtId="174" fontId="27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top"/>
    </xf>
    <xf numFmtId="0" fontId="14" fillId="0" borderId="1" xfId="0" applyFont="1" applyFill="1" applyBorder="1" applyAlignment="1">
      <alignment horizontal="left" vertical="top"/>
    </xf>
    <xf numFmtId="167" fontId="14" fillId="0" borderId="1" xfId="0" applyNumberFormat="1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/>
    </xf>
    <xf numFmtId="174" fontId="14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left" vertical="top"/>
    </xf>
    <xf numFmtId="0" fontId="24" fillId="0" borderId="1" xfId="0" applyFont="1" applyFill="1" applyBorder="1" applyAlignment="1">
      <alignment horizontal="left" vertical="top"/>
    </xf>
    <xf numFmtId="0" fontId="16" fillId="0" borderId="1" xfId="0" applyFont="1" applyFill="1" applyBorder="1" applyAlignment="1">
      <alignment horizontal="center" vertical="center"/>
    </xf>
    <xf numFmtId="166" fontId="24" fillId="0" borderId="1" xfId="0" applyNumberFormat="1" applyFont="1" applyFill="1" applyBorder="1" applyAlignment="1">
      <alignment horizontal="center" vertical="center"/>
    </xf>
    <xf numFmtId="167" fontId="24" fillId="0" borderId="1" xfId="0" applyNumberFormat="1" applyFont="1" applyFill="1" applyBorder="1" applyAlignment="1">
      <alignment horizontal="center" vertical="center"/>
    </xf>
    <xf numFmtId="174" fontId="24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justify" vertical="top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justify" vertical="top" wrapText="1"/>
    </xf>
    <xf numFmtId="4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 wrapText="1"/>
    </xf>
    <xf numFmtId="49" fontId="16" fillId="0" borderId="1" xfId="0" applyNumberFormat="1" applyFont="1" applyFill="1" applyBorder="1" applyAlignment="1">
      <alignment horizontal="center" vertical="top" wrapText="1"/>
    </xf>
    <xf numFmtId="0" fontId="16" fillId="0" borderId="1" xfId="0" applyFont="1" applyFill="1" applyBorder="1" applyAlignment="1">
      <alignment horizontal="left" wrapText="1"/>
    </xf>
    <xf numFmtId="0" fontId="16" fillId="0" borderId="1" xfId="0" applyFont="1" applyFill="1" applyBorder="1" applyAlignment="1">
      <alignment horizontal="left" vertical="top" wrapText="1"/>
    </xf>
    <xf numFmtId="167" fontId="14" fillId="0" borderId="1" xfId="0" applyNumberFormat="1" applyFont="1" applyFill="1" applyBorder="1" applyAlignment="1">
      <alignment horizontal="center" vertical="center" wrapText="1"/>
    </xf>
    <xf numFmtId="174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top" wrapText="1"/>
    </xf>
    <xf numFmtId="0" fontId="24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wrapText="1"/>
    </xf>
    <xf numFmtId="0" fontId="17" fillId="0" borderId="1" xfId="0" applyFont="1" applyFill="1" applyBorder="1" applyAlignment="1">
      <alignment horizontal="left" vertical="center" wrapText="1"/>
    </xf>
    <xf numFmtId="167" fontId="27" fillId="0" borderId="4" xfId="0" applyNumberFormat="1" applyFont="1" applyFill="1" applyBorder="1" applyAlignment="1">
      <alignment horizontal="center" vertical="center"/>
    </xf>
    <xf numFmtId="166" fontId="27" fillId="0" borderId="4" xfId="0" applyNumberFormat="1" applyFont="1" applyFill="1" applyBorder="1" applyAlignment="1">
      <alignment horizontal="center" vertical="center"/>
    </xf>
    <xf numFmtId="174" fontId="27" fillId="0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168" fontId="14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4" fontId="14" fillId="0" borderId="1" xfId="0" applyNumberFormat="1" applyFont="1" applyFill="1" applyBorder="1" applyAlignment="1">
      <alignment horizontal="center" vertical="center"/>
    </xf>
    <xf numFmtId="173" fontId="1" fillId="0" borderId="1" xfId="0" applyNumberFormat="1" applyFont="1" applyFill="1" applyBorder="1" applyAlignment="1">
      <alignment horizontal="center" vertical="center"/>
    </xf>
    <xf numFmtId="49" fontId="16" fillId="0" borderId="4" xfId="0" applyNumberFormat="1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vertical="top" wrapText="1"/>
    </xf>
    <xf numFmtId="2" fontId="1" fillId="0" borderId="2" xfId="0" applyNumberFormat="1" applyFont="1" applyFill="1" applyBorder="1" applyAlignment="1">
      <alignment vertical="top" wrapText="1"/>
    </xf>
    <xf numFmtId="174" fontId="5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top" wrapText="1"/>
    </xf>
    <xf numFmtId="2" fontId="1" fillId="0" borderId="3" xfId="0" applyNumberFormat="1" applyFont="1" applyFill="1" applyBorder="1" applyAlignment="1">
      <alignment vertical="top" wrapText="1"/>
    </xf>
    <xf numFmtId="164" fontId="4" fillId="0" borderId="1" xfId="0" applyNumberFormat="1" applyFont="1" applyFill="1" applyBorder="1" applyAlignment="1">
      <alignment horizontal="center" vertical="center"/>
    </xf>
    <xf numFmtId="174" fontId="4" fillId="0" borderId="1" xfId="0" applyNumberFormat="1" applyFont="1" applyFill="1" applyBorder="1" applyAlignment="1">
      <alignment horizontal="center" vertical="center"/>
    </xf>
    <xf numFmtId="164" fontId="15" fillId="0" borderId="1" xfId="0" applyNumberFormat="1" applyFont="1" applyFill="1" applyBorder="1" applyAlignment="1">
      <alignment horizontal="center" vertical="center"/>
    </xf>
    <xf numFmtId="174" fontId="15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164" fontId="17" fillId="0" borderId="1" xfId="0" applyNumberFormat="1" applyFont="1" applyFill="1" applyBorder="1" applyAlignment="1">
      <alignment horizontal="center" vertical="center"/>
    </xf>
    <xf numFmtId="174" fontId="17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top"/>
    </xf>
    <xf numFmtId="0" fontId="1" fillId="0" borderId="3" xfId="0" applyFont="1" applyFill="1" applyBorder="1" applyAlignment="1">
      <alignment vertical="top"/>
    </xf>
    <xf numFmtId="4" fontId="5" fillId="0" borderId="1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top"/>
    </xf>
    <xf numFmtId="0" fontId="1" fillId="0" borderId="4" xfId="0" applyFont="1" applyFill="1" applyBorder="1" applyAlignment="1">
      <alignment horizontal="center" vertical="top"/>
    </xf>
    <xf numFmtId="174" fontId="1" fillId="0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top" wrapText="1"/>
    </xf>
    <xf numFmtId="165" fontId="1" fillId="0" borderId="1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top" wrapText="1"/>
    </xf>
    <xf numFmtId="174" fontId="1" fillId="0" borderId="1" xfId="0" applyNumberFormat="1" applyFont="1" applyFill="1" applyBorder="1" applyAlignment="1">
      <alignment horizontal="center" vertical="center" wrapText="1"/>
    </xf>
    <xf numFmtId="175" fontId="1" fillId="0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top" wrapText="1"/>
    </xf>
    <xf numFmtId="2" fontId="1" fillId="0" borderId="4" xfId="0" applyNumberFormat="1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center" vertical="top"/>
    </xf>
    <xf numFmtId="0" fontId="5" fillId="0" borderId="0" xfId="0" applyFont="1" applyFill="1" applyAlignment="1">
      <alignment horizontal="center"/>
    </xf>
    <xf numFmtId="178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top" wrapText="1"/>
    </xf>
    <xf numFmtId="0" fontId="18" fillId="0" borderId="2" xfId="0" applyFont="1" applyBorder="1" applyAlignment="1" applyProtection="1">
      <alignment horizontal="center" vertical="top" wrapText="1"/>
      <protection hidden="1"/>
    </xf>
    <xf numFmtId="0" fontId="18" fillId="0" borderId="4" xfId="0" applyFont="1" applyBorder="1" applyAlignment="1" applyProtection="1">
      <alignment horizontal="center" vertical="top" wrapText="1"/>
      <protection hidden="1"/>
    </xf>
    <xf numFmtId="0" fontId="19" fillId="4" borderId="2" xfId="0" applyFont="1" applyFill="1" applyBorder="1" applyAlignment="1">
      <alignment horizontal="center" vertical="center" wrapText="1"/>
    </xf>
    <xf numFmtId="0" fontId="19" fillId="4" borderId="3" xfId="0" applyFont="1" applyFill="1" applyBorder="1" applyAlignment="1">
      <alignment horizontal="center" vertical="center" wrapText="1"/>
    </xf>
    <xf numFmtId="0" fontId="19" fillId="4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17" fillId="0" borderId="5" xfId="0" applyFont="1" applyBorder="1" applyAlignment="1">
      <alignment horizontal="center" vertical="top"/>
    </xf>
    <xf numFmtId="49" fontId="1" fillId="0" borderId="2" xfId="0" applyNumberFormat="1" applyFont="1" applyFill="1" applyBorder="1" applyAlignment="1">
      <alignment horizontal="center" vertical="top" wrapText="1"/>
    </xf>
    <xf numFmtId="49" fontId="1" fillId="0" borderId="4" xfId="0" applyNumberFormat="1" applyFont="1" applyFill="1" applyBorder="1" applyAlignment="1">
      <alignment horizontal="center" vertical="top" wrapText="1"/>
    </xf>
    <xf numFmtId="49" fontId="1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/>
    </xf>
    <xf numFmtId="49" fontId="1" fillId="0" borderId="3" xfId="0" applyNumberFormat="1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top"/>
    </xf>
    <xf numFmtId="0" fontId="1" fillId="0" borderId="3" xfId="0" applyFont="1" applyFill="1" applyBorder="1" applyAlignment="1">
      <alignment horizontal="center" vertical="top"/>
    </xf>
    <xf numFmtId="0" fontId="1" fillId="0" borderId="4" xfId="0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2" fontId="1" fillId="0" borderId="2" xfId="0" applyNumberFormat="1" applyFont="1" applyFill="1" applyBorder="1" applyAlignment="1">
      <alignment horizontal="center" vertical="top" wrapText="1"/>
    </xf>
    <xf numFmtId="2" fontId="1" fillId="0" borderId="3" xfId="0" applyNumberFormat="1" applyFont="1" applyFill="1" applyBorder="1" applyAlignment="1">
      <alignment horizontal="center" vertical="top" wrapText="1"/>
    </xf>
    <xf numFmtId="2" fontId="1" fillId="0" borderId="4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right" wrapText="1"/>
    </xf>
    <xf numFmtId="0" fontId="1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right" vertical="top" wrapText="1"/>
    </xf>
    <xf numFmtId="0" fontId="1" fillId="0" borderId="1" xfId="0" applyFont="1" applyFill="1" applyBorder="1" applyAlignment="1">
      <alignment horizontal="justify" vertical="top" wrapText="1"/>
    </xf>
    <xf numFmtId="0" fontId="1" fillId="0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right" vertical="top"/>
    </xf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right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right" wrapText="1"/>
    </xf>
    <xf numFmtId="0" fontId="11" fillId="6" borderId="0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left" wrapText="1"/>
    </xf>
    <xf numFmtId="0" fontId="16" fillId="0" borderId="1" xfId="0" applyFont="1" applyFill="1" applyBorder="1" applyAlignment="1">
      <alignment horizontal="right" wrapText="1"/>
    </xf>
    <xf numFmtId="0" fontId="16" fillId="0" borderId="1" xfId="0" applyFont="1" applyFill="1" applyBorder="1" applyAlignment="1">
      <alignment horizontal="left" vertical="top"/>
    </xf>
    <xf numFmtId="0" fontId="16" fillId="0" borderId="1" xfId="0" applyFont="1" applyFill="1" applyBorder="1" applyAlignment="1">
      <alignment horizontal="right" vertical="top"/>
    </xf>
    <xf numFmtId="0" fontId="28" fillId="7" borderId="1" xfId="0" applyNumberFormat="1" applyFont="1" applyFill="1" applyBorder="1" applyAlignment="1">
      <alignment horizontal="center" vertical="center" wrapText="1"/>
    </xf>
  </cellXfs>
  <cellStyles count="14">
    <cellStyle name="TableStyleLight1" xfId="1"/>
    <cellStyle name="Обычный" xfId="0" builtinId="0"/>
    <cellStyle name="Обычный 2" xfId="2"/>
    <cellStyle name="Обычный 2 2" xfId="6"/>
    <cellStyle name="Обычный 2 2 2" xfId="8"/>
    <cellStyle name="Обычный 2 2 2 2" xfId="11"/>
    <cellStyle name="Обычный 2 3" xfId="10"/>
    <cellStyle name="Обычный 2 4" xfId="13"/>
    <cellStyle name="Обычный 3" xfId="3"/>
    <cellStyle name="Обычный 3 2" xfId="5"/>
    <cellStyle name="Обычный 3 2 2" xfId="9"/>
    <cellStyle name="Обычный 4" xfId="4"/>
    <cellStyle name="Обычный 5" xfId="7"/>
    <cellStyle name="Обычный 5 2 2" xfId="12"/>
  </cellStyles>
  <dxfs count="0"/>
  <tableStyles count="0" defaultTableStyle="TableStyleMedium9" defaultPivotStyle="PivotStyleLight16"/>
  <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-dc1\&#1054;&#1073;&#1084;&#1077;&#1085;\&#1052;&#1072;&#1083;&#1099;&#1096;&#1077;&#1074;&#1072;\&#1041;&#1070;&#1044;&#1046;&#1045;&#1058;\&#1041;&#1102;&#1076;&#1078;&#1077;&#1090;%202023\&#1055;&#1086;&#1090;&#1088;&#1077;&#1073;&#1085;&#1086;&#1089;&#1090;&#1100;\&#1059;&#1044;&#1044;&#1059;\&#1055;&#1088;&#1080;&#1083;&#1086;&#1078;&#1077;&#1085;&#1080;&#1077;%203%20%20&#1059;&#1044;&#1044;&#1059;%20&#1056;&#1072;&#1089;&#1095;&#1077;&#1090;&#1099;%20&#1073;&#1102;&#1076;&#1078;&#1077;&#1090;&#1072;%20-&#1052;&#1041;%20(&#1087;&#1086;&#1090;&#1088;&#1077;&#1073;&#1085;&#1086;&#1089;&#1090;&#1100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1"/>
      <sheetName val="10 1 01 20590 "/>
      <sheetName val=" 10 1 C1 20590"/>
      <sheetName val="10 1 12 20210"/>
      <sheetName val="10 1 08 20280"/>
      <sheetName val="10 2 01 27094"/>
      <sheetName val="10 2 02 27094"/>
      <sheetName val="10 1 11S2180"/>
      <sheetName val=" 14 1 01 30010  "/>
      <sheetName val=" 14 1 01 30020  "/>
      <sheetName val=" 14 1 01 30030"/>
      <sheetName val="СВОД 2023"/>
      <sheetName val="СВОД 2024"/>
      <sheetName val="СВОД 2025"/>
      <sheetName val="Свод для Палеевой"/>
      <sheetName val="СВОД 2022"/>
    </sheetNames>
    <sheetDataSet>
      <sheetData sheetId="0">
        <row r="26">
          <cell r="B26">
            <v>1105390159.9400003</v>
          </cell>
        </row>
      </sheetData>
      <sheetData sheetId="1">
        <row r="36">
          <cell r="E36">
            <v>754.5</v>
          </cell>
          <cell r="H36">
            <v>160777961.64000005</v>
          </cell>
          <cell r="L36">
            <v>48554944.410000019</v>
          </cell>
        </row>
        <row r="201">
          <cell r="F201">
            <v>3891472.4332458824</v>
          </cell>
          <cell r="J201">
            <v>40554938.43</v>
          </cell>
        </row>
        <row r="279">
          <cell r="F279">
            <v>29800.65</v>
          </cell>
          <cell r="J279">
            <v>85047804.400000006</v>
          </cell>
        </row>
        <row r="358">
          <cell r="G358">
            <v>227836.99175999995</v>
          </cell>
          <cell r="I358">
            <v>11808791.282920802</v>
          </cell>
          <cell r="J358">
            <v>17944705.200138196</v>
          </cell>
          <cell r="N358">
            <v>24940345.223476797</v>
          </cell>
        </row>
        <row r="362">
          <cell r="G362">
            <v>4.2075000000000005</v>
          </cell>
          <cell r="M362">
            <v>37474.370000000003</v>
          </cell>
        </row>
        <row r="363">
          <cell r="G363">
            <v>3.19</v>
          </cell>
          <cell r="M363">
            <v>28411.940000000002</v>
          </cell>
        </row>
        <row r="364">
          <cell r="G364">
            <v>2.2825000000000002</v>
          </cell>
          <cell r="M364">
            <v>20329.23</v>
          </cell>
        </row>
        <row r="365">
          <cell r="G365">
            <v>6.9850000000000003</v>
          </cell>
          <cell r="M365">
            <v>62212.35</v>
          </cell>
        </row>
        <row r="366">
          <cell r="G366">
            <v>1.5675000000000001</v>
          </cell>
          <cell r="M366">
            <v>13961.04</v>
          </cell>
        </row>
        <row r="367">
          <cell r="G367">
            <v>2.75</v>
          </cell>
          <cell r="M367">
            <v>24493.05</v>
          </cell>
        </row>
        <row r="368">
          <cell r="G368">
            <v>6.4349999999999996</v>
          </cell>
          <cell r="M368">
            <v>57313.74</v>
          </cell>
        </row>
        <row r="369">
          <cell r="G369">
            <v>3.5749999999999997</v>
          </cell>
          <cell r="M369">
            <v>31840.97</v>
          </cell>
        </row>
        <row r="370">
          <cell r="G370">
            <v>8.5250000000000004</v>
          </cell>
          <cell r="M370">
            <v>75928.460000000006</v>
          </cell>
        </row>
        <row r="371">
          <cell r="G371">
            <v>3.9325000000000006</v>
          </cell>
          <cell r="M371">
            <v>35025.06</v>
          </cell>
        </row>
        <row r="372">
          <cell r="M372">
            <v>0</v>
          </cell>
        </row>
        <row r="373">
          <cell r="G373">
            <v>2.6950000000000003</v>
          </cell>
          <cell r="M373">
            <v>24003.19</v>
          </cell>
        </row>
        <row r="374">
          <cell r="G374">
            <v>2.31</v>
          </cell>
          <cell r="M374">
            <v>20574.16</v>
          </cell>
        </row>
        <row r="375">
          <cell r="G375">
            <v>7.48</v>
          </cell>
          <cell r="M375">
            <v>66621.100000000006</v>
          </cell>
        </row>
        <row r="376">
          <cell r="G376">
            <v>0.85250000000000004</v>
          </cell>
          <cell r="M376">
            <v>7592.85</v>
          </cell>
        </row>
        <row r="377">
          <cell r="G377">
            <v>4.4000000000000004</v>
          </cell>
          <cell r="M377">
            <v>39188.879999999997</v>
          </cell>
        </row>
        <row r="378">
          <cell r="G378">
            <v>2.3650000000000002</v>
          </cell>
          <cell r="M378">
            <v>21064.02</v>
          </cell>
        </row>
        <row r="379">
          <cell r="G379">
            <v>4.0149999999999997</v>
          </cell>
          <cell r="M379">
            <v>35759.86</v>
          </cell>
        </row>
        <row r="380">
          <cell r="G380">
            <v>5.830000000000001</v>
          </cell>
          <cell r="M380">
            <v>51925.270000000004</v>
          </cell>
        </row>
        <row r="381">
          <cell r="G381">
            <v>2.8050000000000002</v>
          </cell>
          <cell r="M381">
            <v>24982.91</v>
          </cell>
        </row>
        <row r="382">
          <cell r="G382">
            <v>7.7275</v>
          </cell>
          <cell r="M382">
            <v>68825.48</v>
          </cell>
        </row>
        <row r="383">
          <cell r="G383">
            <v>7.5075000000000003</v>
          </cell>
          <cell r="M383">
            <v>66866.03</v>
          </cell>
        </row>
        <row r="384">
          <cell r="G384">
            <v>6.3250000000000002</v>
          </cell>
          <cell r="M384">
            <v>56334.020000000004</v>
          </cell>
        </row>
        <row r="385">
          <cell r="G385">
            <v>2.7225000000000001</v>
          </cell>
          <cell r="M385">
            <v>24248.12</v>
          </cell>
        </row>
        <row r="386">
          <cell r="G386">
            <v>2.8874999999999997</v>
          </cell>
          <cell r="M386">
            <v>25717.7</v>
          </cell>
        </row>
        <row r="387">
          <cell r="G387">
            <v>3.4375</v>
          </cell>
          <cell r="M387">
            <v>30616.32</v>
          </cell>
        </row>
        <row r="388">
          <cell r="G388">
            <v>2.5850000000000004</v>
          </cell>
          <cell r="M388">
            <v>23023.47</v>
          </cell>
        </row>
        <row r="389">
          <cell r="G389">
            <v>6.6000000000000005</v>
          </cell>
          <cell r="M389">
            <v>58783.33</v>
          </cell>
        </row>
        <row r="390">
          <cell r="G390">
            <v>7.6450000000000005</v>
          </cell>
          <cell r="M390">
            <v>68090.680000000008</v>
          </cell>
        </row>
        <row r="391">
          <cell r="G391">
            <v>3.3825000000000003</v>
          </cell>
          <cell r="M391">
            <v>30126.45</v>
          </cell>
        </row>
        <row r="392">
          <cell r="G392">
            <v>4.1525000000000007</v>
          </cell>
          <cell r="M392">
            <v>36984.51</v>
          </cell>
        </row>
        <row r="393">
          <cell r="G393">
            <v>4.2625000000000002</v>
          </cell>
          <cell r="M393">
            <v>37964.230000000003</v>
          </cell>
        </row>
        <row r="394">
          <cell r="G394">
            <v>3.4650000000000003</v>
          </cell>
          <cell r="M394">
            <v>30861.25</v>
          </cell>
        </row>
        <row r="395">
          <cell r="G395">
            <v>3.3000000000000003</v>
          </cell>
          <cell r="M395">
            <v>29391.66</v>
          </cell>
        </row>
        <row r="396">
          <cell r="G396">
            <v>9.7625000000000011</v>
          </cell>
          <cell r="M396">
            <v>86950.33</v>
          </cell>
        </row>
        <row r="397">
          <cell r="G397">
            <v>3.7675000000000001</v>
          </cell>
          <cell r="M397">
            <v>33555.480000000003</v>
          </cell>
        </row>
        <row r="398">
          <cell r="G398">
            <v>4.1800000000000006</v>
          </cell>
          <cell r="M398">
            <v>37229.440000000002</v>
          </cell>
        </row>
        <row r="399">
          <cell r="G399">
            <v>4.1525000000000007</v>
          </cell>
          <cell r="M399">
            <v>36984.51</v>
          </cell>
        </row>
        <row r="400">
          <cell r="G400">
            <v>3.8225000000000002</v>
          </cell>
          <cell r="M400">
            <v>34045.340000000004</v>
          </cell>
        </row>
        <row r="401">
          <cell r="G401">
            <v>3.85</v>
          </cell>
          <cell r="M401">
            <v>34290.270000000004</v>
          </cell>
        </row>
        <row r="402">
          <cell r="G402">
            <v>6.9300000000000006</v>
          </cell>
          <cell r="M402">
            <v>61722.49</v>
          </cell>
        </row>
        <row r="403">
          <cell r="G403">
            <v>5.4725000000000001</v>
          </cell>
          <cell r="M403">
            <v>48741.17</v>
          </cell>
        </row>
        <row r="404">
          <cell r="G404">
            <v>3.0525000000000002</v>
          </cell>
          <cell r="M404">
            <v>27187.29</v>
          </cell>
        </row>
        <row r="405">
          <cell r="G405">
            <v>7.2325000000000008</v>
          </cell>
          <cell r="M405">
            <v>64416.73</v>
          </cell>
        </row>
        <row r="406">
          <cell r="G406">
            <v>3.2450000000000006</v>
          </cell>
          <cell r="M406">
            <v>28901.8</v>
          </cell>
        </row>
        <row r="407">
          <cell r="G407">
            <v>3.08</v>
          </cell>
          <cell r="M407">
            <v>27432.22</v>
          </cell>
        </row>
        <row r="408">
          <cell r="G408">
            <v>3.5749999999999997</v>
          </cell>
          <cell r="M408">
            <v>31840.97</v>
          </cell>
        </row>
        <row r="409">
          <cell r="G409">
            <v>4.1525000000000007</v>
          </cell>
          <cell r="M409">
            <v>36984.51</v>
          </cell>
        </row>
        <row r="410">
          <cell r="G410">
            <v>4.07</v>
          </cell>
          <cell r="M410">
            <v>36249.72</v>
          </cell>
        </row>
        <row r="411">
          <cell r="G411">
            <v>3.1625000000000001</v>
          </cell>
          <cell r="M411">
            <v>28167.010000000002</v>
          </cell>
        </row>
        <row r="413">
          <cell r="G413">
            <v>7.1499999999999995</v>
          </cell>
          <cell r="M413">
            <v>63681.94</v>
          </cell>
        </row>
        <row r="414">
          <cell r="G414">
            <v>5.0324999999999998</v>
          </cell>
          <cell r="M414">
            <v>44822.29</v>
          </cell>
        </row>
        <row r="415">
          <cell r="G415">
            <v>7.3425000000000002</v>
          </cell>
          <cell r="M415">
            <v>65396.450000000004</v>
          </cell>
        </row>
        <row r="416">
          <cell r="G416">
            <v>6.3525</v>
          </cell>
          <cell r="M416">
            <v>56578.950000000004</v>
          </cell>
        </row>
        <row r="417">
          <cell r="G417">
            <v>7.7275</v>
          </cell>
          <cell r="M417">
            <v>68825.48</v>
          </cell>
        </row>
        <row r="418">
          <cell r="G418">
            <v>6.6825000000000001</v>
          </cell>
          <cell r="M418">
            <v>59518.12</v>
          </cell>
        </row>
        <row r="419">
          <cell r="G419">
            <v>7.205000000000001</v>
          </cell>
          <cell r="M419">
            <v>64171.8</v>
          </cell>
        </row>
        <row r="420">
          <cell r="G420">
            <v>7.92</v>
          </cell>
          <cell r="M420">
            <v>70539.990000000005</v>
          </cell>
        </row>
        <row r="421">
          <cell r="G421">
            <v>7.7</v>
          </cell>
          <cell r="M421">
            <v>68580.55</v>
          </cell>
        </row>
        <row r="422">
          <cell r="G422">
            <v>5.9950000000000001</v>
          </cell>
          <cell r="M422">
            <v>53394.85</v>
          </cell>
        </row>
        <row r="423">
          <cell r="G423">
            <v>6.875</v>
          </cell>
          <cell r="M423">
            <v>61232.630000000005</v>
          </cell>
        </row>
        <row r="424">
          <cell r="G424">
            <v>6.9024999999999999</v>
          </cell>
          <cell r="M424">
            <v>61477.56</v>
          </cell>
        </row>
        <row r="425">
          <cell r="G425">
            <v>6.4074999999999998</v>
          </cell>
          <cell r="M425">
            <v>57068.81</v>
          </cell>
        </row>
        <row r="426">
          <cell r="G426">
            <v>3.74</v>
          </cell>
          <cell r="M426">
            <v>33310.550000000003</v>
          </cell>
        </row>
        <row r="427">
          <cell r="G427">
            <v>3.6850000000000001</v>
          </cell>
          <cell r="M427">
            <v>32820.69</v>
          </cell>
        </row>
        <row r="428">
          <cell r="G428">
            <v>7.4525000000000006</v>
          </cell>
          <cell r="M428">
            <v>66376.17</v>
          </cell>
        </row>
        <row r="429">
          <cell r="G429">
            <v>7.1499999999999995</v>
          </cell>
          <cell r="M429">
            <v>63681.94</v>
          </cell>
        </row>
        <row r="430">
          <cell r="G430">
            <v>3.9325000000000006</v>
          </cell>
          <cell r="M430">
            <v>35025.06</v>
          </cell>
        </row>
        <row r="431">
          <cell r="G431">
            <v>7.892500000000001</v>
          </cell>
          <cell r="M431">
            <v>70295.06</v>
          </cell>
        </row>
        <row r="432">
          <cell r="G432">
            <v>7.3150000000000004</v>
          </cell>
          <cell r="M432">
            <v>65151.520000000004</v>
          </cell>
        </row>
        <row r="433">
          <cell r="G433">
            <v>3.52</v>
          </cell>
          <cell r="M433">
            <v>31351.11</v>
          </cell>
        </row>
        <row r="434">
          <cell r="G434">
            <v>4</v>
          </cell>
          <cell r="M434">
            <v>23750.84</v>
          </cell>
        </row>
        <row r="435">
          <cell r="G435">
            <v>4</v>
          </cell>
          <cell r="M435">
            <v>23750.84</v>
          </cell>
        </row>
        <row r="436">
          <cell r="G436">
            <v>4</v>
          </cell>
          <cell r="M436">
            <v>23750.84</v>
          </cell>
        </row>
        <row r="437">
          <cell r="G437">
            <v>4</v>
          </cell>
          <cell r="M437">
            <v>23750.84</v>
          </cell>
        </row>
        <row r="438">
          <cell r="G438">
            <v>4</v>
          </cell>
          <cell r="M438">
            <v>23750.84</v>
          </cell>
        </row>
        <row r="439">
          <cell r="G439">
            <v>4</v>
          </cell>
          <cell r="M439">
            <v>23750.84</v>
          </cell>
        </row>
        <row r="440">
          <cell r="G440">
            <v>4</v>
          </cell>
          <cell r="M440">
            <v>23750.84</v>
          </cell>
        </row>
        <row r="441">
          <cell r="G441">
            <v>4</v>
          </cell>
          <cell r="M441">
            <v>23750.84</v>
          </cell>
        </row>
        <row r="442">
          <cell r="G442">
            <v>4</v>
          </cell>
          <cell r="M442">
            <v>23750.84</v>
          </cell>
        </row>
        <row r="443">
          <cell r="G443">
            <v>4</v>
          </cell>
          <cell r="M443">
            <v>23750.84</v>
          </cell>
        </row>
        <row r="444">
          <cell r="G444">
            <v>0</v>
          </cell>
          <cell r="M444">
            <v>0</v>
          </cell>
        </row>
        <row r="445">
          <cell r="G445">
            <v>4</v>
          </cell>
          <cell r="M445">
            <v>23750.84</v>
          </cell>
        </row>
        <row r="446">
          <cell r="G446">
            <v>4</v>
          </cell>
          <cell r="M446">
            <v>23750.84</v>
          </cell>
        </row>
        <row r="447">
          <cell r="G447">
            <v>4</v>
          </cell>
          <cell r="M447">
            <v>23750.84</v>
          </cell>
        </row>
        <row r="448">
          <cell r="G448">
            <v>4</v>
          </cell>
          <cell r="M448">
            <v>23750.84</v>
          </cell>
        </row>
        <row r="449">
          <cell r="G449">
            <v>4</v>
          </cell>
          <cell r="M449">
            <v>23750.84</v>
          </cell>
        </row>
        <row r="450">
          <cell r="G450">
            <v>4</v>
          </cell>
          <cell r="M450">
            <v>23750.84</v>
          </cell>
        </row>
        <row r="451">
          <cell r="G451">
            <v>4</v>
          </cell>
          <cell r="M451">
            <v>23750.84</v>
          </cell>
        </row>
        <row r="452">
          <cell r="G452">
            <v>4</v>
          </cell>
          <cell r="M452">
            <v>23750.84</v>
          </cell>
        </row>
        <row r="453">
          <cell r="G453">
            <v>4</v>
          </cell>
          <cell r="M453">
            <v>23750.84</v>
          </cell>
        </row>
        <row r="454">
          <cell r="G454">
            <v>4</v>
          </cell>
          <cell r="M454">
            <v>23750.84</v>
          </cell>
        </row>
        <row r="455">
          <cell r="G455">
            <v>4</v>
          </cell>
          <cell r="M455">
            <v>23750.84</v>
          </cell>
        </row>
        <row r="456">
          <cell r="G456">
            <v>4</v>
          </cell>
          <cell r="M456">
            <v>23750.84</v>
          </cell>
        </row>
        <row r="457">
          <cell r="G457">
            <v>4</v>
          </cell>
          <cell r="M457">
            <v>23750.84</v>
          </cell>
        </row>
        <row r="458">
          <cell r="G458">
            <v>4</v>
          </cell>
          <cell r="M458">
            <v>23750.84</v>
          </cell>
        </row>
        <row r="459">
          <cell r="G459">
            <v>4</v>
          </cell>
          <cell r="M459">
            <v>23750.84</v>
          </cell>
        </row>
        <row r="460">
          <cell r="G460">
            <v>4</v>
          </cell>
          <cell r="M460">
            <v>23750.84</v>
          </cell>
        </row>
        <row r="461">
          <cell r="G461">
            <v>4</v>
          </cell>
          <cell r="M461">
            <v>23750.84</v>
          </cell>
        </row>
        <row r="462">
          <cell r="G462">
            <v>4</v>
          </cell>
          <cell r="M462">
            <v>23750.84</v>
          </cell>
        </row>
        <row r="463">
          <cell r="G463">
            <v>4</v>
          </cell>
          <cell r="M463">
            <v>23750.84</v>
          </cell>
        </row>
        <row r="464">
          <cell r="G464">
            <v>4</v>
          </cell>
          <cell r="M464">
            <v>23750.84</v>
          </cell>
        </row>
        <row r="465">
          <cell r="G465">
            <v>4</v>
          </cell>
          <cell r="M465">
            <v>23750.84</v>
          </cell>
        </row>
        <row r="466">
          <cell r="G466">
            <v>4</v>
          </cell>
          <cell r="M466">
            <v>23750.84</v>
          </cell>
        </row>
        <row r="467">
          <cell r="G467">
            <v>4</v>
          </cell>
          <cell r="M467">
            <v>23750.84</v>
          </cell>
        </row>
        <row r="468">
          <cell r="G468">
            <v>4</v>
          </cell>
          <cell r="M468">
            <v>23750.84</v>
          </cell>
        </row>
        <row r="469">
          <cell r="G469">
            <v>4</v>
          </cell>
          <cell r="M469">
            <v>23750.84</v>
          </cell>
        </row>
        <row r="470">
          <cell r="G470">
            <v>4</v>
          </cell>
          <cell r="M470">
            <v>23750.84</v>
          </cell>
        </row>
        <row r="471">
          <cell r="G471">
            <v>4</v>
          </cell>
          <cell r="M471">
            <v>23750.84</v>
          </cell>
        </row>
        <row r="472">
          <cell r="G472">
            <v>4</v>
          </cell>
          <cell r="M472">
            <v>23750.84</v>
          </cell>
        </row>
        <row r="473">
          <cell r="G473">
            <v>4</v>
          </cell>
          <cell r="M473">
            <v>23750.84</v>
          </cell>
        </row>
        <row r="474">
          <cell r="G474">
            <v>4</v>
          </cell>
          <cell r="M474">
            <v>23750.84</v>
          </cell>
        </row>
        <row r="475">
          <cell r="G475">
            <v>4</v>
          </cell>
          <cell r="M475">
            <v>23750.84</v>
          </cell>
        </row>
        <row r="476">
          <cell r="G476">
            <v>4</v>
          </cell>
          <cell r="M476">
            <v>23750.84</v>
          </cell>
        </row>
        <row r="477">
          <cell r="G477">
            <v>4</v>
          </cell>
          <cell r="M477">
            <v>23750.84</v>
          </cell>
        </row>
        <row r="478">
          <cell r="G478">
            <v>4</v>
          </cell>
          <cell r="M478">
            <v>23750.84</v>
          </cell>
        </row>
        <row r="479">
          <cell r="G479">
            <v>4</v>
          </cell>
          <cell r="M479">
            <v>23750.84</v>
          </cell>
        </row>
        <row r="480">
          <cell r="G480">
            <v>4</v>
          </cell>
          <cell r="M480">
            <v>23750.84</v>
          </cell>
        </row>
        <row r="481">
          <cell r="G481">
            <v>4</v>
          </cell>
          <cell r="M481">
            <v>23750.84</v>
          </cell>
        </row>
        <row r="482">
          <cell r="G482">
            <v>4</v>
          </cell>
          <cell r="M482">
            <v>23750.84</v>
          </cell>
        </row>
        <row r="483">
          <cell r="G483">
            <v>4</v>
          </cell>
          <cell r="M483">
            <v>23750.84</v>
          </cell>
        </row>
        <row r="485">
          <cell r="G485">
            <v>4</v>
          </cell>
          <cell r="M485">
            <v>23750.84</v>
          </cell>
        </row>
        <row r="486">
          <cell r="G486">
            <v>4</v>
          </cell>
          <cell r="M486">
            <v>23750.84</v>
          </cell>
        </row>
        <row r="487">
          <cell r="G487">
            <v>4</v>
          </cell>
          <cell r="M487">
            <v>23750.84</v>
          </cell>
        </row>
        <row r="488">
          <cell r="G488">
            <v>4</v>
          </cell>
          <cell r="M488">
            <v>23750.84</v>
          </cell>
        </row>
        <row r="489">
          <cell r="G489">
            <v>4</v>
          </cell>
          <cell r="M489">
            <v>23750.84</v>
          </cell>
        </row>
        <row r="490">
          <cell r="G490">
            <v>4</v>
          </cell>
          <cell r="M490">
            <v>23750.84</v>
          </cell>
        </row>
        <row r="491">
          <cell r="G491">
            <v>4</v>
          </cell>
          <cell r="M491">
            <v>23750.84</v>
          </cell>
        </row>
        <row r="492">
          <cell r="G492">
            <v>8</v>
          </cell>
          <cell r="M492">
            <v>47501.68</v>
          </cell>
        </row>
        <row r="493">
          <cell r="G493">
            <v>4</v>
          </cell>
          <cell r="M493">
            <v>23750.84</v>
          </cell>
        </row>
        <row r="494">
          <cell r="G494">
            <v>4</v>
          </cell>
          <cell r="M494">
            <v>23750.84</v>
          </cell>
        </row>
        <row r="495">
          <cell r="G495">
            <v>4</v>
          </cell>
          <cell r="M495">
            <v>23750.84</v>
          </cell>
        </row>
        <row r="496">
          <cell r="G496">
            <v>4</v>
          </cell>
          <cell r="M496">
            <v>23750.84</v>
          </cell>
        </row>
        <row r="497">
          <cell r="G497">
            <v>4</v>
          </cell>
          <cell r="M497">
            <v>23750.84</v>
          </cell>
        </row>
        <row r="498">
          <cell r="G498">
            <v>4</v>
          </cell>
          <cell r="M498">
            <v>23750.84</v>
          </cell>
        </row>
        <row r="499">
          <cell r="G499">
            <v>4</v>
          </cell>
          <cell r="M499">
            <v>23750.84</v>
          </cell>
        </row>
        <row r="500">
          <cell r="G500">
            <v>4</v>
          </cell>
          <cell r="M500">
            <v>23750.84</v>
          </cell>
        </row>
        <row r="501">
          <cell r="G501">
            <v>4</v>
          </cell>
          <cell r="M501">
            <v>23750.84</v>
          </cell>
        </row>
        <row r="502">
          <cell r="G502">
            <v>4</v>
          </cell>
          <cell r="M502">
            <v>23750.84</v>
          </cell>
        </row>
        <row r="503">
          <cell r="G503">
            <v>4</v>
          </cell>
          <cell r="M503">
            <v>23750.84</v>
          </cell>
        </row>
        <row r="504">
          <cell r="G504">
            <v>4</v>
          </cell>
          <cell r="M504">
            <v>23750.84</v>
          </cell>
        </row>
        <row r="505">
          <cell r="G505">
            <v>4</v>
          </cell>
          <cell r="M505">
            <v>23750.84</v>
          </cell>
        </row>
        <row r="512">
          <cell r="K512">
            <v>9602235</v>
          </cell>
        </row>
        <row r="595">
          <cell r="G595">
            <v>70</v>
          </cell>
          <cell r="M595">
            <v>351691.19999999972</v>
          </cell>
        </row>
        <row r="668">
          <cell r="G668">
            <v>4</v>
          </cell>
          <cell r="M668">
            <v>120336</v>
          </cell>
        </row>
        <row r="669">
          <cell r="G669">
            <v>1085</v>
          </cell>
          <cell r="M669">
            <v>15043.31</v>
          </cell>
        </row>
        <row r="670">
          <cell r="G670">
            <v>1026.17</v>
          </cell>
          <cell r="M670">
            <v>14227.64</v>
          </cell>
        </row>
        <row r="671">
          <cell r="G671">
            <v>1084.8</v>
          </cell>
          <cell r="M671">
            <v>15040.54</v>
          </cell>
        </row>
        <row r="672">
          <cell r="G672">
            <v>3012.78</v>
          </cell>
          <cell r="M672">
            <v>41771.590000000004</v>
          </cell>
        </row>
        <row r="673">
          <cell r="G673">
            <v>461.85</v>
          </cell>
          <cell r="M673">
            <v>6403.46</v>
          </cell>
        </row>
        <row r="674">
          <cell r="G674">
            <v>831.2</v>
          </cell>
          <cell r="M674">
            <v>11524.42</v>
          </cell>
        </row>
        <row r="675">
          <cell r="G675">
            <v>1717.4</v>
          </cell>
          <cell r="M675">
            <v>23811.41</v>
          </cell>
        </row>
        <row r="676">
          <cell r="G676">
            <v>931.33</v>
          </cell>
          <cell r="M676">
            <v>12912.7</v>
          </cell>
        </row>
        <row r="677">
          <cell r="G677">
            <v>3498.2</v>
          </cell>
          <cell r="M677">
            <v>48501.840000000004</v>
          </cell>
        </row>
        <row r="678">
          <cell r="G678">
            <v>1065.57</v>
          </cell>
          <cell r="M678">
            <v>14773.91</v>
          </cell>
        </row>
        <row r="679">
          <cell r="G679">
            <v>0</v>
          </cell>
          <cell r="M679">
            <v>0</v>
          </cell>
        </row>
        <row r="680">
          <cell r="G680">
            <v>566.79999999999995</v>
          </cell>
          <cell r="M680">
            <v>7858.57</v>
          </cell>
        </row>
        <row r="681">
          <cell r="G681">
            <v>1011.98</v>
          </cell>
          <cell r="M681">
            <v>14030.9</v>
          </cell>
        </row>
        <row r="682">
          <cell r="G682">
            <v>2264.58</v>
          </cell>
          <cell r="M682">
            <v>31397.95</v>
          </cell>
        </row>
        <row r="683">
          <cell r="G683">
            <v>522.21</v>
          </cell>
          <cell r="M683">
            <v>7240.34</v>
          </cell>
        </row>
        <row r="684">
          <cell r="G684">
            <v>2165.64</v>
          </cell>
          <cell r="M684">
            <v>30026.170000000002</v>
          </cell>
        </row>
        <row r="685">
          <cell r="G685">
            <v>619.77</v>
          </cell>
          <cell r="M685">
            <v>8592.99</v>
          </cell>
        </row>
        <row r="686">
          <cell r="G686">
            <v>898.8</v>
          </cell>
          <cell r="M686">
            <v>12461.68</v>
          </cell>
        </row>
        <row r="687">
          <cell r="G687">
            <v>2621.37</v>
          </cell>
          <cell r="M687">
            <v>36344.770000000004</v>
          </cell>
        </row>
        <row r="688">
          <cell r="G688">
            <v>741.24</v>
          </cell>
          <cell r="M688">
            <v>10277.14</v>
          </cell>
        </row>
        <row r="689">
          <cell r="G689">
            <v>3781.3</v>
          </cell>
          <cell r="M689">
            <v>52426.97</v>
          </cell>
        </row>
        <row r="690">
          <cell r="G690">
            <v>3329.35</v>
          </cell>
          <cell r="M690">
            <v>46160.770000000004</v>
          </cell>
        </row>
        <row r="691">
          <cell r="G691">
            <v>3317.19</v>
          </cell>
          <cell r="M691">
            <v>45992.18</v>
          </cell>
        </row>
        <row r="692">
          <cell r="G692">
            <v>703.56</v>
          </cell>
          <cell r="M692">
            <v>9754.7199999999993</v>
          </cell>
        </row>
        <row r="693">
          <cell r="G693">
            <v>673.87</v>
          </cell>
          <cell r="M693">
            <v>9343.07</v>
          </cell>
        </row>
        <row r="694">
          <cell r="G694">
            <v>955.6</v>
          </cell>
          <cell r="M694">
            <v>13249.2</v>
          </cell>
        </row>
        <row r="695">
          <cell r="G695">
            <v>845.12</v>
          </cell>
          <cell r="M695">
            <v>11717.42</v>
          </cell>
        </row>
        <row r="696">
          <cell r="G696">
            <v>2967.85</v>
          </cell>
          <cell r="M696">
            <v>41148.65</v>
          </cell>
        </row>
        <row r="697">
          <cell r="G697">
            <v>2295.8000000000002</v>
          </cell>
          <cell r="M697">
            <v>31830.81</v>
          </cell>
        </row>
        <row r="698">
          <cell r="G698">
            <v>901.03</v>
          </cell>
          <cell r="M698">
            <v>12492.6</v>
          </cell>
        </row>
        <row r="699">
          <cell r="G699">
            <v>893.86</v>
          </cell>
          <cell r="M699">
            <v>12393.19</v>
          </cell>
        </row>
        <row r="700">
          <cell r="G700">
            <v>900.28</v>
          </cell>
          <cell r="M700">
            <v>12482.2</v>
          </cell>
        </row>
        <row r="701">
          <cell r="G701">
            <v>999.7</v>
          </cell>
          <cell r="M701">
            <v>13860.64</v>
          </cell>
        </row>
        <row r="702">
          <cell r="G702">
            <v>991.76</v>
          </cell>
          <cell r="M702">
            <v>13750.550000000001</v>
          </cell>
        </row>
        <row r="703">
          <cell r="G703">
            <v>6065.93</v>
          </cell>
          <cell r="M703">
            <v>84102.91</v>
          </cell>
        </row>
        <row r="704">
          <cell r="G704">
            <v>906.76</v>
          </cell>
          <cell r="M704">
            <v>12572.050000000001</v>
          </cell>
        </row>
        <row r="705">
          <cell r="G705">
            <v>988.95</v>
          </cell>
          <cell r="M705">
            <v>13711.59</v>
          </cell>
        </row>
        <row r="706">
          <cell r="G706">
            <v>899.55</v>
          </cell>
          <cell r="M706">
            <v>12472.08</v>
          </cell>
        </row>
        <row r="707">
          <cell r="G707">
            <v>905.35</v>
          </cell>
          <cell r="M707">
            <v>12552.5</v>
          </cell>
        </row>
        <row r="708">
          <cell r="G708">
            <v>898.46</v>
          </cell>
          <cell r="M708">
            <v>12456.970000000001</v>
          </cell>
        </row>
        <row r="709">
          <cell r="G709">
            <v>1744.3</v>
          </cell>
          <cell r="M709">
            <v>24184.37</v>
          </cell>
        </row>
        <row r="710">
          <cell r="G710">
            <v>1689.54</v>
          </cell>
          <cell r="M710">
            <v>23425.13</v>
          </cell>
        </row>
        <row r="711">
          <cell r="G711">
            <v>943.55</v>
          </cell>
          <cell r="M711">
            <v>13082.130000000001</v>
          </cell>
        </row>
        <row r="712">
          <cell r="G712">
            <v>1656.74</v>
          </cell>
          <cell r="M712">
            <v>22970.37</v>
          </cell>
        </row>
        <row r="713">
          <cell r="G713">
            <v>1075.6300000000001</v>
          </cell>
          <cell r="M713">
            <v>14913.39</v>
          </cell>
        </row>
        <row r="714">
          <cell r="G714">
            <v>1001</v>
          </cell>
          <cell r="M714">
            <v>13878.66</v>
          </cell>
        </row>
        <row r="715">
          <cell r="G715">
            <v>904.93</v>
          </cell>
          <cell r="M715">
            <v>12546.67</v>
          </cell>
        </row>
        <row r="716">
          <cell r="G716">
            <v>1183.19</v>
          </cell>
          <cell r="M716">
            <v>16404.689999999999</v>
          </cell>
        </row>
        <row r="717">
          <cell r="G717">
            <v>1023.98</v>
          </cell>
          <cell r="M717">
            <v>14197.28</v>
          </cell>
        </row>
        <row r="718">
          <cell r="G718">
            <v>1080.24</v>
          </cell>
          <cell r="M718">
            <v>14977.31</v>
          </cell>
        </row>
        <row r="719">
          <cell r="M719">
            <v>0</v>
          </cell>
        </row>
        <row r="720">
          <cell r="G720">
            <v>1742.27</v>
          </cell>
          <cell r="M720">
            <v>24156.23</v>
          </cell>
        </row>
        <row r="721">
          <cell r="G721">
            <v>1736.7</v>
          </cell>
          <cell r="M721">
            <v>24079</v>
          </cell>
        </row>
        <row r="722">
          <cell r="G722">
            <v>1633.15</v>
          </cell>
          <cell r="M722">
            <v>22643.3</v>
          </cell>
        </row>
        <row r="723">
          <cell r="G723">
            <v>1741.16</v>
          </cell>
          <cell r="M723">
            <v>24140.84</v>
          </cell>
        </row>
        <row r="724">
          <cell r="G724">
            <v>3030.91</v>
          </cell>
          <cell r="M724">
            <v>42022.96</v>
          </cell>
        </row>
        <row r="725">
          <cell r="G725">
            <v>2654.07</v>
          </cell>
          <cell r="M725">
            <v>36798.15</v>
          </cell>
        </row>
        <row r="726">
          <cell r="G726">
            <v>3338.2</v>
          </cell>
          <cell r="M726">
            <v>46283.48</v>
          </cell>
        </row>
        <row r="727">
          <cell r="G727">
            <v>3969.2700000000004</v>
          </cell>
          <cell r="M727">
            <v>55033.130000000005</v>
          </cell>
        </row>
        <row r="728">
          <cell r="G728">
            <v>2174.6</v>
          </cell>
          <cell r="M728">
            <v>30150.39</v>
          </cell>
        </row>
        <row r="729">
          <cell r="G729">
            <v>1727.24</v>
          </cell>
          <cell r="M729">
            <v>23947.84</v>
          </cell>
        </row>
        <row r="730">
          <cell r="G730">
            <v>2939.68</v>
          </cell>
          <cell r="M730">
            <v>40758.080000000002</v>
          </cell>
        </row>
        <row r="731">
          <cell r="G731">
            <v>3049.2</v>
          </cell>
          <cell r="M731">
            <v>42276.55</v>
          </cell>
        </row>
        <row r="732">
          <cell r="G732">
            <v>3025</v>
          </cell>
          <cell r="M732">
            <v>41941.020000000004</v>
          </cell>
        </row>
        <row r="733">
          <cell r="G733">
            <v>1078.5999999999999</v>
          </cell>
          <cell r="M733">
            <v>14954.57</v>
          </cell>
        </row>
        <row r="734">
          <cell r="G734">
            <v>1959.7</v>
          </cell>
          <cell r="M734">
            <v>27170.850000000002</v>
          </cell>
        </row>
        <row r="735">
          <cell r="G735">
            <v>3167.2</v>
          </cell>
          <cell r="M735">
            <v>43912.590000000004</v>
          </cell>
        </row>
        <row r="736">
          <cell r="G736">
            <v>2478.8000000000002</v>
          </cell>
          <cell r="M736">
            <v>34368.07</v>
          </cell>
        </row>
        <row r="737">
          <cell r="G737">
            <v>2059.9</v>
          </cell>
          <cell r="M737">
            <v>28560.100000000002</v>
          </cell>
        </row>
        <row r="738">
          <cell r="G738">
            <v>3696.1</v>
          </cell>
          <cell r="M738">
            <v>51245.69</v>
          </cell>
        </row>
        <row r="739">
          <cell r="G739">
            <v>3054.9</v>
          </cell>
          <cell r="M739">
            <v>42355.58</v>
          </cell>
        </row>
        <row r="740">
          <cell r="G740">
            <v>2509.9</v>
          </cell>
          <cell r="M740">
            <v>34799.26</v>
          </cell>
        </row>
        <row r="741">
          <cell r="G741">
            <v>1085</v>
          </cell>
          <cell r="M741">
            <v>19868.52</v>
          </cell>
        </row>
        <row r="742">
          <cell r="G742">
            <v>1026.17</v>
          </cell>
          <cell r="M742">
            <v>18791.23</v>
          </cell>
        </row>
        <row r="743">
          <cell r="G743">
            <v>1084.8</v>
          </cell>
          <cell r="M743">
            <v>19864.86</v>
          </cell>
        </row>
        <row r="744">
          <cell r="G744">
            <v>3012.78</v>
          </cell>
          <cell r="M744">
            <v>55170.03</v>
          </cell>
        </row>
        <row r="745">
          <cell r="G745">
            <v>461.85</v>
          </cell>
          <cell r="M745">
            <v>8457.4</v>
          </cell>
        </row>
        <row r="746">
          <cell r="G746">
            <v>831.2</v>
          </cell>
          <cell r="M746">
            <v>15220.93</v>
          </cell>
        </row>
        <row r="747">
          <cell r="G747">
            <v>1717.4</v>
          </cell>
          <cell r="M747">
            <v>31449.03</v>
          </cell>
        </row>
        <row r="748">
          <cell r="G748">
            <v>931.33</v>
          </cell>
          <cell r="M748">
            <v>17054.510000000002</v>
          </cell>
        </row>
        <row r="749">
          <cell r="G749">
            <v>3498.2</v>
          </cell>
          <cell r="M749">
            <v>64059.040000000001</v>
          </cell>
        </row>
        <row r="750">
          <cell r="G750">
            <v>1065.57</v>
          </cell>
          <cell r="M750">
            <v>19512.72</v>
          </cell>
        </row>
        <row r="751">
          <cell r="G751">
            <v>0</v>
          </cell>
          <cell r="M751">
            <v>0</v>
          </cell>
        </row>
        <row r="752">
          <cell r="G752">
            <v>566.79999999999995</v>
          </cell>
          <cell r="M752">
            <v>10379.24</v>
          </cell>
        </row>
        <row r="753">
          <cell r="G753">
            <v>1011.98</v>
          </cell>
          <cell r="M753">
            <v>18531.38</v>
          </cell>
        </row>
        <row r="754">
          <cell r="G754">
            <v>2264.58</v>
          </cell>
          <cell r="M754">
            <v>41468.99</v>
          </cell>
        </row>
        <row r="755">
          <cell r="G755">
            <v>522.21</v>
          </cell>
          <cell r="M755">
            <v>9562.7100000000009</v>
          </cell>
        </row>
        <row r="756">
          <cell r="G756">
            <v>2165.64</v>
          </cell>
          <cell r="M756">
            <v>39657.200000000004</v>
          </cell>
        </row>
        <row r="757">
          <cell r="G757">
            <v>619.77</v>
          </cell>
          <cell r="M757">
            <v>11349.23</v>
          </cell>
        </row>
        <row r="758">
          <cell r="G758">
            <v>898.8</v>
          </cell>
          <cell r="M758">
            <v>16458.830000000002</v>
          </cell>
        </row>
        <row r="759">
          <cell r="G759">
            <v>2621.37</v>
          </cell>
          <cell r="M759">
            <v>48002.53</v>
          </cell>
        </row>
        <row r="760">
          <cell r="G760">
            <v>741.24</v>
          </cell>
          <cell r="M760">
            <v>13573.59</v>
          </cell>
        </row>
        <row r="761">
          <cell r="G761">
            <v>3781.3</v>
          </cell>
          <cell r="M761">
            <v>69243.17</v>
          </cell>
        </row>
        <row r="762">
          <cell r="G762">
            <v>3329.35</v>
          </cell>
          <cell r="M762">
            <v>60967.06</v>
          </cell>
        </row>
        <row r="763">
          <cell r="G763">
            <v>3317.19</v>
          </cell>
          <cell r="M763">
            <v>60744.380000000005</v>
          </cell>
        </row>
        <row r="764">
          <cell r="G764">
            <v>703.56</v>
          </cell>
          <cell r="M764">
            <v>12883.59</v>
          </cell>
        </row>
        <row r="765">
          <cell r="G765">
            <v>673.87</v>
          </cell>
          <cell r="M765">
            <v>12339.91</v>
          </cell>
        </row>
        <row r="766">
          <cell r="G766">
            <v>955.6</v>
          </cell>
          <cell r="M766">
            <v>17498.95</v>
          </cell>
        </row>
        <row r="767">
          <cell r="G767">
            <v>845.12</v>
          </cell>
          <cell r="M767">
            <v>15475.84</v>
          </cell>
        </row>
        <row r="768">
          <cell r="G768">
            <v>2967.85</v>
          </cell>
          <cell r="M768">
            <v>54347.270000000004</v>
          </cell>
        </row>
        <row r="769">
          <cell r="G769">
            <v>2295.8000000000002</v>
          </cell>
          <cell r="M769">
            <v>42040.69</v>
          </cell>
        </row>
        <row r="770">
          <cell r="G770">
            <v>901.03</v>
          </cell>
          <cell r="M770">
            <v>16499.66</v>
          </cell>
        </row>
        <row r="771">
          <cell r="G771">
            <v>893.86</v>
          </cell>
          <cell r="M771">
            <v>16368.36</v>
          </cell>
        </row>
        <row r="772">
          <cell r="G772">
            <v>900.28</v>
          </cell>
          <cell r="M772">
            <v>16485.93</v>
          </cell>
        </row>
        <row r="773">
          <cell r="G773">
            <v>999.7</v>
          </cell>
          <cell r="M773">
            <v>18306.510000000002</v>
          </cell>
        </row>
        <row r="774">
          <cell r="G774">
            <v>991.76</v>
          </cell>
          <cell r="M774">
            <v>18161.11</v>
          </cell>
        </row>
        <row r="775">
          <cell r="G775">
            <v>6065.93</v>
          </cell>
          <cell r="M775">
            <v>111079.31</v>
          </cell>
        </row>
        <row r="776">
          <cell r="G776">
            <v>906.76</v>
          </cell>
          <cell r="M776">
            <v>16604.59</v>
          </cell>
        </row>
        <row r="777">
          <cell r="G777">
            <v>988.95</v>
          </cell>
          <cell r="M777">
            <v>18109.650000000001</v>
          </cell>
        </row>
        <row r="778">
          <cell r="G778">
            <v>899.55</v>
          </cell>
          <cell r="M778">
            <v>16472.560000000001</v>
          </cell>
        </row>
        <row r="779">
          <cell r="G779">
            <v>905.35</v>
          </cell>
          <cell r="M779">
            <v>16578.77</v>
          </cell>
        </row>
        <row r="780">
          <cell r="G780">
            <v>898.46</v>
          </cell>
          <cell r="M780">
            <v>16452.599999999999</v>
          </cell>
        </row>
        <row r="781">
          <cell r="G781">
            <v>1744.3</v>
          </cell>
          <cell r="M781">
            <v>31941.62</v>
          </cell>
        </row>
        <row r="782">
          <cell r="G782">
            <v>1689.54</v>
          </cell>
          <cell r="M782">
            <v>30938.86</v>
          </cell>
        </row>
        <row r="783">
          <cell r="G783">
            <v>943.55</v>
          </cell>
          <cell r="M783">
            <v>17278.29</v>
          </cell>
        </row>
        <row r="784">
          <cell r="G784">
            <v>1656.74</v>
          </cell>
          <cell r="M784">
            <v>30338.22</v>
          </cell>
        </row>
        <row r="785">
          <cell r="G785">
            <v>1075.6300000000001</v>
          </cell>
          <cell r="M785">
            <v>19696.939999999999</v>
          </cell>
        </row>
        <row r="786">
          <cell r="G786">
            <v>1001</v>
          </cell>
          <cell r="M786">
            <v>18330.310000000001</v>
          </cell>
        </row>
        <row r="787">
          <cell r="G787">
            <v>904.93</v>
          </cell>
          <cell r="M787">
            <v>16571.080000000002</v>
          </cell>
        </row>
        <row r="788">
          <cell r="G788">
            <v>1183.19</v>
          </cell>
          <cell r="M788">
            <v>21666.58</v>
          </cell>
        </row>
        <row r="789">
          <cell r="G789">
            <v>1023.98</v>
          </cell>
          <cell r="M789">
            <v>18751.12</v>
          </cell>
        </row>
        <row r="790">
          <cell r="G790">
            <v>1080.24</v>
          </cell>
          <cell r="M790">
            <v>19781.350000000002</v>
          </cell>
        </row>
        <row r="791">
          <cell r="M791">
            <v>0</v>
          </cell>
        </row>
        <row r="792">
          <cell r="G792">
            <v>1742.27</v>
          </cell>
          <cell r="M792">
            <v>31904.45</v>
          </cell>
        </row>
        <row r="793">
          <cell r="G793">
            <v>1736.7</v>
          </cell>
          <cell r="M793">
            <v>31802.45</v>
          </cell>
        </row>
        <row r="794">
          <cell r="G794">
            <v>1633.15</v>
          </cell>
          <cell r="M794">
            <v>29906.240000000002</v>
          </cell>
        </row>
        <row r="795">
          <cell r="G795">
            <v>1741.16</v>
          </cell>
          <cell r="M795">
            <v>31884.12</v>
          </cell>
        </row>
        <row r="796">
          <cell r="G796">
            <v>3030.91</v>
          </cell>
          <cell r="M796">
            <v>55502.020000000004</v>
          </cell>
        </row>
        <row r="797">
          <cell r="G797">
            <v>2654.07</v>
          </cell>
          <cell r="M797">
            <v>48601.33</v>
          </cell>
        </row>
        <row r="798">
          <cell r="G798">
            <v>3338.2</v>
          </cell>
          <cell r="M798">
            <v>61129.120000000003</v>
          </cell>
        </row>
        <row r="799">
          <cell r="G799">
            <v>3969.2700000000004</v>
          </cell>
          <cell r="M799">
            <v>72685.27</v>
          </cell>
        </row>
        <row r="800">
          <cell r="G800">
            <v>2174.6</v>
          </cell>
          <cell r="M800">
            <v>39821.279999999999</v>
          </cell>
        </row>
        <row r="801">
          <cell r="G801">
            <v>1727.24</v>
          </cell>
          <cell r="M801">
            <v>31629.22</v>
          </cell>
        </row>
        <row r="802">
          <cell r="G802">
            <v>2939.68</v>
          </cell>
          <cell r="M802">
            <v>53831.42</v>
          </cell>
        </row>
        <row r="803">
          <cell r="G803">
            <v>3049.2</v>
          </cell>
          <cell r="M803">
            <v>55836.950000000004</v>
          </cell>
        </row>
        <row r="804">
          <cell r="G804">
            <v>3025</v>
          </cell>
          <cell r="M804">
            <v>55393.8</v>
          </cell>
        </row>
        <row r="805">
          <cell r="G805">
            <v>1078.5999999999999</v>
          </cell>
          <cell r="M805">
            <v>19751.32</v>
          </cell>
        </row>
        <row r="806">
          <cell r="G806">
            <v>1959.7</v>
          </cell>
          <cell r="M806">
            <v>35886.03</v>
          </cell>
        </row>
        <row r="807">
          <cell r="G807">
            <v>3167.2</v>
          </cell>
          <cell r="M807">
            <v>57997.770000000004</v>
          </cell>
        </row>
        <row r="808">
          <cell r="G808">
            <v>2478.8000000000002</v>
          </cell>
          <cell r="M808">
            <v>45391.79</v>
          </cell>
        </row>
        <row r="809">
          <cell r="G809">
            <v>2059.9</v>
          </cell>
          <cell r="M809">
            <v>37720.89</v>
          </cell>
        </row>
        <row r="810">
          <cell r="G810">
            <v>3696.1</v>
          </cell>
          <cell r="M810">
            <v>67682.98</v>
          </cell>
        </row>
        <row r="811">
          <cell r="G811">
            <v>3054.9</v>
          </cell>
          <cell r="M811">
            <v>55941.33</v>
          </cell>
        </row>
        <row r="812">
          <cell r="G812">
            <v>2509.9</v>
          </cell>
          <cell r="M812">
            <v>45961.29</v>
          </cell>
        </row>
        <row r="813">
          <cell r="G813">
            <v>1085</v>
          </cell>
          <cell r="M813">
            <v>7095.9000000000005</v>
          </cell>
        </row>
        <row r="814">
          <cell r="G814">
            <v>1026.17</v>
          </cell>
          <cell r="M814">
            <v>6711.1500000000005</v>
          </cell>
        </row>
        <row r="815">
          <cell r="G815">
            <v>1084.8</v>
          </cell>
          <cell r="M815">
            <v>7094.59</v>
          </cell>
        </row>
        <row r="816">
          <cell r="G816">
            <v>3012.78</v>
          </cell>
          <cell r="M816">
            <v>19703.580000000002</v>
          </cell>
        </row>
        <row r="817">
          <cell r="G817">
            <v>461.85</v>
          </cell>
          <cell r="M817">
            <v>3020.5</v>
          </cell>
        </row>
        <row r="818">
          <cell r="G818">
            <v>831.2</v>
          </cell>
          <cell r="M818">
            <v>5436.05</v>
          </cell>
        </row>
        <row r="819">
          <cell r="G819">
            <v>1717.4</v>
          </cell>
          <cell r="M819">
            <v>11231.800000000001</v>
          </cell>
        </row>
        <row r="820">
          <cell r="G820">
            <v>931.33</v>
          </cell>
          <cell r="M820">
            <v>6090.9000000000005</v>
          </cell>
        </row>
        <row r="821">
          <cell r="G821">
            <v>3498.2</v>
          </cell>
          <cell r="M821">
            <v>22878.23</v>
          </cell>
        </row>
        <row r="822">
          <cell r="G822">
            <v>1065.57</v>
          </cell>
          <cell r="M822">
            <v>6968.83</v>
          </cell>
        </row>
        <row r="823">
          <cell r="G823">
            <v>0</v>
          </cell>
          <cell r="M823">
            <v>0</v>
          </cell>
        </row>
        <row r="824">
          <cell r="G824">
            <v>566.79999999999995</v>
          </cell>
          <cell r="M824">
            <v>3706.87</v>
          </cell>
        </row>
        <row r="825">
          <cell r="G825">
            <v>1011.98</v>
          </cell>
          <cell r="M825">
            <v>6618.35</v>
          </cell>
        </row>
        <row r="826">
          <cell r="G826">
            <v>2264.58</v>
          </cell>
          <cell r="M826">
            <v>14810.35</v>
          </cell>
        </row>
        <row r="827">
          <cell r="G827">
            <v>522.21</v>
          </cell>
          <cell r="M827">
            <v>3415.25</v>
          </cell>
        </row>
        <row r="828">
          <cell r="G828">
            <v>2165.64</v>
          </cell>
          <cell r="M828">
            <v>14163.29</v>
          </cell>
        </row>
        <row r="829">
          <cell r="G829">
            <v>619.77</v>
          </cell>
          <cell r="M829">
            <v>4053.3</v>
          </cell>
        </row>
        <row r="830">
          <cell r="G830">
            <v>898.8</v>
          </cell>
          <cell r="M830">
            <v>5878.1500000000005</v>
          </cell>
        </row>
        <row r="831">
          <cell r="G831">
            <v>2621.37</v>
          </cell>
          <cell r="M831">
            <v>17143.760000000002</v>
          </cell>
        </row>
        <row r="832">
          <cell r="G832">
            <v>741.24</v>
          </cell>
          <cell r="M832">
            <v>4847.71</v>
          </cell>
        </row>
        <row r="833">
          <cell r="G833">
            <v>3781.3</v>
          </cell>
          <cell r="M833">
            <v>24729.7</v>
          </cell>
        </row>
        <row r="834">
          <cell r="G834">
            <v>3329.35</v>
          </cell>
          <cell r="M834">
            <v>21773.95</v>
          </cell>
        </row>
        <row r="835">
          <cell r="G835">
            <v>3317.19</v>
          </cell>
          <cell r="M835">
            <v>21694.420000000002</v>
          </cell>
        </row>
        <row r="836">
          <cell r="G836">
            <v>703.56</v>
          </cell>
          <cell r="M836">
            <v>4601.28</v>
          </cell>
        </row>
        <row r="837">
          <cell r="G837">
            <v>673.87</v>
          </cell>
          <cell r="M837">
            <v>4407.1099999999997</v>
          </cell>
        </row>
        <row r="838">
          <cell r="G838">
            <v>955.6</v>
          </cell>
          <cell r="M838">
            <v>6249.62</v>
          </cell>
        </row>
        <row r="839">
          <cell r="G839">
            <v>845.12</v>
          </cell>
          <cell r="M839">
            <v>5527.08</v>
          </cell>
        </row>
        <row r="840">
          <cell r="G840">
            <v>2967.85</v>
          </cell>
          <cell r="M840">
            <v>19409.740000000002</v>
          </cell>
        </row>
        <row r="841">
          <cell r="G841">
            <v>2295.8000000000002</v>
          </cell>
          <cell r="M841">
            <v>15014.53</v>
          </cell>
        </row>
        <row r="842">
          <cell r="G842">
            <v>901.03</v>
          </cell>
          <cell r="M842">
            <v>5892.74</v>
          </cell>
        </row>
        <row r="843">
          <cell r="G843">
            <v>893.86</v>
          </cell>
          <cell r="M843">
            <v>5845.84</v>
          </cell>
        </row>
        <row r="844">
          <cell r="G844">
            <v>900.28</v>
          </cell>
          <cell r="M844">
            <v>5887.83</v>
          </cell>
        </row>
        <row r="845">
          <cell r="G845">
            <v>999.7</v>
          </cell>
          <cell r="M845">
            <v>6538.04</v>
          </cell>
        </row>
        <row r="846">
          <cell r="G846">
            <v>991.76</v>
          </cell>
          <cell r="M846">
            <v>6486.1100000000006</v>
          </cell>
        </row>
        <row r="847">
          <cell r="G847">
            <v>6065.93</v>
          </cell>
          <cell r="M847">
            <v>39671.18</v>
          </cell>
        </row>
        <row r="848">
          <cell r="G848">
            <v>906.76</v>
          </cell>
          <cell r="M848">
            <v>5930.21</v>
          </cell>
        </row>
        <row r="849">
          <cell r="G849">
            <v>988.95</v>
          </cell>
          <cell r="M849">
            <v>6467.7300000000005</v>
          </cell>
        </row>
        <row r="850">
          <cell r="G850">
            <v>899.55</v>
          </cell>
          <cell r="M850">
            <v>5883.06</v>
          </cell>
        </row>
        <row r="851">
          <cell r="G851">
            <v>905.35</v>
          </cell>
          <cell r="M851">
            <v>5920.99</v>
          </cell>
        </row>
        <row r="852">
          <cell r="G852">
            <v>898.46</v>
          </cell>
          <cell r="M852">
            <v>5875.93</v>
          </cell>
        </row>
        <row r="853">
          <cell r="G853">
            <v>1744.3</v>
          </cell>
          <cell r="M853">
            <v>11407.72</v>
          </cell>
        </row>
        <row r="854">
          <cell r="G854">
            <v>1689.54</v>
          </cell>
          <cell r="M854">
            <v>11049.59</v>
          </cell>
        </row>
        <row r="855">
          <cell r="G855">
            <v>943.55</v>
          </cell>
          <cell r="M855">
            <v>6170.82</v>
          </cell>
        </row>
        <row r="856">
          <cell r="G856">
            <v>1656.74</v>
          </cell>
          <cell r="M856">
            <v>10835.08</v>
          </cell>
        </row>
        <row r="857">
          <cell r="G857">
            <v>1075.6300000000001</v>
          </cell>
          <cell r="M857">
            <v>7034.62</v>
          </cell>
        </row>
        <row r="858">
          <cell r="G858">
            <v>1001</v>
          </cell>
          <cell r="M858">
            <v>6546.54</v>
          </cell>
        </row>
        <row r="859">
          <cell r="G859">
            <v>904.93</v>
          </cell>
          <cell r="M859">
            <v>5918.24</v>
          </cell>
        </row>
        <row r="860">
          <cell r="G860">
            <v>1183.19</v>
          </cell>
          <cell r="M860">
            <v>7738.06</v>
          </cell>
        </row>
        <row r="861">
          <cell r="G861">
            <v>1023.98</v>
          </cell>
          <cell r="M861">
            <v>6696.83</v>
          </cell>
        </row>
        <row r="862">
          <cell r="G862">
            <v>1080.24</v>
          </cell>
          <cell r="M862">
            <v>7064.77</v>
          </cell>
        </row>
        <row r="863">
          <cell r="M863">
            <v>0</v>
          </cell>
        </row>
        <row r="864">
          <cell r="G864">
            <v>1742.27</v>
          </cell>
          <cell r="M864">
            <v>11394.45</v>
          </cell>
        </row>
        <row r="865">
          <cell r="G865">
            <v>1736.7</v>
          </cell>
          <cell r="M865">
            <v>11358.02</v>
          </cell>
        </row>
        <row r="866">
          <cell r="G866">
            <v>1633.15</v>
          </cell>
          <cell r="M866">
            <v>10680.800000000001</v>
          </cell>
        </row>
        <row r="867">
          <cell r="G867">
            <v>1741.16</v>
          </cell>
          <cell r="M867">
            <v>11387.19</v>
          </cell>
        </row>
        <row r="868">
          <cell r="G868">
            <v>3030.91</v>
          </cell>
          <cell r="M868">
            <v>19822.150000000001</v>
          </cell>
        </row>
        <row r="869">
          <cell r="G869">
            <v>2654.07</v>
          </cell>
          <cell r="M869">
            <v>17357.62</v>
          </cell>
        </row>
        <row r="870">
          <cell r="G870">
            <v>3338.2</v>
          </cell>
          <cell r="M870">
            <v>21831.83</v>
          </cell>
        </row>
        <row r="871">
          <cell r="G871">
            <v>3969.2700000000004</v>
          </cell>
          <cell r="M871">
            <v>25959.03</v>
          </cell>
        </row>
        <row r="872">
          <cell r="G872">
            <v>2174.6</v>
          </cell>
          <cell r="M872">
            <v>14221.880000000001</v>
          </cell>
        </row>
        <row r="873">
          <cell r="G873">
            <v>1727.24</v>
          </cell>
          <cell r="M873">
            <v>11296.15</v>
          </cell>
        </row>
        <row r="874">
          <cell r="G874">
            <v>2939.68</v>
          </cell>
          <cell r="M874">
            <v>19225.510000000002</v>
          </cell>
        </row>
        <row r="875">
          <cell r="G875">
            <v>3049.2</v>
          </cell>
          <cell r="M875">
            <v>19941.77</v>
          </cell>
        </row>
        <row r="876">
          <cell r="G876">
            <v>3025</v>
          </cell>
          <cell r="M876">
            <v>19783.5</v>
          </cell>
        </row>
        <row r="877">
          <cell r="G877">
            <v>1078.5999999999999</v>
          </cell>
          <cell r="M877">
            <v>7054.04</v>
          </cell>
        </row>
        <row r="878">
          <cell r="G878">
            <v>1959.7</v>
          </cell>
          <cell r="M878">
            <v>12816.44</v>
          </cell>
        </row>
        <row r="879">
          <cell r="G879">
            <v>3167.2</v>
          </cell>
          <cell r="M879">
            <v>20713.490000000002</v>
          </cell>
        </row>
        <row r="880">
          <cell r="G880">
            <v>2478.8000000000002</v>
          </cell>
          <cell r="M880">
            <v>16211.35</v>
          </cell>
        </row>
        <row r="881">
          <cell r="G881">
            <v>2059.9</v>
          </cell>
          <cell r="M881">
            <v>13471.75</v>
          </cell>
        </row>
        <row r="882">
          <cell r="G882">
            <v>3696.1</v>
          </cell>
          <cell r="M882">
            <v>24172.49</v>
          </cell>
        </row>
        <row r="883">
          <cell r="G883">
            <v>3054.9</v>
          </cell>
          <cell r="M883">
            <v>19979.05</v>
          </cell>
        </row>
        <row r="884">
          <cell r="G884">
            <v>2509.9</v>
          </cell>
          <cell r="M884">
            <v>16414.75</v>
          </cell>
        </row>
        <row r="885">
          <cell r="G885">
            <v>1085</v>
          </cell>
          <cell r="M885">
            <v>59605.56</v>
          </cell>
        </row>
        <row r="886">
          <cell r="G886">
            <v>1026.17</v>
          </cell>
          <cell r="M886">
            <v>56373.68</v>
          </cell>
        </row>
        <row r="887">
          <cell r="G887">
            <v>1084.8</v>
          </cell>
          <cell r="M887">
            <v>59594.57</v>
          </cell>
        </row>
        <row r="888">
          <cell r="G888">
            <v>3012.78</v>
          </cell>
          <cell r="M888">
            <v>165510.08000000002</v>
          </cell>
        </row>
        <row r="889">
          <cell r="G889">
            <v>461.85</v>
          </cell>
          <cell r="M889">
            <v>25372.190000000002</v>
          </cell>
        </row>
        <row r="890">
          <cell r="G890">
            <v>831.2</v>
          </cell>
          <cell r="M890">
            <v>45662.8</v>
          </cell>
        </row>
        <row r="891">
          <cell r="G891">
            <v>1717.4</v>
          </cell>
          <cell r="M891">
            <v>94347.09</v>
          </cell>
        </row>
        <row r="892">
          <cell r="G892">
            <v>931.33</v>
          </cell>
          <cell r="M892">
            <v>51163.54</v>
          </cell>
        </row>
        <row r="893">
          <cell r="G893">
            <v>3498.2</v>
          </cell>
          <cell r="M893">
            <v>192177.12</v>
          </cell>
        </row>
        <row r="894">
          <cell r="G894">
            <v>1065.57</v>
          </cell>
          <cell r="M894">
            <v>58538.15</v>
          </cell>
        </row>
        <row r="895">
          <cell r="G895">
            <v>0</v>
          </cell>
          <cell r="M895">
            <v>0</v>
          </cell>
        </row>
        <row r="896">
          <cell r="G896">
            <v>566.79999999999995</v>
          </cell>
          <cell r="M896">
            <v>31137.72</v>
          </cell>
        </row>
        <row r="897">
          <cell r="G897">
            <v>1011.98</v>
          </cell>
          <cell r="M897">
            <v>55594.130000000005</v>
          </cell>
        </row>
        <row r="898">
          <cell r="G898">
            <v>2264.58</v>
          </cell>
          <cell r="M898">
            <v>124406.97</v>
          </cell>
        </row>
        <row r="899">
          <cell r="G899">
            <v>522.21</v>
          </cell>
          <cell r="M899">
            <v>28688.13</v>
          </cell>
        </row>
        <row r="900">
          <cell r="G900">
            <v>2165.64</v>
          </cell>
          <cell r="M900">
            <v>118971.6</v>
          </cell>
        </row>
        <row r="901">
          <cell r="G901">
            <v>619.77</v>
          </cell>
          <cell r="M901">
            <v>34047.68</v>
          </cell>
        </row>
        <row r="902">
          <cell r="G902">
            <v>898.8</v>
          </cell>
          <cell r="M902">
            <v>49376.480000000003</v>
          </cell>
        </row>
        <row r="903">
          <cell r="G903">
            <v>2621.37</v>
          </cell>
          <cell r="M903">
            <v>144007.58000000002</v>
          </cell>
        </row>
        <row r="904">
          <cell r="G904">
            <v>741.24</v>
          </cell>
          <cell r="M904">
            <v>40720.76</v>
          </cell>
        </row>
        <row r="905">
          <cell r="G905">
            <v>3781.3</v>
          </cell>
          <cell r="M905">
            <v>207729.5</v>
          </cell>
        </row>
        <row r="906">
          <cell r="G906">
            <v>3329.35</v>
          </cell>
          <cell r="M906">
            <v>182901.17</v>
          </cell>
        </row>
        <row r="907">
          <cell r="G907">
            <v>3317.19</v>
          </cell>
          <cell r="M907">
            <v>182233.15</v>
          </cell>
        </row>
        <row r="908">
          <cell r="G908">
            <v>703.56</v>
          </cell>
          <cell r="M908">
            <v>38650.770000000004</v>
          </cell>
        </row>
        <row r="909">
          <cell r="G909">
            <v>673.87</v>
          </cell>
          <cell r="M909">
            <v>37019.72</v>
          </cell>
        </row>
        <row r="910">
          <cell r="G910">
            <v>955.6</v>
          </cell>
          <cell r="M910">
            <v>52496.840000000004</v>
          </cell>
        </row>
        <row r="911">
          <cell r="G911">
            <v>845.12</v>
          </cell>
          <cell r="M911">
            <v>46427.51</v>
          </cell>
        </row>
        <row r="912">
          <cell r="G912">
            <v>2967.85</v>
          </cell>
          <cell r="M912">
            <v>163041.81</v>
          </cell>
        </row>
        <row r="913">
          <cell r="G913">
            <v>2295.8000000000002</v>
          </cell>
          <cell r="M913">
            <v>126122.07</v>
          </cell>
        </row>
        <row r="914">
          <cell r="G914">
            <v>901.03</v>
          </cell>
          <cell r="M914">
            <v>49498.98</v>
          </cell>
        </row>
        <row r="915">
          <cell r="G915">
            <v>893.86</v>
          </cell>
          <cell r="M915">
            <v>49105.090000000004</v>
          </cell>
        </row>
        <row r="916">
          <cell r="G916">
            <v>900.28</v>
          </cell>
          <cell r="M916">
            <v>49457.78</v>
          </cell>
        </row>
        <row r="917">
          <cell r="G917">
            <v>999.7</v>
          </cell>
          <cell r="M917">
            <v>54919.520000000004</v>
          </cell>
        </row>
        <row r="918">
          <cell r="G918">
            <v>991.76</v>
          </cell>
          <cell r="M918">
            <v>54483.33</v>
          </cell>
        </row>
        <row r="919">
          <cell r="G919">
            <v>6065.93</v>
          </cell>
          <cell r="M919">
            <v>333237.93</v>
          </cell>
        </row>
        <row r="920">
          <cell r="G920">
            <v>906.76</v>
          </cell>
          <cell r="M920">
            <v>49813.770000000004</v>
          </cell>
        </row>
        <row r="921">
          <cell r="G921">
            <v>988.95</v>
          </cell>
          <cell r="M921">
            <v>54328.959999999999</v>
          </cell>
        </row>
        <row r="922">
          <cell r="G922">
            <v>899.55</v>
          </cell>
          <cell r="M922">
            <v>49417.68</v>
          </cell>
        </row>
        <row r="923">
          <cell r="G923">
            <v>905.35</v>
          </cell>
          <cell r="M923">
            <v>49736.31</v>
          </cell>
        </row>
        <row r="924">
          <cell r="G924">
            <v>898.46</v>
          </cell>
          <cell r="M924">
            <v>49357.8</v>
          </cell>
        </row>
        <row r="925">
          <cell r="G925">
            <v>1744.3</v>
          </cell>
          <cell r="M925">
            <v>95824.86</v>
          </cell>
        </row>
        <row r="926">
          <cell r="G926">
            <v>1689.54</v>
          </cell>
          <cell r="M926">
            <v>92816.57</v>
          </cell>
        </row>
        <row r="927">
          <cell r="G927">
            <v>943.55</v>
          </cell>
          <cell r="M927">
            <v>51834.86</v>
          </cell>
        </row>
        <row r="928">
          <cell r="G928">
            <v>1656.74</v>
          </cell>
          <cell r="M928">
            <v>91014.67</v>
          </cell>
        </row>
        <row r="929">
          <cell r="G929">
            <v>1075.6300000000001</v>
          </cell>
          <cell r="M929">
            <v>59090.81</v>
          </cell>
        </row>
        <row r="930">
          <cell r="G930">
            <v>1001</v>
          </cell>
          <cell r="M930">
            <v>54990.94</v>
          </cell>
        </row>
        <row r="931">
          <cell r="G931">
            <v>904.93</v>
          </cell>
          <cell r="M931">
            <v>49713.23</v>
          </cell>
        </row>
        <row r="932">
          <cell r="G932">
            <v>1183.19</v>
          </cell>
          <cell r="M932">
            <v>64999.73</v>
          </cell>
        </row>
        <row r="933">
          <cell r="G933">
            <v>1023.98</v>
          </cell>
          <cell r="M933">
            <v>56253.37</v>
          </cell>
        </row>
        <row r="934">
          <cell r="G934">
            <v>1080.24</v>
          </cell>
          <cell r="M934">
            <v>59344.06</v>
          </cell>
        </row>
        <row r="935">
          <cell r="M935">
            <v>0</v>
          </cell>
        </row>
        <row r="936">
          <cell r="G936">
            <v>1742.27</v>
          </cell>
          <cell r="M936">
            <v>95713.34</v>
          </cell>
        </row>
        <row r="937">
          <cell r="G937">
            <v>1736.7</v>
          </cell>
          <cell r="M937">
            <v>95407.35</v>
          </cell>
        </row>
        <row r="938">
          <cell r="G938">
            <v>1633.15</v>
          </cell>
          <cell r="M938">
            <v>89718.73</v>
          </cell>
        </row>
        <row r="939">
          <cell r="G939">
            <v>1741.16</v>
          </cell>
          <cell r="M939">
            <v>95652.37</v>
          </cell>
        </row>
        <row r="940">
          <cell r="G940">
            <v>3030.91</v>
          </cell>
          <cell r="M940">
            <v>166506.07</v>
          </cell>
        </row>
        <row r="941">
          <cell r="G941">
            <v>2654.07</v>
          </cell>
          <cell r="M941">
            <v>145803.99</v>
          </cell>
        </row>
        <row r="942">
          <cell r="G942">
            <v>3338.2</v>
          </cell>
          <cell r="M942">
            <v>183387.36000000002</v>
          </cell>
        </row>
        <row r="943">
          <cell r="G943">
            <v>3969.2700000000004</v>
          </cell>
          <cell r="M943">
            <v>218055.82</v>
          </cell>
        </row>
        <row r="944">
          <cell r="G944">
            <v>2174.6</v>
          </cell>
          <cell r="M944">
            <v>119463.83</v>
          </cell>
        </row>
        <row r="945">
          <cell r="G945">
            <v>1727.24</v>
          </cell>
          <cell r="M945">
            <v>94887.66</v>
          </cell>
        </row>
        <row r="946">
          <cell r="G946">
            <v>2939.68</v>
          </cell>
          <cell r="M946">
            <v>161494.26</v>
          </cell>
        </row>
        <row r="947">
          <cell r="G947">
            <v>3049.2</v>
          </cell>
          <cell r="M947">
            <v>167510.85</v>
          </cell>
        </row>
        <row r="948">
          <cell r="G948">
            <v>3025</v>
          </cell>
          <cell r="M948">
            <v>166181.4</v>
          </cell>
        </row>
        <row r="949">
          <cell r="G949">
            <v>1078.5999999999999</v>
          </cell>
          <cell r="M949">
            <v>59253.97</v>
          </cell>
        </row>
        <row r="950">
          <cell r="G950">
            <v>1959.7</v>
          </cell>
          <cell r="M950">
            <v>107658.08</v>
          </cell>
        </row>
        <row r="951">
          <cell r="G951">
            <v>3167.2</v>
          </cell>
          <cell r="M951">
            <v>173993.30000000002</v>
          </cell>
        </row>
        <row r="952">
          <cell r="G952">
            <v>2478.8000000000002</v>
          </cell>
          <cell r="M952">
            <v>136175.36000000002</v>
          </cell>
        </row>
        <row r="953">
          <cell r="G953">
            <v>2059.9</v>
          </cell>
          <cell r="M953">
            <v>113162.67</v>
          </cell>
        </row>
        <row r="954">
          <cell r="G954">
            <v>3696.1</v>
          </cell>
          <cell r="M954">
            <v>203048.95</v>
          </cell>
        </row>
        <row r="955">
          <cell r="G955">
            <v>3054.9</v>
          </cell>
          <cell r="M955">
            <v>167823.99</v>
          </cell>
        </row>
        <row r="956">
          <cell r="G956">
            <v>2509.9</v>
          </cell>
          <cell r="M956">
            <v>137883.87</v>
          </cell>
        </row>
        <row r="957">
          <cell r="G957">
            <v>0.3</v>
          </cell>
          <cell r="M957">
            <v>889.79</v>
          </cell>
        </row>
        <row r="958">
          <cell r="G958">
            <v>0.3</v>
          </cell>
          <cell r="M958">
            <v>889.79</v>
          </cell>
        </row>
        <row r="959">
          <cell r="G959">
            <v>0.6</v>
          </cell>
          <cell r="M959">
            <v>1779.5900000000001</v>
          </cell>
        </row>
        <row r="960">
          <cell r="G960">
            <v>0.5</v>
          </cell>
          <cell r="M960">
            <v>1482.99</v>
          </cell>
        </row>
        <row r="961">
          <cell r="G961">
            <v>0.2</v>
          </cell>
          <cell r="M961">
            <v>593.20000000000005</v>
          </cell>
        </row>
        <row r="962">
          <cell r="G962">
            <v>0.5</v>
          </cell>
          <cell r="M962">
            <v>1482.99</v>
          </cell>
        </row>
        <row r="963">
          <cell r="G963">
            <v>0.6</v>
          </cell>
          <cell r="M963">
            <v>1779.5900000000001</v>
          </cell>
        </row>
        <row r="964">
          <cell r="G964">
            <v>0.3</v>
          </cell>
          <cell r="M964">
            <v>889.79</v>
          </cell>
        </row>
        <row r="965">
          <cell r="G965">
            <v>0.5</v>
          </cell>
          <cell r="M965">
            <v>1482.99</v>
          </cell>
        </row>
        <row r="966">
          <cell r="G966">
            <v>0.4</v>
          </cell>
          <cell r="M966">
            <v>1186.3900000000001</v>
          </cell>
        </row>
        <row r="967">
          <cell r="M967">
            <v>0</v>
          </cell>
        </row>
        <row r="968">
          <cell r="G968">
            <v>0.4</v>
          </cell>
          <cell r="M968">
            <v>1186.3900000000001</v>
          </cell>
        </row>
        <row r="969">
          <cell r="G969">
            <v>0.2</v>
          </cell>
          <cell r="M969">
            <v>593.20000000000005</v>
          </cell>
        </row>
        <row r="970">
          <cell r="G970">
            <v>0.6</v>
          </cell>
          <cell r="M970">
            <v>1779.5900000000001</v>
          </cell>
        </row>
        <row r="971">
          <cell r="G971">
            <v>0.3</v>
          </cell>
          <cell r="M971">
            <v>889.79</v>
          </cell>
        </row>
        <row r="972">
          <cell r="G972">
            <v>0.6</v>
          </cell>
          <cell r="M972">
            <v>1779.5900000000001</v>
          </cell>
        </row>
        <row r="973">
          <cell r="G973">
            <v>0.2</v>
          </cell>
          <cell r="M973">
            <v>593.20000000000005</v>
          </cell>
        </row>
        <row r="974">
          <cell r="G974">
            <v>0.3</v>
          </cell>
          <cell r="M974">
            <v>889.79</v>
          </cell>
        </row>
        <row r="975">
          <cell r="G975">
            <v>0.7</v>
          </cell>
          <cell r="M975">
            <v>2076.1799999999998</v>
          </cell>
        </row>
        <row r="976">
          <cell r="G976">
            <v>0.3</v>
          </cell>
          <cell r="M976">
            <v>889.79</v>
          </cell>
        </row>
        <row r="977">
          <cell r="G977">
            <v>0.5</v>
          </cell>
          <cell r="M977">
            <v>1482.99</v>
          </cell>
        </row>
        <row r="978">
          <cell r="G978">
            <v>0.5</v>
          </cell>
          <cell r="M978">
            <v>1482.99</v>
          </cell>
        </row>
        <row r="979">
          <cell r="G979">
            <v>0.5</v>
          </cell>
          <cell r="M979">
            <v>1482.99</v>
          </cell>
        </row>
        <row r="980">
          <cell r="G980">
            <v>0.3</v>
          </cell>
          <cell r="M980">
            <v>889.79</v>
          </cell>
        </row>
        <row r="981">
          <cell r="G981">
            <v>0.2</v>
          </cell>
          <cell r="M981">
            <v>593.20000000000005</v>
          </cell>
        </row>
        <row r="982">
          <cell r="G982">
            <v>0.3</v>
          </cell>
          <cell r="M982">
            <v>889.79</v>
          </cell>
        </row>
        <row r="983">
          <cell r="G983">
            <v>0.3</v>
          </cell>
          <cell r="M983">
            <v>889.79</v>
          </cell>
        </row>
        <row r="984">
          <cell r="G984">
            <v>0.8</v>
          </cell>
          <cell r="M984">
            <v>2372.7800000000002</v>
          </cell>
        </row>
        <row r="985">
          <cell r="G985">
            <v>0.6</v>
          </cell>
          <cell r="M985">
            <v>1779.5900000000001</v>
          </cell>
        </row>
        <row r="986">
          <cell r="G986">
            <v>0.4</v>
          </cell>
          <cell r="M986">
            <v>1186.3900000000001</v>
          </cell>
        </row>
        <row r="987">
          <cell r="G987">
            <v>0.4</v>
          </cell>
          <cell r="M987">
            <v>1186.3900000000001</v>
          </cell>
        </row>
        <row r="988">
          <cell r="G988">
            <v>0.4</v>
          </cell>
          <cell r="M988">
            <v>1186.3900000000001</v>
          </cell>
        </row>
        <row r="989">
          <cell r="G989">
            <v>0.3</v>
          </cell>
          <cell r="M989">
            <v>889.79</v>
          </cell>
        </row>
        <row r="990">
          <cell r="G990">
            <v>0.4</v>
          </cell>
          <cell r="M990">
            <v>1186.3900000000001</v>
          </cell>
        </row>
        <row r="991">
          <cell r="G991">
            <v>0.3</v>
          </cell>
          <cell r="M991">
            <v>889.79</v>
          </cell>
        </row>
        <row r="992">
          <cell r="G992">
            <v>0.3</v>
          </cell>
          <cell r="M992">
            <v>889.79</v>
          </cell>
        </row>
        <row r="993">
          <cell r="G993">
            <v>0.4</v>
          </cell>
          <cell r="M993">
            <v>1186.3900000000001</v>
          </cell>
        </row>
        <row r="994">
          <cell r="G994">
            <v>0.3</v>
          </cell>
          <cell r="M994">
            <v>889.79</v>
          </cell>
        </row>
        <row r="995">
          <cell r="G995">
            <v>0.3</v>
          </cell>
          <cell r="M995">
            <v>889.79</v>
          </cell>
        </row>
        <row r="996">
          <cell r="G996">
            <v>0.3</v>
          </cell>
          <cell r="M996">
            <v>889.79</v>
          </cell>
        </row>
        <row r="997">
          <cell r="G997">
            <v>0.7</v>
          </cell>
          <cell r="M997">
            <v>2076.1799999999998</v>
          </cell>
        </row>
        <row r="998">
          <cell r="G998">
            <v>0.7</v>
          </cell>
          <cell r="M998">
            <v>2076.1799999999998</v>
          </cell>
        </row>
        <row r="999">
          <cell r="G999">
            <v>0.2</v>
          </cell>
          <cell r="M999">
            <v>593.20000000000005</v>
          </cell>
        </row>
        <row r="1000">
          <cell r="G1000">
            <v>0.6</v>
          </cell>
          <cell r="M1000">
            <v>1779.5900000000001</v>
          </cell>
        </row>
        <row r="1001">
          <cell r="G1001">
            <v>0.3</v>
          </cell>
          <cell r="M1001">
            <v>889.79</v>
          </cell>
        </row>
        <row r="1002">
          <cell r="G1002">
            <v>0.3</v>
          </cell>
          <cell r="M1002">
            <v>889.79</v>
          </cell>
        </row>
        <row r="1003">
          <cell r="G1003">
            <v>0.3</v>
          </cell>
          <cell r="M1003">
            <v>889.79</v>
          </cell>
        </row>
        <row r="1004">
          <cell r="G1004">
            <v>0.3</v>
          </cell>
          <cell r="M1004">
            <v>889.79</v>
          </cell>
        </row>
        <row r="1005">
          <cell r="G1005">
            <v>0.4</v>
          </cell>
          <cell r="M1005">
            <v>1186.3900000000001</v>
          </cell>
        </row>
        <row r="1006">
          <cell r="G1006">
            <v>0.4</v>
          </cell>
          <cell r="M1006">
            <v>1186.3900000000001</v>
          </cell>
        </row>
        <row r="1007">
          <cell r="M1007">
            <v>0</v>
          </cell>
        </row>
        <row r="1008">
          <cell r="G1008">
            <v>0.6</v>
          </cell>
          <cell r="M1008">
            <v>1779.5900000000001</v>
          </cell>
        </row>
        <row r="1009">
          <cell r="G1009">
            <v>0.6</v>
          </cell>
          <cell r="M1009">
            <v>1779.5900000000001</v>
          </cell>
        </row>
        <row r="1010">
          <cell r="G1010">
            <v>0.6</v>
          </cell>
          <cell r="M1010">
            <v>1779.5900000000001</v>
          </cell>
        </row>
        <row r="1011">
          <cell r="G1011">
            <v>0.6</v>
          </cell>
          <cell r="M1011">
            <v>1779.5900000000001</v>
          </cell>
        </row>
        <row r="1012">
          <cell r="G1012">
            <v>0.6</v>
          </cell>
          <cell r="M1012">
            <v>1779.5900000000001</v>
          </cell>
        </row>
        <row r="1013">
          <cell r="G1013">
            <v>0.5</v>
          </cell>
          <cell r="M1013">
            <v>1482.99</v>
          </cell>
        </row>
        <row r="1014">
          <cell r="G1014">
            <v>0.5</v>
          </cell>
          <cell r="M1014">
            <v>1482.99</v>
          </cell>
        </row>
        <row r="1015">
          <cell r="G1015">
            <v>0.8</v>
          </cell>
          <cell r="M1015">
            <v>2372.7800000000002</v>
          </cell>
        </row>
        <row r="1016">
          <cell r="G1016">
            <v>0.6</v>
          </cell>
          <cell r="M1016">
            <v>1779.5900000000001</v>
          </cell>
        </row>
        <row r="1017">
          <cell r="G1017">
            <v>0.6</v>
          </cell>
          <cell r="M1017">
            <v>1779.5900000000001</v>
          </cell>
        </row>
        <row r="1018">
          <cell r="G1018">
            <v>0.5</v>
          </cell>
          <cell r="M1018">
            <v>1482.99</v>
          </cell>
        </row>
        <row r="1019">
          <cell r="G1019">
            <v>0.6</v>
          </cell>
          <cell r="M1019">
            <v>1779.5900000000001</v>
          </cell>
        </row>
        <row r="1020">
          <cell r="G1020">
            <v>0.5</v>
          </cell>
          <cell r="M1020">
            <v>1482.99</v>
          </cell>
        </row>
        <row r="1021">
          <cell r="G1021">
            <v>0.4</v>
          </cell>
          <cell r="M1021">
            <v>1186.3900000000001</v>
          </cell>
        </row>
        <row r="1022">
          <cell r="G1022">
            <v>0.3</v>
          </cell>
          <cell r="M1022">
            <v>889.79</v>
          </cell>
        </row>
        <row r="1023">
          <cell r="G1023">
            <v>0.5</v>
          </cell>
          <cell r="M1023">
            <v>1482.99</v>
          </cell>
        </row>
        <row r="1024">
          <cell r="G1024">
            <v>0.6</v>
          </cell>
          <cell r="M1024">
            <v>1779.5900000000001</v>
          </cell>
        </row>
        <row r="1025">
          <cell r="G1025">
            <v>0.4</v>
          </cell>
          <cell r="M1025">
            <v>1186.3900000000001</v>
          </cell>
        </row>
        <row r="1026">
          <cell r="G1026">
            <v>0.5</v>
          </cell>
          <cell r="M1026">
            <v>1482.99</v>
          </cell>
        </row>
        <row r="1027">
          <cell r="G1027">
            <v>0.5</v>
          </cell>
          <cell r="M1027">
            <v>1482.99</v>
          </cell>
        </row>
        <row r="1028">
          <cell r="G1028">
            <v>0.6</v>
          </cell>
          <cell r="M1028">
            <v>1779.5900000000001</v>
          </cell>
        </row>
        <row r="1029">
          <cell r="G1029">
            <v>0.3</v>
          </cell>
          <cell r="M1029">
            <v>163.5</v>
          </cell>
        </row>
        <row r="1030">
          <cell r="G1030">
            <v>0.3</v>
          </cell>
          <cell r="M1030">
            <v>163.5</v>
          </cell>
        </row>
        <row r="1031">
          <cell r="G1031">
            <v>0.6</v>
          </cell>
          <cell r="M1031">
            <v>327</v>
          </cell>
        </row>
        <row r="1032">
          <cell r="G1032">
            <v>0.5</v>
          </cell>
          <cell r="M1032">
            <v>272.5</v>
          </cell>
        </row>
        <row r="1033">
          <cell r="G1033">
            <v>0.2</v>
          </cell>
          <cell r="M1033">
            <v>109</v>
          </cell>
        </row>
        <row r="1034">
          <cell r="G1034">
            <v>0.5</v>
          </cell>
          <cell r="M1034">
            <v>272.5</v>
          </cell>
        </row>
        <row r="1035">
          <cell r="G1035">
            <v>0.6</v>
          </cell>
          <cell r="M1035">
            <v>327</v>
          </cell>
        </row>
        <row r="1036">
          <cell r="G1036">
            <v>0.3</v>
          </cell>
          <cell r="M1036">
            <v>163.5</v>
          </cell>
        </row>
        <row r="1037">
          <cell r="G1037">
            <v>0.5</v>
          </cell>
          <cell r="M1037">
            <v>272.5</v>
          </cell>
        </row>
        <row r="1038">
          <cell r="G1038">
            <v>0.4</v>
          </cell>
          <cell r="M1038">
            <v>218</v>
          </cell>
        </row>
        <row r="1039">
          <cell r="M1039">
            <v>0</v>
          </cell>
        </row>
        <row r="1040">
          <cell r="G1040">
            <v>0.4</v>
          </cell>
          <cell r="M1040">
            <v>218</v>
          </cell>
        </row>
        <row r="1041">
          <cell r="G1041">
            <v>0.2</v>
          </cell>
          <cell r="M1041">
            <v>109</v>
          </cell>
        </row>
        <row r="1042">
          <cell r="G1042">
            <v>0.6</v>
          </cell>
          <cell r="M1042">
            <v>327</v>
          </cell>
        </row>
        <row r="1043">
          <cell r="G1043">
            <v>0.3</v>
          </cell>
          <cell r="M1043">
            <v>163.5</v>
          </cell>
        </row>
        <row r="1044">
          <cell r="G1044">
            <v>0.6</v>
          </cell>
          <cell r="M1044">
            <v>327</v>
          </cell>
        </row>
        <row r="1045">
          <cell r="G1045">
            <v>0.2</v>
          </cell>
          <cell r="M1045">
            <v>109</v>
          </cell>
        </row>
        <row r="1046">
          <cell r="G1046">
            <v>0.3</v>
          </cell>
          <cell r="M1046">
            <v>163.5</v>
          </cell>
        </row>
        <row r="1047">
          <cell r="G1047">
            <v>0.7</v>
          </cell>
          <cell r="M1047">
            <v>381.5</v>
          </cell>
        </row>
        <row r="1048">
          <cell r="G1048">
            <v>0.3</v>
          </cell>
          <cell r="M1048">
            <v>163.5</v>
          </cell>
        </row>
        <row r="1049">
          <cell r="G1049">
            <v>0.5</v>
          </cell>
          <cell r="M1049">
            <v>272.5</v>
          </cell>
        </row>
        <row r="1050">
          <cell r="G1050">
            <v>0.5</v>
          </cell>
          <cell r="M1050">
            <v>272.5</v>
          </cell>
        </row>
        <row r="1051">
          <cell r="G1051">
            <v>0.5</v>
          </cell>
          <cell r="M1051">
            <v>272.5</v>
          </cell>
        </row>
        <row r="1052">
          <cell r="G1052">
            <v>0.3</v>
          </cell>
          <cell r="M1052">
            <v>163.5</v>
          </cell>
        </row>
        <row r="1053">
          <cell r="G1053">
            <v>0.2</v>
          </cell>
          <cell r="M1053">
            <v>109</v>
          </cell>
        </row>
        <row r="1054">
          <cell r="G1054">
            <v>0.3</v>
          </cell>
          <cell r="M1054">
            <v>163.5</v>
          </cell>
        </row>
        <row r="1055">
          <cell r="G1055">
            <v>0.3</v>
          </cell>
          <cell r="M1055">
            <v>163.5</v>
          </cell>
        </row>
        <row r="1056">
          <cell r="G1056">
            <v>0.8</v>
          </cell>
          <cell r="M1056">
            <v>436</v>
          </cell>
        </row>
        <row r="1057">
          <cell r="G1057">
            <v>0.6</v>
          </cell>
          <cell r="M1057">
            <v>327</v>
          </cell>
        </row>
        <row r="1058">
          <cell r="G1058">
            <v>0.4</v>
          </cell>
          <cell r="M1058">
            <v>218</v>
          </cell>
        </row>
        <row r="1059">
          <cell r="G1059">
            <v>0.4</v>
          </cell>
          <cell r="M1059">
            <v>218</v>
          </cell>
        </row>
        <row r="1060">
          <cell r="G1060">
            <v>0.4</v>
          </cell>
          <cell r="M1060">
            <v>218</v>
          </cell>
        </row>
        <row r="1061">
          <cell r="G1061">
            <v>0.3</v>
          </cell>
          <cell r="M1061">
            <v>163.5</v>
          </cell>
        </row>
        <row r="1062">
          <cell r="G1062">
            <v>0.4</v>
          </cell>
          <cell r="M1062">
            <v>218</v>
          </cell>
        </row>
        <row r="1063">
          <cell r="G1063">
            <v>0.3</v>
          </cell>
          <cell r="M1063">
            <v>163.5</v>
          </cell>
        </row>
        <row r="1064">
          <cell r="G1064">
            <v>0.3</v>
          </cell>
          <cell r="M1064">
            <v>163.5</v>
          </cell>
        </row>
        <row r="1065">
          <cell r="G1065">
            <v>0.4</v>
          </cell>
          <cell r="M1065">
            <v>218</v>
          </cell>
        </row>
        <row r="1066">
          <cell r="G1066">
            <v>0.3</v>
          </cell>
          <cell r="M1066">
            <v>163.5</v>
          </cell>
        </row>
        <row r="1067">
          <cell r="G1067">
            <v>0.3</v>
          </cell>
          <cell r="M1067">
            <v>163.5</v>
          </cell>
        </row>
        <row r="1068">
          <cell r="G1068">
            <v>0.3</v>
          </cell>
          <cell r="M1068">
            <v>163.5</v>
          </cell>
        </row>
        <row r="1069">
          <cell r="G1069">
            <v>0.7</v>
          </cell>
          <cell r="M1069">
            <v>381.5</v>
          </cell>
        </row>
        <row r="1070">
          <cell r="G1070">
            <v>0.7</v>
          </cell>
          <cell r="M1070">
            <v>381.5</v>
          </cell>
        </row>
        <row r="1071">
          <cell r="G1071">
            <v>0.2</v>
          </cell>
          <cell r="M1071">
            <v>109</v>
          </cell>
        </row>
        <row r="1072">
          <cell r="G1072">
            <v>0.6</v>
          </cell>
          <cell r="M1072">
            <v>327</v>
          </cell>
        </row>
        <row r="1073">
          <cell r="G1073">
            <v>0.3</v>
          </cell>
          <cell r="M1073">
            <v>163.5</v>
          </cell>
        </row>
        <row r="1074">
          <cell r="G1074">
            <v>0.3</v>
          </cell>
          <cell r="M1074">
            <v>163.5</v>
          </cell>
        </row>
        <row r="1075">
          <cell r="G1075">
            <v>0.3</v>
          </cell>
          <cell r="M1075">
            <v>163.5</v>
          </cell>
        </row>
        <row r="1076">
          <cell r="G1076">
            <v>0.3</v>
          </cell>
          <cell r="M1076">
            <v>163.5</v>
          </cell>
        </row>
        <row r="1077">
          <cell r="G1077">
            <v>0.4</v>
          </cell>
          <cell r="M1077">
            <v>218</v>
          </cell>
        </row>
        <row r="1078">
          <cell r="G1078">
            <v>0.4</v>
          </cell>
          <cell r="M1078">
            <v>218</v>
          </cell>
        </row>
        <row r="1079">
          <cell r="M1079">
            <v>0</v>
          </cell>
        </row>
        <row r="1080">
          <cell r="G1080">
            <v>0.6</v>
          </cell>
          <cell r="M1080">
            <v>327</v>
          </cell>
        </row>
        <row r="1081">
          <cell r="G1081">
            <v>0.6</v>
          </cell>
          <cell r="M1081">
            <v>327</v>
          </cell>
        </row>
        <row r="1082">
          <cell r="G1082">
            <v>0.6</v>
          </cell>
          <cell r="M1082">
            <v>327</v>
          </cell>
        </row>
        <row r="1083">
          <cell r="G1083">
            <v>0.6</v>
          </cell>
          <cell r="M1083">
            <v>327</v>
          </cell>
        </row>
        <row r="1084">
          <cell r="G1084">
            <v>0.6</v>
          </cell>
          <cell r="M1084">
            <v>327</v>
          </cell>
        </row>
        <row r="1085">
          <cell r="G1085">
            <v>0.5</v>
          </cell>
          <cell r="M1085">
            <v>272.5</v>
          </cell>
        </row>
        <row r="1086">
          <cell r="G1086">
            <v>0.5</v>
          </cell>
          <cell r="M1086">
            <v>272.5</v>
          </cell>
        </row>
        <row r="1087">
          <cell r="G1087">
            <v>0.8</v>
          </cell>
          <cell r="M1087">
            <v>436</v>
          </cell>
        </row>
        <row r="1088">
          <cell r="G1088">
            <v>0.6</v>
          </cell>
          <cell r="M1088">
            <v>327</v>
          </cell>
        </row>
        <row r="1089">
          <cell r="G1089">
            <v>0.6</v>
          </cell>
          <cell r="M1089">
            <v>327</v>
          </cell>
        </row>
        <row r="1090">
          <cell r="G1090">
            <v>0.5</v>
          </cell>
          <cell r="M1090">
            <v>272.5</v>
          </cell>
        </row>
        <row r="1091">
          <cell r="G1091">
            <v>0.6</v>
          </cell>
          <cell r="M1091">
            <v>327</v>
          </cell>
        </row>
        <row r="1092">
          <cell r="G1092">
            <v>0.5</v>
          </cell>
          <cell r="M1092">
            <v>272.5</v>
          </cell>
        </row>
        <row r="1093">
          <cell r="G1093">
            <v>0.4</v>
          </cell>
          <cell r="M1093">
            <v>218</v>
          </cell>
        </row>
        <row r="1094">
          <cell r="G1094">
            <v>0.3</v>
          </cell>
          <cell r="M1094">
            <v>163.5</v>
          </cell>
        </row>
        <row r="1095">
          <cell r="G1095">
            <v>0.5</v>
          </cell>
          <cell r="M1095">
            <v>272.5</v>
          </cell>
        </row>
        <row r="1096">
          <cell r="G1096">
            <v>0.6</v>
          </cell>
          <cell r="M1096">
            <v>327</v>
          </cell>
        </row>
        <row r="1097">
          <cell r="G1097">
            <v>0.4</v>
          </cell>
          <cell r="M1097">
            <v>218</v>
          </cell>
        </row>
        <row r="1098">
          <cell r="G1098">
            <v>0.5</v>
          </cell>
          <cell r="M1098">
            <v>272.5</v>
          </cell>
        </row>
        <row r="1099">
          <cell r="G1099">
            <v>0.5</v>
          </cell>
          <cell r="M1099">
            <v>272.5</v>
          </cell>
        </row>
        <row r="1100">
          <cell r="G1100">
            <v>0.6</v>
          </cell>
          <cell r="M1100">
            <v>327</v>
          </cell>
        </row>
        <row r="1101">
          <cell r="G1101">
            <v>240</v>
          </cell>
          <cell r="K1101">
            <v>204048</v>
          </cell>
        </row>
        <row r="1102">
          <cell r="G1102">
            <v>174</v>
          </cell>
          <cell r="K1102">
            <v>147934.80000000002</v>
          </cell>
        </row>
        <row r="1103">
          <cell r="G1103">
            <v>142</v>
          </cell>
          <cell r="K1103">
            <v>120728.40000000001</v>
          </cell>
        </row>
        <row r="1104">
          <cell r="G1104">
            <v>382.5</v>
          </cell>
          <cell r="K1104">
            <v>325201.5</v>
          </cell>
        </row>
        <row r="1105">
          <cell r="G1105">
            <v>85.5</v>
          </cell>
          <cell r="K1105">
            <v>72692.100000000006</v>
          </cell>
        </row>
        <row r="1106">
          <cell r="G1106">
            <v>153</v>
          </cell>
          <cell r="K1106">
            <v>130080.6</v>
          </cell>
        </row>
        <row r="1107">
          <cell r="G1107">
            <v>404</v>
          </cell>
          <cell r="K1107">
            <v>343480.8</v>
          </cell>
        </row>
        <row r="1108">
          <cell r="G1108">
            <v>204</v>
          </cell>
          <cell r="K1108">
            <v>173440.80000000002</v>
          </cell>
        </row>
        <row r="1109">
          <cell r="G1109">
            <v>472</v>
          </cell>
          <cell r="K1109">
            <v>401294.4</v>
          </cell>
        </row>
        <row r="1110">
          <cell r="G1110">
            <v>229.5</v>
          </cell>
          <cell r="K1110">
            <v>195120.9</v>
          </cell>
        </row>
        <row r="1111">
          <cell r="G1111">
            <v>0</v>
          </cell>
          <cell r="K1111">
            <v>0</v>
          </cell>
        </row>
        <row r="1112">
          <cell r="G1112">
            <v>153</v>
          </cell>
          <cell r="K1112">
            <v>130080.6</v>
          </cell>
        </row>
        <row r="1113">
          <cell r="G1113">
            <v>139.20000000000002</v>
          </cell>
          <cell r="K1113">
            <v>118347.84</v>
          </cell>
        </row>
        <row r="1114">
          <cell r="G1114">
            <v>394.5</v>
          </cell>
          <cell r="K1114">
            <v>335403.90000000002</v>
          </cell>
        </row>
        <row r="1115">
          <cell r="G1115">
            <v>70</v>
          </cell>
          <cell r="K1115">
            <v>59514</v>
          </cell>
        </row>
        <row r="1116">
          <cell r="G1116">
            <v>284.8</v>
          </cell>
          <cell r="K1116">
            <v>242136.95999999999</v>
          </cell>
        </row>
        <row r="1117">
          <cell r="G1117">
            <v>141</v>
          </cell>
          <cell r="K1117">
            <v>119878.2</v>
          </cell>
        </row>
        <row r="1118">
          <cell r="G1118">
            <v>223.5</v>
          </cell>
          <cell r="K1118">
            <v>190019.7</v>
          </cell>
        </row>
        <row r="1119">
          <cell r="G1119">
            <v>315</v>
          </cell>
          <cell r="K1119">
            <v>267813</v>
          </cell>
        </row>
        <row r="1120">
          <cell r="G1120">
            <v>153</v>
          </cell>
          <cell r="K1120">
            <v>130080.6</v>
          </cell>
        </row>
        <row r="1121">
          <cell r="G1121">
            <v>427.5</v>
          </cell>
          <cell r="K1121">
            <v>363460.5</v>
          </cell>
        </row>
        <row r="1122">
          <cell r="G1122">
            <v>409.5</v>
          </cell>
          <cell r="K1122">
            <v>348156.9</v>
          </cell>
        </row>
        <row r="1123">
          <cell r="G1123">
            <v>354</v>
          </cell>
          <cell r="K1123">
            <v>300970.8</v>
          </cell>
        </row>
        <row r="1124">
          <cell r="G1124">
            <v>144</v>
          </cell>
          <cell r="K1124">
            <v>122428.8</v>
          </cell>
        </row>
        <row r="1125">
          <cell r="G1125">
            <v>142.5</v>
          </cell>
          <cell r="K1125">
            <v>121153.5</v>
          </cell>
        </row>
        <row r="1126">
          <cell r="G1126">
            <v>180</v>
          </cell>
          <cell r="K1126">
            <v>153036</v>
          </cell>
        </row>
        <row r="1127">
          <cell r="G1127">
            <v>130.5</v>
          </cell>
          <cell r="K1127">
            <v>110951.1</v>
          </cell>
        </row>
        <row r="1128">
          <cell r="G1128">
            <v>360</v>
          </cell>
          <cell r="K1128">
            <v>306072</v>
          </cell>
        </row>
        <row r="1129">
          <cell r="G1129">
            <v>417</v>
          </cell>
          <cell r="K1129">
            <v>354533.4</v>
          </cell>
        </row>
        <row r="1130">
          <cell r="G1130">
            <v>190.5</v>
          </cell>
          <cell r="K1130">
            <v>161963.1</v>
          </cell>
        </row>
        <row r="1131">
          <cell r="G1131">
            <v>226.5</v>
          </cell>
          <cell r="K1131">
            <v>192570.30000000002</v>
          </cell>
        </row>
        <row r="1132">
          <cell r="G1132">
            <v>232.5</v>
          </cell>
          <cell r="K1132">
            <v>197671.5</v>
          </cell>
        </row>
        <row r="1133">
          <cell r="G1133">
            <v>195</v>
          </cell>
          <cell r="K1133">
            <v>165789</v>
          </cell>
        </row>
        <row r="1134">
          <cell r="G1134">
            <v>198</v>
          </cell>
          <cell r="K1134">
            <v>168339.6</v>
          </cell>
        </row>
        <row r="1135">
          <cell r="G1135">
            <v>610</v>
          </cell>
          <cell r="K1135">
            <v>518622</v>
          </cell>
        </row>
        <row r="1136">
          <cell r="G1136">
            <v>201</v>
          </cell>
          <cell r="K1136">
            <v>170890.2</v>
          </cell>
        </row>
        <row r="1137">
          <cell r="G1137">
            <v>226.5</v>
          </cell>
          <cell r="K1137">
            <v>192570.30000000002</v>
          </cell>
        </row>
        <row r="1138">
          <cell r="G1138">
            <v>226.5</v>
          </cell>
          <cell r="K1138">
            <v>192570.30000000002</v>
          </cell>
        </row>
        <row r="1139">
          <cell r="G1139">
            <v>205.5</v>
          </cell>
          <cell r="K1139">
            <v>174716.1</v>
          </cell>
        </row>
        <row r="1140">
          <cell r="G1140">
            <v>214.5</v>
          </cell>
          <cell r="K1140">
            <v>182367.9</v>
          </cell>
        </row>
        <row r="1141">
          <cell r="G1141">
            <v>361.5</v>
          </cell>
          <cell r="K1141">
            <v>307347.3</v>
          </cell>
        </row>
        <row r="1142">
          <cell r="G1142">
            <v>336</v>
          </cell>
          <cell r="K1142">
            <v>285667.20000000001</v>
          </cell>
        </row>
        <row r="1143">
          <cell r="G1143">
            <v>319</v>
          </cell>
          <cell r="K1143">
            <v>271213.8</v>
          </cell>
        </row>
        <row r="1144">
          <cell r="G1144">
            <v>405</v>
          </cell>
          <cell r="K1144">
            <v>344331</v>
          </cell>
        </row>
        <row r="1145">
          <cell r="G1145">
            <v>181.5</v>
          </cell>
          <cell r="K1145">
            <v>154311.30000000002</v>
          </cell>
        </row>
        <row r="1146">
          <cell r="G1146">
            <v>190</v>
          </cell>
          <cell r="K1146">
            <v>161538</v>
          </cell>
        </row>
        <row r="1147">
          <cell r="G1147">
            <v>261</v>
          </cell>
          <cell r="K1147">
            <v>221902.2</v>
          </cell>
        </row>
        <row r="1148">
          <cell r="G1148">
            <v>222</v>
          </cell>
          <cell r="K1148">
            <v>188744.4</v>
          </cell>
        </row>
        <row r="1149">
          <cell r="G1149">
            <v>205.5</v>
          </cell>
          <cell r="K1149">
            <v>174716.1</v>
          </cell>
        </row>
        <row r="1150">
          <cell r="G1150">
            <v>233</v>
          </cell>
          <cell r="K1150">
            <v>198096.6</v>
          </cell>
        </row>
        <row r="1151">
          <cell r="K1151">
            <v>0</v>
          </cell>
        </row>
        <row r="1152">
          <cell r="G1152">
            <v>387</v>
          </cell>
          <cell r="K1152">
            <v>329027.40000000002</v>
          </cell>
        </row>
        <row r="1153">
          <cell r="G1153">
            <v>261</v>
          </cell>
          <cell r="K1153">
            <v>221902.2</v>
          </cell>
        </row>
        <row r="1154">
          <cell r="G1154">
            <v>487.5</v>
          </cell>
          <cell r="K1154">
            <v>414472.5</v>
          </cell>
        </row>
        <row r="1155">
          <cell r="G1155">
            <v>345</v>
          </cell>
          <cell r="K1155">
            <v>293319</v>
          </cell>
        </row>
        <row r="1156">
          <cell r="G1156">
            <v>510</v>
          </cell>
          <cell r="K1156">
            <v>433602</v>
          </cell>
        </row>
        <row r="1157">
          <cell r="G1157">
            <v>376.5</v>
          </cell>
          <cell r="K1157">
            <v>320100.3</v>
          </cell>
        </row>
        <row r="1158">
          <cell r="G1158">
            <v>408</v>
          </cell>
          <cell r="K1158">
            <v>346881.60000000003</v>
          </cell>
        </row>
        <row r="1159">
          <cell r="G1159">
            <v>478.5</v>
          </cell>
          <cell r="K1159">
            <v>406820.7</v>
          </cell>
        </row>
        <row r="1160">
          <cell r="G1160">
            <v>420</v>
          </cell>
          <cell r="K1160">
            <v>357084</v>
          </cell>
        </row>
        <row r="1161">
          <cell r="G1161">
            <v>324</v>
          </cell>
          <cell r="K1161">
            <v>275464.8</v>
          </cell>
        </row>
        <row r="1162">
          <cell r="G1162">
            <v>375</v>
          </cell>
          <cell r="K1162">
            <v>318825</v>
          </cell>
        </row>
        <row r="1163">
          <cell r="G1163">
            <v>376.5</v>
          </cell>
          <cell r="K1163">
            <v>320100.3</v>
          </cell>
        </row>
        <row r="1164">
          <cell r="G1164">
            <v>352.5</v>
          </cell>
          <cell r="K1164">
            <v>299695.5</v>
          </cell>
        </row>
        <row r="1165">
          <cell r="G1165">
            <v>210</v>
          </cell>
          <cell r="K1165">
            <v>178542</v>
          </cell>
        </row>
        <row r="1166">
          <cell r="G1166">
            <v>205.5</v>
          </cell>
          <cell r="K1166">
            <v>174716.1</v>
          </cell>
        </row>
        <row r="1167">
          <cell r="G1167">
            <v>430.40000000000003</v>
          </cell>
          <cell r="K1167">
            <v>365926.08</v>
          </cell>
        </row>
        <row r="1168">
          <cell r="G1168">
            <v>523</v>
          </cell>
          <cell r="K1168">
            <v>444654.60000000003</v>
          </cell>
        </row>
        <row r="1169">
          <cell r="G1169">
            <v>229.5</v>
          </cell>
          <cell r="K1169">
            <v>195120.9</v>
          </cell>
        </row>
        <row r="1170">
          <cell r="G1170">
            <v>448</v>
          </cell>
          <cell r="K1170">
            <v>380889.60000000003</v>
          </cell>
        </row>
        <row r="1171">
          <cell r="G1171">
            <v>414</v>
          </cell>
          <cell r="K1171">
            <v>351982.8</v>
          </cell>
        </row>
        <row r="1172">
          <cell r="G1172">
            <v>210</v>
          </cell>
          <cell r="K1172">
            <v>178542</v>
          </cell>
        </row>
        <row r="1174">
          <cell r="M1174">
            <v>0</v>
          </cell>
        </row>
        <row r="1175">
          <cell r="M1175">
            <v>0</v>
          </cell>
        </row>
        <row r="1176">
          <cell r="M1176">
            <v>0</v>
          </cell>
        </row>
        <row r="1177">
          <cell r="M1177">
            <v>0</v>
          </cell>
        </row>
        <row r="1178">
          <cell r="M1178">
            <v>0</v>
          </cell>
        </row>
        <row r="1179">
          <cell r="M1179">
            <v>0</v>
          </cell>
        </row>
        <row r="1180">
          <cell r="M1180">
            <v>0</v>
          </cell>
        </row>
        <row r="1181">
          <cell r="G1181">
            <v>50</v>
          </cell>
          <cell r="M1181">
            <v>125000</v>
          </cell>
        </row>
        <row r="1182">
          <cell r="M1182">
            <v>0</v>
          </cell>
        </row>
        <row r="1183">
          <cell r="M1183">
            <v>0</v>
          </cell>
        </row>
        <row r="1184">
          <cell r="M1184">
            <v>0</v>
          </cell>
        </row>
        <row r="1185">
          <cell r="M1185">
            <v>0</v>
          </cell>
        </row>
        <row r="1186">
          <cell r="M1186">
            <v>0</v>
          </cell>
        </row>
        <row r="1187">
          <cell r="M1187">
            <v>0</v>
          </cell>
        </row>
        <row r="1188">
          <cell r="M1188">
            <v>0</v>
          </cell>
        </row>
        <row r="1189">
          <cell r="M1189">
            <v>0</v>
          </cell>
        </row>
        <row r="1190">
          <cell r="M1190">
            <v>0</v>
          </cell>
        </row>
        <row r="1191">
          <cell r="M1191">
            <v>0</v>
          </cell>
        </row>
        <row r="1192">
          <cell r="M1192">
            <v>0</v>
          </cell>
        </row>
        <row r="1193">
          <cell r="M1193">
            <v>0</v>
          </cell>
        </row>
        <row r="1194">
          <cell r="M1194">
            <v>0</v>
          </cell>
        </row>
        <row r="1195">
          <cell r="M1195">
            <v>0</v>
          </cell>
        </row>
        <row r="1196">
          <cell r="M1196">
            <v>0</v>
          </cell>
        </row>
        <row r="1197">
          <cell r="M1197">
            <v>0</v>
          </cell>
        </row>
        <row r="1198">
          <cell r="M1198">
            <v>0</v>
          </cell>
        </row>
        <row r="1199">
          <cell r="M1199">
            <v>0</v>
          </cell>
        </row>
        <row r="1200">
          <cell r="G1200">
            <v>100</v>
          </cell>
          <cell r="M1200">
            <v>250000</v>
          </cell>
        </row>
        <row r="1201">
          <cell r="M1201">
            <v>0</v>
          </cell>
        </row>
        <row r="1202">
          <cell r="G1202">
            <v>240</v>
          </cell>
          <cell r="M1202">
            <v>600000</v>
          </cell>
        </row>
        <row r="1203">
          <cell r="M1203">
            <v>0</v>
          </cell>
        </row>
        <row r="1204">
          <cell r="M1204">
            <v>0</v>
          </cell>
        </row>
        <row r="1205">
          <cell r="M1205">
            <v>0</v>
          </cell>
        </row>
        <row r="1206">
          <cell r="G1206">
            <v>80</v>
          </cell>
          <cell r="M1206">
            <v>200000</v>
          </cell>
        </row>
        <row r="1207">
          <cell r="G1207">
            <v>240</v>
          </cell>
          <cell r="M1207">
            <v>600000</v>
          </cell>
        </row>
        <row r="1208">
          <cell r="G1208">
            <v>1600</v>
          </cell>
          <cell r="M1208">
            <v>4000000</v>
          </cell>
        </row>
        <row r="1209">
          <cell r="M1209">
            <v>0</v>
          </cell>
        </row>
        <row r="1210">
          <cell r="M1210">
            <v>0</v>
          </cell>
        </row>
        <row r="1211">
          <cell r="M1211">
            <v>0</v>
          </cell>
        </row>
        <row r="1212">
          <cell r="M1212">
            <v>0</v>
          </cell>
        </row>
        <row r="1213">
          <cell r="M1213">
            <v>0</v>
          </cell>
        </row>
        <row r="1214">
          <cell r="M1214">
            <v>0</v>
          </cell>
        </row>
        <row r="1215">
          <cell r="M1215">
            <v>0</v>
          </cell>
        </row>
        <row r="1216">
          <cell r="G1216">
            <v>120</v>
          </cell>
          <cell r="M1216">
            <v>300000</v>
          </cell>
        </row>
        <row r="1217">
          <cell r="G1217">
            <v>240</v>
          </cell>
          <cell r="M1217">
            <v>600000</v>
          </cell>
        </row>
        <row r="1218">
          <cell r="M1218">
            <v>0</v>
          </cell>
        </row>
        <row r="1219">
          <cell r="G1219">
            <v>60</v>
          </cell>
          <cell r="M1219">
            <v>150000</v>
          </cell>
        </row>
        <row r="1220">
          <cell r="M1220">
            <v>0</v>
          </cell>
        </row>
        <row r="1221">
          <cell r="M1221">
            <v>0</v>
          </cell>
        </row>
        <row r="1222">
          <cell r="G1222">
            <v>200</v>
          </cell>
          <cell r="M1222">
            <v>500000</v>
          </cell>
        </row>
        <row r="1223">
          <cell r="G1223">
            <v>80</v>
          </cell>
          <cell r="M1223">
            <v>200000</v>
          </cell>
        </row>
        <row r="1224">
          <cell r="M1224">
            <v>0</v>
          </cell>
        </row>
        <row r="1225">
          <cell r="G1225">
            <v>600</v>
          </cell>
          <cell r="M1225">
            <v>1500000</v>
          </cell>
        </row>
        <row r="1226">
          <cell r="M1226">
            <v>0</v>
          </cell>
        </row>
        <row r="1227">
          <cell r="M1227">
            <v>0</v>
          </cell>
        </row>
        <row r="1228">
          <cell r="M1228">
            <v>0</v>
          </cell>
        </row>
        <row r="1229">
          <cell r="G1229">
            <v>240</v>
          </cell>
          <cell r="M1229">
            <v>600000</v>
          </cell>
        </row>
        <row r="1230">
          <cell r="M1230">
            <v>0</v>
          </cell>
        </row>
        <row r="1231">
          <cell r="M1231">
            <v>0</v>
          </cell>
        </row>
        <row r="1232">
          <cell r="G1232">
            <v>80</v>
          </cell>
          <cell r="M1232">
            <v>200000</v>
          </cell>
        </row>
        <row r="1233">
          <cell r="G1233">
            <v>800</v>
          </cell>
          <cell r="M1233">
            <v>2000000</v>
          </cell>
        </row>
        <row r="1234">
          <cell r="M1234">
            <v>0</v>
          </cell>
        </row>
        <row r="1235">
          <cell r="M1235">
            <v>0</v>
          </cell>
        </row>
        <row r="1236">
          <cell r="M1236">
            <v>0</v>
          </cell>
        </row>
        <row r="1237">
          <cell r="M1237">
            <v>0</v>
          </cell>
        </row>
        <row r="1238">
          <cell r="M1238">
            <v>0</v>
          </cell>
        </row>
        <row r="1239">
          <cell r="M1239">
            <v>0</v>
          </cell>
        </row>
        <row r="1240">
          <cell r="M1240">
            <v>0</v>
          </cell>
        </row>
        <row r="1241">
          <cell r="G1241">
            <v>1400</v>
          </cell>
          <cell r="M1241">
            <v>3500000</v>
          </cell>
        </row>
        <row r="1242">
          <cell r="M1242">
            <v>0</v>
          </cell>
        </row>
        <row r="1243">
          <cell r="G1243">
            <v>2800</v>
          </cell>
          <cell r="M1243">
            <v>7000000</v>
          </cell>
        </row>
        <row r="1244">
          <cell r="M1244">
            <v>0</v>
          </cell>
        </row>
        <row r="1245">
          <cell r="M1245">
            <v>0</v>
          </cell>
        </row>
        <row r="1246">
          <cell r="M1246">
            <v>0</v>
          </cell>
        </row>
        <row r="1247">
          <cell r="G1247">
            <v>1900</v>
          </cell>
          <cell r="M1247">
            <v>2470000</v>
          </cell>
        </row>
        <row r="1248">
          <cell r="M1248">
            <v>0</v>
          </cell>
        </row>
        <row r="1249">
          <cell r="G1249">
            <v>2836</v>
          </cell>
          <cell r="M1249">
            <v>3686800</v>
          </cell>
        </row>
        <row r="1250">
          <cell r="M1250">
            <v>0</v>
          </cell>
        </row>
        <row r="1251">
          <cell r="G1251">
            <v>923.07600000000002</v>
          </cell>
          <cell r="M1251">
            <v>1200000</v>
          </cell>
        </row>
        <row r="1252">
          <cell r="G1252">
            <v>2000</v>
          </cell>
          <cell r="M1252">
            <v>2600000</v>
          </cell>
        </row>
        <row r="1253">
          <cell r="M1253">
            <v>0</v>
          </cell>
        </row>
        <row r="1254">
          <cell r="G1254">
            <v>3000</v>
          </cell>
          <cell r="M1254">
            <v>3900000</v>
          </cell>
        </row>
        <row r="1255">
          <cell r="M1255">
            <v>0</v>
          </cell>
        </row>
        <row r="1256">
          <cell r="M1256">
            <v>0</v>
          </cell>
        </row>
        <row r="1257">
          <cell r="G1257">
            <v>100</v>
          </cell>
          <cell r="M1257">
            <v>130000</v>
          </cell>
        </row>
        <row r="1258">
          <cell r="M1258">
            <v>0</v>
          </cell>
        </row>
        <row r="1259">
          <cell r="M1259">
            <v>0</v>
          </cell>
        </row>
        <row r="1260">
          <cell r="M1260">
            <v>0</v>
          </cell>
        </row>
        <row r="1261">
          <cell r="G1261">
            <v>2076.9229999999998</v>
          </cell>
          <cell r="M1261">
            <v>2700000</v>
          </cell>
        </row>
        <row r="1262">
          <cell r="M1262">
            <v>0</v>
          </cell>
        </row>
        <row r="1263">
          <cell r="M1263">
            <v>0</v>
          </cell>
        </row>
        <row r="1264">
          <cell r="M1264">
            <v>0</v>
          </cell>
        </row>
        <row r="1265">
          <cell r="M1265">
            <v>0</v>
          </cell>
        </row>
        <row r="1266">
          <cell r="G1266">
            <v>2100</v>
          </cell>
          <cell r="M1266">
            <v>2730000</v>
          </cell>
        </row>
        <row r="1267">
          <cell r="M1267">
            <v>0</v>
          </cell>
        </row>
        <row r="1268">
          <cell r="M1268">
            <v>0</v>
          </cell>
        </row>
        <row r="1269">
          <cell r="G1269">
            <v>1153.846</v>
          </cell>
          <cell r="M1269">
            <v>1500000</v>
          </cell>
        </row>
        <row r="1270">
          <cell r="G1270">
            <v>1300</v>
          </cell>
          <cell r="M1270">
            <v>1690000</v>
          </cell>
        </row>
        <row r="1271">
          <cell r="G1271">
            <v>769.23</v>
          </cell>
          <cell r="M1271">
            <v>1000000</v>
          </cell>
        </row>
        <row r="1272">
          <cell r="G1272">
            <v>300</v>
          </cell>
          <cell r="M1272">
            <v>390000</v>
          </cell>
        </row>
        <row r="1273">
          <cell r="M1273">
            <v>0</v>
          </cell>
        </row>
        <row r="1274">
          <cell r="M1274">
            <v>0</v>
          </cell>
        </row>
        <row r="1275">
          <cell r="M1275">
            <v>0</v>
          </cell>
        </row>
        <row r="1276">
          <cell r="G1276">
            <v>700</v>
          </cell>
          <cell r="M1276">
            <v>910000</v>
          </cell>
        </row>
        <row r="1277">
          <cell r="M1277">
            <v>0</v>
          </cell>
        </row>
        <row r="1278">
          <cell r="M1278">
            <v>0</v>
          </cell>
        </row>
        <row r="1279">
          <cell r="M1279">
            <v>0</v>
          </cell>
        </row>
        <row r="1280">
          <cell r="M1280">
            <v>0</v>
          </cell>
        </row>
        <row r="1281">
          <cell r="G1281">
            <v>2042.67</v>
          </cell>
          <cell r="M1281">
            <v>2655471</v>
          </cell>
        </row>
        <row r="1282">
          <cell r="G1282">
            <v>1022</v>
          </cell>
          <cell r="M1282">
            <v>1328600</v>
          </cell>
        </row>
        <row r="1283">
          <cell r="M1283">
            <v>0</v>
          </cell>
        </row>
        <row r="1284">
          <cell r="M1284">
            <v>0</v>
          </cell>
        </row>
        <row r="1285">
          <cell r="M1285">
            <v>0</v>
          </cell>
        </row>
        <row r="1286">
          <cell r="M1286">
            <v>0</v>
          </cell>
        </row>
        <row r="1287">
          <cell r="M1287">
            <v>0</v>
          </cell>
        </row>
        <row r="1288">
          <cell r="G1288">
            <v>134</v>
          </cell>
          <cell r="M1288">
            <v>174200</v>
          </cell>
        </row>
        <row r="1289">
          <cell r="G1289">
            <v>500</v>
          </cell>
          <cell r="M1289">
            <v>650000</v>
          </cell>
        </row>
        <row r="1290">
          <cell r="M1290">
            <v>0</v>
          </cell>
        </row>
        <row r="1291">
          <cell r="G1291">
            <v>370</v>
          </cell>
          <cell r="M1291">
            <v>481000</v>
          </cell>
        </row>
        <row r="1292">
          <cell r="M1292">
            <v>0</v>
          </cell>
        </row>
        <row r="1293">
          <cell r="G1293">
            <v>1000</v>
          </cell>
          <cell r="M1293">
            <v>1300000</v>
          </cell>
        </row>
        <row r="1294">
          <cell r="G1294">
            <v>450</v>
          </cell>
          <cell r="M1294">
            <v>585000</v>
          </cell>
        </row>
        <row r="1295">
          <cell r="M1295">
            <v>0</v>
          </cell>
        </row>
        <row r="1296">
          <cell r="M1296">
            <v>0</v>
          </cell>
        </row>
        <row r="1297">
          <cell r="M1297">
            <v>0</v>
          </cell>
        </row>
        <row r="1298">
          <cell r="G1298">
            <v>1000</v>
          </cell>
          <cell r="M1298">
            <v>1300000</v>
          </cell>
        </row>
        <row r="1299">
          <cell r="G1299">
            <v>1000</v>
          </cell>
          <cell r="M1299">
            <v>1300000</v>
          </cell>
        </row>
        <row r="1300">
          <cell r="G1300">
            <v>1000</v>
          </cell>
          <cell r="M1300">
            <v>1300000</v>
          </cell>
        </row>
        <row r="1301">
          <cell r="G1301">
            <v>580</v>
          </cell>
          <cell r="M1301">
            <v>754000</v>
          </cell>
        </row>
        <row r="1302">
          <cell r="M1302">
            <v>0</v>
          </cell>
        </row>
        <row r="1303">
          <cell r="G1303">
            <v>840</v>
          </cell>
          <cell r="M1303">
            <v>1092000</v>
          </cell>
        </row>
        <row r="1304">
          <cell r="M1304">
            <v>0</v>
          </cell>
        </row>
        <row r="1305">
          <cell r="G1305">
            <v>1000</v>
          </cell>
          <cell r="M1305">
            <v>1300000</v>
          </cell>
        </row>
        <row r="1306">
          <cell r="G1306">
            <v>2000</v>
          </cell>
          <cell r="M1306">
            <v>2600000</v>
          </cell>
        </row>
        <row r="1307">
          <cell r="G1307">
            <v>2000</v>
          </cell>
          <cell r="M1307">
            <v>2600000</v>
          </cell>
        </row>
        <row r="1308">
          <cell r="G1308">
            <v>1154</v>
          </cell>
          <cell r="M1308">
            <v>1500000</v>
          </cell>
        </row>
        <row r="1309">
          <cell r="M1309">
            <v>0</v>
          </cell>
        </row>
        <row r="1310">
          <cell r="G1310">
            <v>200</v>
          </cell>
          <cell r="M1310">
            <v>260000</v>
          </cell>
        </row>
        <row r="1311">
          <cell r="M1311">
            <v>0</v>
          </cell>
        </row>
        <row r="1312">
          <cell r="M1312">
            <v>0</v>
          </cell>
        </row>
        <row r="1313">
          <cell r="M1313">
            <v>0</v>
          </cell>
        </row>
        <row r="1314">
          <cell r="M1314">
            <v>0</v>
          </cell>
        </row>
        <row r="1315">
          <cell r="M1315">
            <v>0</v>
          </cell>
        </row>
        <row r="1316">
          <cell r="M1316">
            <v>0</v>
          </cell>
        </row>
        <row r="1317">
          <cell r="M1317">
            <v>0</v>
          </cell>
        </row>
        <row r="1318">
          <cell r="G1318">
            <v>120</v>
          </cell>
          <cell r="M1318">
            <v>84000</v>
          </cell>
        </row>
        <row r="1319">
          <cell r="G1319">
            <v>120</v>
          </cell>
          <cell r="M1319">
            <v>84000</v>
          </cell>
        </row>
        <row r="1320">
          <cell r="G1320">
            <v>343</v>
          </cell>
          <cell r="M1320">
            <v>240100</v>
          </cell>
        </row>
        <row r="1321">
          <cell r="G1321">
            <v>120</v>
          </cell>
          <cell r="M1321">
            <v>84000</v>
          </cell>
        </row>
        <row r="1322">
          <cell r="G1322">
            <v>120</v>
          </cell>
          <cell r="M1322">
            <v>84000</v>
          </cell>
        </row>
        <row r="1323">
          <cell r="G1323">
            <v>120</v>
          </cell>
          <cell r="M1323">
            <v>84000</v>
          </cell>
        </row>
        <row r="1324">
          <cell r="G1324">
            <v>120</v>
          </cell>
          <cell r="M1324">
            <v>84000</v>
          </cell>
        </row>
        <row r="1325">
          <cell r="G1325">
            <v>120</v>
          </cell>
          <cell r="M1325">
            <v>84000</v>
          </cell>
        </row>
        <row r="1326">
          <cell r="G1326">
            <v>120</v>
          </cell>
          <cell r="M1326">
            <v>84000</v>
          </cell>
        </row>
        <row r="1327">
          <cell r="G1327">
            <v>120</v>
          </cell>
          <cell r="M1327">
            <v>84000</v>
          </cell>
        </row>
        <row r="1328">
          <cell r="M1328">
            <v>0</v>
          </cell>
        </row>
        <row r="1329">
          <cell r="G1329">
            <v>120</v>
          </cell>
          <cell r="M1329">
            <v>84000</v>
          </cell>
        </row>
        <row r="1330">
          <cell r="G1330">
            <v>120</v>
          </cell>
          <cell r="M1330">
            <v>84000</v>
          </cell>
        </row>
        <row r="1331">
          <cell r="G1331">
            <v>120</v>
          </cell>
          <cell r="M1331">
            <v>84000</v>
          </cell>
        </row>
        <row r="1332">
          <cell r="G1332">
            <v>120</v>
          </cell>
          <cell r="M1332">
            <v>84000</v>
          </cell>
        </row>
        <row r="1333">
          <cell r="G1333">
            <v>120</v>
          </cell>
          <cell r="M1333">
            <v>84000</v>
          </cell>
        </row>
        <row r="1334">
          <cell r="G1334">
            <v>120</v>
          </cell>
          <cell r="M1334">
            <v>84000</v>
          </cell>
        </row>
        <row r="1335">
          <cell r="G1335">
            <v>143</v>
          </cell>
          <cell r="M1335">
            <v>100100</v>
          </cell>
        </row>
        <row r="1336">
          <cell r="G1336">
            <v>120</v>
          </cell>
          <cell r="M1336">
            <v>84000</v>
          </cell>
        </row>
        <row r="1337">
          <cell r="G1337">
            <v>120</v>
          </cell>
          <cell r="M1337">
            <v>84000</v>
          </cell>
        </row>
        <row r="1338">
          <cell r="G1338">
            <v>500</v>
          </cell>
          <cell r="M1338">
            <v>350000</v>
          </cell>
        </row>
        <row r="1339">
          <cell r="G1339">
            <v>120</v>
          </cell>
          <cell r="M1339">
            <v>84000</v>
          </cell>
        </row>
        <row r="1340">
          <cell r="G1340">
            <v>120</v>
          </cell>
          <cell r="M1340">
            <v>84000</v>
          </cell>
        </row>
        <row r="1341">
          <cell r="G1341">
            <v>160</v>
          </cell>
          <cell r="M1341">
            <v>112000</v>
          </cell>
        </row>
        <row r="1342">
          <cell r="G1342">
            <v>120</v>
          </cell>
          <cell r="M1342">
            <v>84000</v>
          </cell>
        </row>
        <row r="1343">
          <cell r="G1343">
            <v>120</v>
          </cell>
          <cell r="M1343">
            <v>84000</v>
          </cell>
        </row>
        <row r="1344">
          <cell r="G1344">
            <v>120</v>
          </cell>
          <cell r="M1344">
            <v>84000</v>
          </cell>
        </row>
        <row r="1345">
          <cell r="G1345">
            <v>120</v>
          </cell>
          <cell r="M1345">
            <v>84000</v>
          </cell>
        </row>
        <row r="1346">
          <cell r="G1346">
            <v>170</v>
          </cell>
          <cell r="M1346">
            <v>119000</v>
          </cell>
        </row>
        <row r="1347">
          <cell r="G1347">
            <v>120</v>
          </cell>
          <cell r="M1347">
            <v>84000</v>
          </cell>
        </row>
        <row r="1348">
          <cell r="G1348">
            <v>120</v>
          </cell>
          <cell r="M1348">
            <v>84000</v>
          </cell>
        </row>
        <row r="1349">
          <cell r="G1349">
            <v>120</v>
          </cell>
          <cell r="M1349">
            <v>84000</v>
          </cell>
        </row>
        <row r="1350">
          <cell r="G1350">
            <v>120</v>
          </cell>
          <cell r="M1350">
            <v>84000</v>
          </cell>
        </row>
        <row r="1351">
          <cell r="G1351">
            <v>160</v>
          </cell>
          <cell r="M1351">
            <v>112000</v>
          </cell>
        </row>
        <row r="1352">
          <cell r="G1352">
            <v>120</v>
          </cell>
          <cell r="M1352">
            <v>84000</v>
          </cell>
        </row>
        <row r="1353">
          <cell r="G1353">
            <v>120</v>
          </cell>
          <cell r="M1353">
            <v>84000</v>
          </cell>
        </row>
        <row r="1354">
          <cell r="G1354">
            <v>120</v>
          </cell>
          <cell r="M1354">
            <v>84000</v>
          </cell>
        </row>
        <row r="1355">
          <cell r="G1355">
            <v>120</v>
          </cell>
          <cell r="M1355">
            <v>84000</v>
          </cell>
        </row>
        <row r="1356">
          <cell r="G1356">
            <v>120</v>
          </cell>
          <cell r="M1356">
            <v>84000</v>
          </cell>
        </row>
        <row r="1357">
          <cell r="G1357">
            <v>120</v>
          </cell>
          <cell r="M1357">
            <v>84000</v>
          </cell>
        </row>
        <row r="1358">
          <cell r="G1358">
            <v>120</v>
          </cell>
          <cell r="M1358">
            <v>84000</v>
          </cell>
        </row>
        <row r="1359">
          <cell r="G1359">
            <v>120</v>
          </cell>
          <cell r="M1359">
            <v>84000</v>
          </cell>
        </row>
        <row r="1360">
          <cell r="G1360">
            <v>120</v>
          </cell>
          <cell r="M1360">
            <v>84000</v>
          </cell>
        </row>
        <row r="1361">
          <cell r="G1361">
            <v>100</v>
          </cell>
          <cell r="M1361">
            <v>70000</v>
          </cell>
        </row>
        <row r="1362">
          <cell r="G1362">
            <v>120</v>
          </cell>
          <cell r="M1362">
            <v>84000</v>
          </cell>
        </row>
        <row r="1363">
          <cell r="G1363">
            <v>120</v>
          </cell>
          <cell r="M1363">
            <v>84000</v>
          </cell>
        </row>
        <row r="1364">
          <cell r="G1364">
            <v>120</v>
          </cell>
          <cell r="M1364">
            <v>84000</v>
          </cell>
        </row>
        <row r="1365">
          <cell r="G1365">
            <v>120</v>
          </cell>
          <cell r="M1365">
            <v>84000</v>
          </cell>
        </row>
        <row r="1366">
          <cell r="G1366">
            <v>120</v>
          </cell>
          <cell r="M1366">
            <v>84000</v>
          </cell>
        </row>
        <row r="1367">
          <cell r="G1367">
            <v>120</v>
          </cell>
          <cell r="M1367">
            <v>84000</v>
          </cell>
        </row>
        <row r="1368">
          <cell r="M1368">
            <v>0</v>
          </cell>
        </row>
        <row r="1369">
          <cell r="G1369">
            <v>120</v>
          </cell>
          <cell r="M1369">
            <v>84000</v>
          </cell>
        </row>
        <row r="1370">
          <cell r="G1370">
            <v>730</v>
          </cell>
          <cell r="M1370">
            <v>511000</v>
          </cell>
        </row>
        <row r="1371">
          <cell r="G1371">
            <v>120</v>
          </cell>
          <cell r="M1371">
            <v>84000</v>
          </cell>
        </row>
        <row r="1372">
          <cell r="G1372">
            <v>120</v>
          </cell>
          <cell r="M1372">
            <v>84000</v>
          </cell>
        </row>
        <row r="1373">
          <cell r="G1373">
            <v>120</v>
          </cell>
          <cell r="M1373">
            <v>84000</v>
          </cell>
        </row>
        <row r="1374">
          <cell r="G1374">
            <v>120</v>
          </cell>
          <cell r="M1374">
            <v>84000</v>
          </cell>
        </row>
        <row r="1375">
          <cell r="G1375">
            <v>120</v>
          </cell>
          <cell r="M1375">
            <v>84000</v>
          </cell>
        </row>
        <row r="1376">
          <cell r="G1376">
            <v>240</v>
          </cell>
          <cell r="M1376">
            <v>168000</v>
          </cell>
        </row>
        <row r="1377">
          <cell r="G1377">
            <v>120</v>
          </cell>
          <cell r="M1377">
            <v>84000</v>
          </cell>
        </row>
        <row r="1378">
          <cell r="G1378">
            <v>120</v>
          </cell>
          <cell r="M1378">
            <v>84000</v>
          </cell>
        </row>
        <row r="1379">
          <cell r="G1379">
            <v>120</v>
          </cell>
          <cell r="M1379">
            <v>84000</v>
          </cell>
        </row>
        <row r="1380">
          <cell r="G1380">
            <v>120</v>
          </cell>
          <cell r="M1380">
            <v>84000</v>
          </cell>
        </row>
        <row r="1381">
          <cell r="G1381">
            <v>120</v>
          </cell>
          <cell r="M1381">
            <v>84000</v>
          </cell>
        </row>
        <row r="1382">
          <cell r="G1382">
            <v>72</v>
          </cell>
          <cell r="M1382">
            <v>50400</v>
          </cell>
        </row>
        <row r="1383">
          <cell r="G1383">
            <v>120</v>
          </cell>
          <cell r="M1383">
            <v>84000</v>
          </cell>
        </row>
        <row r="1384">
          <cell r="G1384">
            <v>120</v>
          </cell>
          <cell r="M1384">
            <v>84000</v>
          </cell>
        </row>
        <row r="1385">
          <cell r="G1385">
            <v>120</v>
          </cell>
          <cell r="M1385">
            <v>84000</v>
          </cell>
        </row>
        <row r="1386">
          <cell r="G1386">
            <v>120</v>
          </cell>
          <cell r="M1386">
            <v>84000</v>
          </cell>
        </row>
        <row r="1387">
          <cell r="G1387">
            <v>120</v>
          </cell>
          <cell r="M1387">
            <v>84000</v>
          </cell>
        </row>
        <row r="1388">
          <cell r="G1388">
            <v>120</v>
          </cell>
          <cell r="M1388">
            <v>84000</v>
          </cell>
        </row>
        <row r="1389">
          <cell r="G1389">
            <v>120</v>
          </cell>
          <cell r="M1389">
            <v>84000</v>
          </cell>
        </row>
        <row r="1390">
          <cell r="G1390">
            <v>10</v>
          </cell>
          <cell r="M1390">
            <v>300000</v>
          </cell>
        </row>
        <row r="1391">
          <cell r="G1391">
            <v>2</v>
          </cell>
          <cell r="M1391">
            <v>60000</v>
          </cell>
        </row>
        <row r="1392">
          <cell r="G1392">
            <v>9</v>
          </cell>
          <cell r="M1392">
            <v>270000</v>
          </cell>
        </row>
        <row r="1393">
          <cell r="G1393">
            <v>2</v>
          </cell>
          <cell r="M1393">
            <v>60000</v>
          </cell>
        </row>
        <row r="1394">
          <cell r="G1394">
            <v>2</v>
          </cell>
          <cell r="M1394">
            <v>60000</v>
          </cell>
        </row>
        <row r="1395">
          <cell r="G1395">
            <v>2</v>
          </cell>
          <cell r="M1395">
            <v>60000</v>
          </cell>
        </row>
        <row r="1396">
          <cell r="G1396">
            <v>2</v>
          </cell>
          <cell r="M1396">
            <v>60000</v>
          </cell>
        </row>
        <row r="1397">
          <cell r="G1397">
            <v>2</v>
          </cell>
          <cell r="M1397">
            <v>60000</v>
          </cell>
        </row>
        <row r="1398">
          <cell r="G1398">
            <v>2</v>
          </cell>
          <cell r="M1398">
            <v>60000</v>
          </cell>
        </row>
        <row r="1399">
          <cell r="G1399">
            <v>2</v>
          </cell>
          <cell r="M1399">
            <v>60000</v>
          </cell>
        </row>
        <row r="1400">
          <cell r="M1400">
            <v>0</v>
          </cell>
        </row>
        <row r="1401">
          <cell r="G1401">
            <v>2</v>
          </cell>
          <cell r="M1401">
            <v>60000</v>
          </cell>
        </row>
        <row r="1402">
          <cell r="G1402">
            <v>2</v>
          </cell>
          <cell r="M1402">
            <v>60000</v>
          </cell>
        </row>
        <row r="1403">
          <cell r="G1403">
            <v>2</v>
          </cell>
          <cell r="M1403">
            <v>60000</v>
          </cell>
        </row>
        <row r="1404">
          <cell r="G1404">
            <v>2</v>
          </cell>
          <cell r="M1404">
            <v>60000</v>
          </cell>
        </row>
        <row r="1405">
          <cell r="G1405">
            <v>2</v>
          </cell>
          <cell r="M1405">
            <v>60000</v>
          </cell>
        </row>
        <row r="1406">
          <cell r="G1406">
            <v>2</v>
          </cell>
          <cell r="M1406">
            <v>60000</v>
          </cell>
        </row>
        <row r="1407">
          <cell r="G1407">
            <v>13</v>
          </cell>
          <cell r="M1407">
            <v>390000</v>
          </cell>
        </row>
        <row r="1408">
          <cell r="G1408">
            <v>2</v>
          </cell>
          <cell r="M1408">
            <v>60000</v>
          </cell>
        </row>
        <row r="1409">
          <cell r="G1409">
            <v>2</v>
          </cell>
          <cell r="M1409">
            <v>60000</v>
          </cell>
        </row>
        <row r="1410">
          <cell r="G1410">
            <v>17</v>
          </cell>
          <cell r="M1410">
            <v>510000</v>
          </cell>
        </row>
        <row r="1411">
          <cell r="G1411">
            <v>2</v>
          </cell>
          <cell r="M1411">
            <v>60000</v>
          </cell>
        </row>
        <row r="1412">
          <cell r="G1412">
            <v>2</v>
          </cell>
          <cell r="M1412">
            <v>60000</v>
          </cell>
        </row>
        <row r="1413">
          <cell r="G1413">
            <v>4</v>
          </cell>
          <cell r="M1413">
            <v>150000</v>
          </cell>
        </row>
        <row r="1414">
          <cell r="G1414">
            <v>2</v>
          </cell>
          <cell r="M1414">
            <v>60000</v>
          </cell>
        </row>
        <row r="1415">
          <cell r="G1415">
            <v>2</v>
          </cell>
          <cell r="M1415">
            <v>60000</v>
          </cell>
        </row>
        <row r="1416">
          <cell r="G1416">
            <v>2</v>
          </cell>
          <cell r="M1416">
            <v>60000</v>
          </cell>
        </row>
        <row r="1417">
          <cell r="G1417">
            <v>2</v>
          </cell>
          <cell r="M1417">
            <v>60000</v>
          </cell>
        </row>
        <row r="1418">
          <cell r="G1418">
            <v>20</v>
          </cell>
          <cell r="M1418">
            <v>600000</v>
          </cell>
        </row>
        <row r="1419">
          <cell r="G1419">
            <v>2</v>
          </cell>
          <cell r="M1419">
            <v>60000</v>
          </cell>
        </row>
        <row r="1420">
          <cell r="G1420">
            <v>2</v>
          </cell>
          <cell r="M1420">
            <v>60000</v>
          </cell>
        </row>
        <row r="1421">
          <cell r="G1421">
            <v>2</v>
          </cell>
          <cell r="M1421">
            <v>60000</v>
          </cell>
        </row>
        <row r="1422">
          <cell r="G1422">
            <v>2</v>
          </cell>
          <cell r="M1422">
            <v>60000</v>
          </cell>
        </row>
        <row r="1423">
          <cell r="G1423">
            <v>8</v>
          </cell>
          <cell r="M1423">
            <v>300000</v>
          </cell>
        </row>
        <row r="1424">
          <cell r="G1424">
            <v>2</v>
          </cell>
          <cell r="M1424">
            <v>60000</v>
          </cell>
        </row>
        <row r="1425">
          <cell r="G1425">
            <v>2</v>
          </cell>
          <cell r="M1425">
            <v>60000</v>
          </cell>
        </row>
        <row r="1426">
          <cell r="G1426">
            <v>2</v>
          </cell>
          <cell r="M1426">
            <v>60000</v>
          </cell>
        </row>
        <row r="1427">
          <cell r="G1427">
            <v>2</v>
          </cell>
          <cell r="M1427">
            <v>60000</v>
          </cell>
        </row>
        <row r="1428">
          <cell r="G1428">
            <v>2</v>
          </cell>
          <cell r="M1428">
            <v>60000</v>
          </cell>
        </row>
        <row r="1429">
          <cell r="G1429">
            <v>2</v>
          </cell>
          <cell r="M1429">
            <v>60000</v>
          </cell>
        </row>
        <row r="1430">
          <cell r="G1430">
            <v>2</v>
          </cell>
          <cell r="M1430">
            <v>60000</v>
          </cell>
        </row>
        <row r="1431">
          <cell r="G1431">
            <v>2</v>
          </cell>
          <cell r="M1431">
            <v>60000</v>
          </cell>
        </row>
        <row r="1432">
          <cell r="G1432">
            <v>2</v>
          </cell>
          <cell r="M1432">
            <v>60000</v>
          </cell>
        </row>
        <row r="1433">
          <cell r="G1433">
            <v>10</v>
          </cell>
          <cell r="M1433">
            <v>300000</v>
          </cell>
        </row>
        <row r="1434">
          <cell r="G1434">
            <v>2</v>
          </cell>
          <cell r="M1434">
            <v>60000</v>
          </cell>
        </row>
        <row r="1435">
          <cell r="G1435">
            <v>2</v>
          </cell>
          <cell r="M1435">
            <v>60000</v>
          </cell>
        </row>
        <row r="1436">
          <cell r="G1436">
            <v>2</v>
          </cell>
          <cell r="M1436">
            <v>60000</v>
          </cell>
        </row>
        <row r="1437">
          <cell r="G1437">
            <v>2</v>
          </cell>
          <cell r="M1437">
            <v>60000</v>
          </cell>
        </row>
        <row r="1438">
          <cell r="G1438">
            <v>2</v>
          </cell>
          <cell r="M1438">
            <v>60000</v>
          </cell>
        </row>
        <row r="1439">
          <cell r="G1439">
            <v>2</v>
          </cell>
          <cell r="M1439">
            <v>60000</v>
          </cell>
        </row>
        <row r="1440">
          <cell r="M1440">
            <v>0</v>
          </cell>
        </row>
        <row r="1441">
          <cell r="G1441">
            <v>2</v>
          </cell>
          <cell r="M1441">
            <v>60000</v>
          </cell>
        </row>
        <row r="1442">
          <cell r="G1442">
            <v>20</v>
          </cell>
          <cell r="M1442">
            <v>700000</v>
          </cell>
        </row>
        <row r="1443">
          <cell r="G1443">
            <v>2</v>
          </cell>
          <cell r="M1443">
            <v>60000</v>
          </cell>
        </row>
        <row r="1444">
          <cell r="G1444">
            <v>2</v>
          </cell>
          <cell r="M1444">
            <v>60000</v>
          </cell>
        </row>
        <row r="1445">
          <cell r="G1445">
            <v>2</v>
          </cell>
          <cell r="M1445">
            <v>60000</v>
          </cell>
        </row>
        <row r="1446">
          <cell r="G1446">
            <v>2</v>
          </cell>
          <cell r="M1446">
            <v>60000</v>
          </cell>
        </row>
        <row r="1447">
          <cell r="G1447">
            <v>2</v>
          </cell>
          <cell r="M1447">
            <v>60000</v>
          </cell>
        </row>
        <row r="1448">
          <cell r="G1448">
            <v>4</v>
          </cell>
          <cell r="M1448">
            <v>120000</v>
          </cell>
        </row>
        <row r="1449">
          <cell r="G1449">
            <v>2</v>
          </cell>
          <cell r="M1449">
            <v>60000</v>
          </cell>
        </row>
        <row r="1450">
          <cell r="G1450">
            <v>2</v>
          </cell>
          <cell r="M1450">
            <v>60000</v>
          </cell>
        </row>
        <row r="1451">
          <cell r="G1451">
            <v>2</v>
          </cell>
          <cell r="M1451">
            <v>60000</v>
          </cell>
        </row>
        <row r="1452">
          <cell r="G1452">
            <v>2</v>
          </cell>
          <cell r="M1452">
            <v>60000</v>
          </cell>
        </row>
        <row r="1453">
          <cell r="G1453">
            <v>2</v>
          </cell>
          <cell r="M1453">
            <v>60000</v>
          </cell>
        </row>
        <row r="1454">
          <cell r="G1454">
            <v>10</v>
          </cell>
          <cell r="M1454">
            <v>500000</v>
          </cell>
        </row>
        <row r="1455">
          <cell r="G1455">
            <v>2</v>
          </cell>
          <cell r="M1455">
            <v>60000</v>
          </cell>
        </row>
        <row r="1456">
          <cell r="G1456">
            <v>2</v>
          </cell>
          <cell r="M1456">
            <v>60000</v>
          </cell>
        </row>
        <row r="1457">
          <cell r="G1457">
            <v>2</v>
          </cell>
          <cell r="M1457">
            <v>60000</v>
          </cell>
        </row>
        <row r="1458">
          <cell r="G1458">
            <v>2</v>
          </cell>
          <cell r="M1458">
            <v>60000</v>
          </cell>
        </row>
        <row r="1459">
          <cell r="G1459">
            <v>2</v>
          </cell>
          <cell r="M1459">
            <v>60000</v>
          </cell>
        </row>
        <row r="1460">
          <cell r="G1460">
            <v>2</v>
          </cell>
          <cell r="M1460">
            <v>60000</v>
          </cell>
        </row>
        <row r="1461">
          <cell r="G1461">
            <v>2</v>
          </cell>
          <cell r="M1461">
            <v>60000</v>
          </cell>
        </row>
        <row r="1462">
          <cell r="G1462">
            <v>14</v>
          </cell>
          <cell r="M1462">
            <v>126000</v>
          </cell>
        </row>
        <row r="1463">
          <cell r="M1463">
            <v>0</v>
          </cell>
        </row>
        <row r="1464">
          <cell r="G1464">
            <v>13</v>
          </cell>
          <cell r="M1464">
            <v>325000</v>
          </cell>
        </row>
        <row r="1465">
          <cell r="G1465">
            <v>10</v>
          </cell>
          <cell r="M1465">
            <v>80000</v>
          </cell>
        </row>
        <row r="1466">
          <cell r="M1466">
            <v>0</v>
          </cell>
        </row>
        <row r="1467">
          <cell r="G1467">
            <v>4</v>
          </cell>
          <cell r="M1467">
            <v>60000</v>
          </cell>
        </row>
        <row r="1468">
          <cell r="G1468">
            <v>10</v>
          </cell>
          <cell r="M1468">
            <v>150000</v>
          </cell>
        </row>
        <row r="1469">
          <cell r="G1469">
            <v>4</v>
          </cell>
          <cell r="M1469">
            <v>100000</v>
          </cell>
        </row>
        <row r="1470">
          <cell r="G1470">
            <v>16</v>
          </cell>
          <cell r="M1470">
            <v>160000</v>
          </cell>
        </row>
        <row r="1471">
          <cell r="G1471">
            <v>4</v>
          </cell>
          <cell r="M1471">
            <v>60000</v>
          </cell>
        </row>
        <row r="1472">
          <cell r="M1472">
            <v>0</v>
          </cell>
        </row>
        <row r="1473">
          <cell r="G1473">
            <v>6</v>
          </cell>
          <cell r="M1473">
            <v>90000</v>
          </cell>
        </row>
        <row r="1474">
          <cell r="G1474">
            <v>4</v>
          </cell>
          <cell r="M1474">
            <v>60000</v>
          </cell>
        </row>
        <row r="1475">
          <cell r="G1475">
            <v>10</v>
          </cell>
          <cell r="M1475">
            <v>130000</v>
          </cell>
        </row>
        <row r="1476">
          <cell r="M1476">
            <v>0</v>
          </cell>
        </row>
        <row r="1477">
          <cell r="G1477">
            <v>15</v>
          </cell>
          <cell r="M1477">
            <v>135000</v>
          </cell>
        </row>
        <row r="1478">
          <cell r="G1478">
            <v>5</v>
          </cell>
          <cell r="M1478">
            <v>30000</v>
          </cell>
        </row>
        <row r="1479">
          <cell r="G1479">
            <v>32</v>
          </cell>
          <cell r="M1479">
            <v>250000</v>
          </cell>
        </row>
        <row r="1480">
          <cell r="G1480">
            <v>10</v>
          </cell>
          <cell r="M1480">
            <v>250000</v>
          </cell>
        </row>
        <row r="1481">
          <cell r="G1481">
            <v>10</v>
          </cell>
          <cell r="M1481">
            <v>250000</v>
          </cell>
        </row>
        <row r="1482">
          <cell r="G1482">
            <v>10</v>
          </cell>
          <cell r="M1482">
            <v>250000</v>
          </cell>
        </row>
        <row r="1483">
          <cell r="G1483">
            <v>6</v>
          </cell>
          <cell r="M1483">
            <v>150000</v>
          </cell>
        </row>
        <row r="1484">
          <cell r="G1484">
            <v>13</v>
          </cell>
          <cell r="M1484">
            <v>208200</v>
          </cell>
        </row>
        <row r="1485">
          <cell r="M1485">
            <v>0</v>
          </cell>
        </row>
        <row r="1486">
          <cell r="G1486">
            <v>6</v>
          </cell>
          <cell r="M1486">
            <v>90000</v>
          </cell>
        </row>
        <row r="1487">
          <cell r="G1487">
            <v>7</v>
          </cell>
          <cell r="M1487">
            <v>180000</v>
          </cell>
        </row>
        <row r="1488">
          <cell r="G1488">
            <v>11</v>
          </cell>
          <cell r="M1488">
            <v>110000</v>
          </cell>
        </row>
        <row r="1489">
          <cell r="M1489">
            <v>0</v>
          </cell>
        </row>
        <row r="1490">
          <cell r="G1490">
            <v>10</v>
          </cell>
          <cell r="M1490">
            <v>150000</v>
          </cell>
        </row>
        <row r="1491">
          <cell r="G1491">
            <v>10</v>
          </cell>
          <cell r="M1491">
            <v>150000</v>
          </cell>
        </row>
        <row r="1492">
          <cell r="G1492">
            <v>17</v>
          </cell>
          <cell r="M1492">
            <v>255000</v>
          </cell>
        </row>
        <row r="1493">
          <cell r="G1493">
            <v>13</v>
          </cell>
          <cell r="M1493">
            <v>130000</v>
          </cell>
        </row>
        <row r="1494">
          <cell r="G1494">
            <v>8</v>
          </cell>
          <cell r="M1494">
            <v>96000</v>
          </cell>
        </row>
        <row r="1495">
          <cell r="M1495">
            <v>0</v>
          </cell>
        </row>
        <row r="1496">
          <cell r="M1496">
            <v>0</v>
          </cell>
        </row>
        <row r="1497">
          <cell r="G1497">
            <v>5</v>
          </cell>
          <cell r="M1497">
            <v>50000</v>
          </cell>
        </row>
        <row r="1498">
          <cell r="G1498">
            <v>15</v>
          </cell>
          <cell r="M1498">
            <v>150000</v>
          </cell>
        </row>
        <row r="1499">
          <cell r="M1499">
            <v>0</v>
          </cell>
        </row>
        <row r="1500">
          <cell r="G1500">
            <v>25</v>
          </cell>
          <cell r="M1500">
            <v>375000</v>
          </cell>
        </row>
        <row r="1501">
          <cell r="M1501">
            <v>0</v>
          </cell>
        </row>
        <row r="1502">
          <cell r="M1502">
            <v>0</v>
          </cell>
        </row>
        <row r="1503">
          <cell r="M1503">
            <v>0</v>
          </cell>
        </row>
        <row r="1504">
          <cell r="G1504">
            <v>5</v>
          </cell>
          <cell r="M1504">
            <v>50000</v>
          </cell>
        </row>
        <row r="1505">
          <cell r="M1505">
            <v>0</v>
          </cell>
        </row>
        <row r="1506">
          <cell r="M1506">
            <v>0</v>
          </cell>
        </row>
        <row r="1507">
          <cell r="G1507">
            <v>10</v>
          </cell>
          <cell r="M1507">
            <v>120000</v>
          </cell>
        </row>
        <row r="1508">
          <cell r="M1508">
            <v>0</v>
          </cell>
        </row>
        <row r="1509">
          <cell r="M1509">
            <v>0</v>
          </cell>
        </row>
        <row r="1510">
          <cell r="M1510">
            <v>0</v>
          </cell>
        </row>
        <row r="1511">
          <cell r="G1511">
            <v>10</v>
          </cell>
          <cell r="M1511">
            <v>200000</v>
          </cell>
        </row>
        <row r="1512">
          <cell r="M1512">
            <v>0</v>
          </cell>
        </row>
        <row r="1513">
          <cell r="G1513">
            <v>8</v>
          </cell>
          <cell r="M1513">
            <v>120000</v>
          </cell>
        </row>
        <row r="1514">
          <cell r="G1514">
            <v>20</v>
          </cell>
          <cell r="M1514">
            <v>200000</v>
          </cell>
        </row>
        <row r="1515">
          <cell r="G1515">
            <v>25</v>
          </cell>
          <cell r="M1515">
            <v>250000</v>
          </cell>
        </row>
        <row r="1516">
          <cell r="G1516">
            <v>17</v>
          </cell>
          <cell r="M1516">
            <v>255000</v>
          </cell>
        </row>
        <row r="1517">
          <cell r="M1517">
            <v>0</v>
          </cell>
        </row>
        <row r="1518">
          <cell r="M1518">
            <v>0</v>
          </cell>
        </row>
        <row r="1519">
          <cell r="G1519">
            <v>25</v>
          </cell>
          <cell r="M1519">
            <v>375000</v>
          </cell>
        </row>
        <row r="1520">
          <cell r="G1520">
            <v>25</v>
          </cell>
          <cell r="M1520">
            <v>375000</v>
          </cell>
        </row>
        <row r="1521">
          <cell r="G1521">
            <v>25</v>
          </cell>
          <cell r="M1521">
            <v>375000</v>
          </cell>
        </row>
        <row r="1522">
          <cell r="M1522">
            <v>0</v>
          </cell>
        </row>
        <row r="1523">
          <cell r="G1523">
            <v>25</v>
          </cell>
          <cell r="M1523">
            <v>375000</v>
          </cell>
        </row>
        <row r="1524">
          <cell r="G1524">
            <v>3</v>
          </cell>
          <cell r="M1524">
            <v>30000</v>
          </cell>
        </row>
        <row r="1525">
          <cell r="G1525">
            <v>10</v>
          </cell>
          <cell r="M1525">
            <v>150000</v>
          </cell>
        </row>
        <row r="1526">
          <cell r="G1526">
            <v>6</v>
          </cell>
          <cell r="M1526">
            <v>60000</v>
          </cell>
        </row>
        <row r="1527">
          <cell r="M1527">
            <v>0</v>
          </cell>
        </row>
        <row r="1528">
          <cell r="G1528">
            <v>5</v>
          </cell>
          <cell r="M1528">
            <v>50000</v>
          </cell>
        </row>
        <row r="1529">
          <cell r="G1529">
            <v>35</v>
          </cell>
          <cell r="M1529">
            <v>630000</v>
          </cell>
        </row>
        <row r="1530">
          <cell r="G1530">
            <v>12</v>
          </cell>
          <cell r="M1530">
            <v>72000</v>
          </cell>
        </row>
        <row r="1531">
          <cell r="G1531">
            <v>40</v>
          </cell>
          <cell r="M1531">
            <v>640000</v>
          </cell>
        </row>
        <row r="1532">
          <cell r="G1532">
            <v>10</v>
          </cell>
          <cell r="M1532">
            <v>100000</v>
          </cell>
        </row>
        <row r="1533">
          <cell r="G1533">
            <v>10</v>
          </cell>
          <cell r="M1533">
            <v>60000</v>
          </cell>
        </row>
        <row r="1534">
          <cell r="M1534">
            <v>0</v>
          </cell>
        </row>
        <row r="1535">
          <cell r="G1535">
            <v>1</v>
          </cell>
          <cell r="M1535">
            <v>1600000</v>
          </cell>
        </row>
        <row r="1536">
          <cell r="G1536">
            <v>1</v>
          </cell>
          <cell r="M1536">
            <v>600000</v>
          </cell>
        </row>
        <row r="1537">
          <cell r="G1537">
            <v>1</v>
          </cell>
          <cell r="M1537">
            <v>1200000</v>
          </cell>
        </row>
        <row r="1538">
          <cell r="G1538">
            <v>1</v>
          </cell>
          <cell r="M1538">
            <v>600000</v>
          </cell>
        </row>
        <row r="1539">
          <cell r="G1539">
            <v>1</v>
          </cell>
          <cell r="M1539">
            <v>1250000</v>
          </cell>
        </row>
        <row r="1540">
          <cell r="G1540">
            <v>1</v>
          </cell>
          <cell r="M1540">
            <v>2133040.7999999998</v>
          </cell>
        </row>
        <row r="1541">
          <cell r="M1541">
            <v>0</v>
          </cell>
        </row>
        <row r="1542">
          <cell r="M1542">
            <v>0</v>
          </cell>
        </row>
        <row r="1543">
          <cell r="G1543">
            <v>1</v>
          </cell>
          <cell r="M1543">
            <v>1374057.6</v>
          </cell>
        </row>
        <row r="1544">
          <cell r="M1544">
            <v>0</v>
          </cell>
        </row>
        <row r="1545">
          <cell r="M1545">
            <v>0</v>
          </cell>
        </row>
        <row r="1546">
          <cell r="M1546">
            <v>0</v>
          </cell>
        </row>
        <row r="1547">
          <cell r="M1547">
            <v>0</v>
          </cell>
        </row>
        <row r="1548">
          <cell r="M1548">
            <v>0</v>
          </cell>
        </row>
        <row r="1549">
          <cell r="M1549">
            <v>0</v>
          </cell>
        </row>
        <row r="1550">
          <cell r="M1550">
            <v>0</v>
          </cell>
        </row>
        <row r="1551">
          <cell r="G1551">
            <v>1</v>
          </cell>
          <cell r="M1551">
            <v>1600000</v>
          </cell>
        </row>
        <row r="1552">
          <cell r="M1552">
            <v>0</v>
          </cell>
        </row>
        <row r="1553">
          <cell r="G1553">
            <v>1</v>
          </cell>
          <cell r="M1553">
            <v>700000</v>
          </cell>
        </row>
        <row r="1554">
          <cell r="G1554">
            <v>1</v>
          </cell>
          <cell r="M1554">
            <v>3500000</v>
          </cell>
        </row>
        <row r="1555">
          <cell r="G1555">
            <v>1</v>
          </cell>
          <cell r="M1555">
            <v>3500000</v>
          </cell>
        </row>
        <row r="1556">
          <cell r="G1556">
            <v>1</v>
          </cell>
          <cell r="M1556">
            <v>3500000</v>
          </cell>
        </row>
        <row r="1557">
          <cell r="G1557">
            <v>1</v>
          </cell>
          <cell r="M1557">
            <v>600000</v>
          </cell>
        </row>
        <row r="1558">
          <cell r="M1558">
            <v>0</v>
          </cell>
        </row>
        <row r="1559">
          <cell r="M1559">
            <v>0</v>
          </cell>
        </row>
        <row r="1560">
          <cell r="G1560">
            <v>1</v>
          </cell>
          <cell r="M1560">
            <v>1200000</v>
          </cell>
        </row>
        <row r="1561">
          <cell r="M1561">
            <v>0</v>
          </cell>
        </row>
        <row r="1562">
          <cell r="G1562">
            <v>1</v>
          </cell>
          <cell r="M1562">
            <v>3500000</v>
          </cell>
        </row>
        <row r="1563">
          <cell r="M1563">
            <v>0</v>
          </cell>
        </row>
        <row r="1564">
          <cell r="G1564">
            <v>1</v>
          </cell>
          <cell r="M1564">
            <v>1200000</v>
          </cell>
        </row>
        <row r="1565">
          <cell r="G1565">
            <v>1</v>
          </cell>
          <cell r="M1565">
            <v>1200000</v>
          </cell>
        </row>
        <row r="1566">
          <cell r="G1566">
            <v>1</v>
          </cell>
          <cell r="M1566">
            <v>1300000</v>
          </cell>
        </row>
        <row r="1567">
          <cell r="G1567">
            <v>1</v>
          </cell>
          <cell r="M1567">
            <v>1150000</v>
          </cell>
        </row>
        <row r="1568">
          <cell r="M1568">
            <v>0</v>
          </cell>
        </row>
        <row r="1569">
          <cell r="G1569">
            <v>1</v>
          </cell>
          <cell r="M1569">
            <v>1469050.8</v>
          </cell>
        </row>
        <row r="1570">
          <cell r="G1570">
            <v>1</v>
          </cell>
          <cell r="M1570">
            <v>1545566.4000000001</v>
          </cell>
        </row>
        <row r="1571">
          <cell r="G1571">
            <v>1</v>
          </cell>
          <cell r="M1571">
            <v>1500000</v>
          </cell>
        </row>
        <row r="1572">
          <cell r="G1572">
            <v>1</v>
          </cell>
          <cell r="M1572">
            <v>1500000</v>
          </cell>
        </row>
        <row r="1573">
          <cell r="G1573">
            <v>1</v>
          </cell>
          <cell r="M1573">
            <v>1500000</v>
          </cell>
        </row>
        <row r="1574">
          <cell r="G1574">
            <v>1</v>
          </cell>
          <cell r="M1574">
            <v>3500000</v>
          </cell>
        </row>
        <row r="1575">
          <cell r="G1575">
            <v>1</v>
          </cell>
          <cell r="M1575">
            <v>3500000</v>
          </cell>
        </row>
        <row r="1576">
          <cell r="M1576">
            <v>0</v>
          </cell>
        </row>
        <row r="1577">
          <cell r="G1577">
            <v>1</v>
          </cell>
          <cell r="M1577">
            <v>3500000</v>
          </cell>
        </row>
        <row r="1578">
          <cell r="G1578">
            <v>1</v>
          </cell>
          <cell r="M1578">
            <v>1700000</v>
          </cell>
        </row>
        <row r="1579">
          <cell r="G1579">
            <v>1</v>
          </cell>
          <cell r="M1579">
            <v>1503286.8</v>
          </cell>
        </row>
        <row r="1580">
          <cell r="G1580">
            <v>1</v>
          </cell>
          <cell r="M1580">
            <v>1000000</v>
          </cell>
        </row>
        <row r="1581">
          <cell r="G1581">
            <v>1</v>
          </cell>
          <cell r="M1581">
            <v>1700000</v>
          </cell>
        </row>
        <row r="1582">
          <cell r="G1582">
            <v>1</v>
          </cell>
          <cell r="M1582">
            <v>1243158</v>
          </cell>
        </row>
        <row r="1583">
          <cell r="G1583">
            <v>1</v>
          </cell>
          <cell r="M1583">
            <v>1363000</v>
          </cell>
        </row>
        <row r="1584">
          <cell r="M1584">
            <v>0</v>
          </cell>
        </row>
        <row r="1585">
          <cell r="G1585">
            <v>1</v>
          </cell>
          <cell r="M1585">
            <v>2000000</v>
          </cell>
        </row>
        <row r="1586">
          <cell r="G1586">
            <v>1</v>
          </cell>
          <cell r="M1586">
            <v>2500000</v>
          </cell>
        </row>
        <row r="1587">
          <cell r="G1587">
            <v>1</v>
          </cell>
          <cell r="M1587">
            <v>3500000</v>
          </cell>
        </row>
        <row r="1588">
          <cell r="G1588">
            <v>1</v>
          </cell>
          <cell r="M1588">
            <v>1871430</v>
          </cell>
        </row>
        <row r="1589">
          <cell r="G1589">
            <v>1</v>
          </cell>
          <cell r="M1589">
            <v>2500000</v>
          </cell>
        </row>
        <row r="1590">
          <cell r="G1590">
            <v>1</v>
          </cell>
          <cell r="M1590">
            <v>1447320</v>
          </cell>
        </row>
        <row r="1591">
          <cell r="G1591">
            <v>1</v>
          </cell>
          <cell r="M1591">
            <v>3500000</v>
          </cell>
        </row>
        <row r="1592">
          <cell r="G1592">
            <v>2</v>
          </cell>
          <cell r="M1592">
            <v>4700000</v>
          </cell>
        </row>
        <row r="1593">
          <cell r="G1593">
            <v>1</v>
          </cell>
          <cell r="M1593">
            <v>3500000</v>
          </cell>
        </row>
        <row r="1594">
          <cell r="G1594">
            <v>1</v>
          </cell>
          <cell r="M1594">
            <v>2500000</v>
          </cell>
        </row>
        <row r="1595">
          <cell r="G1595">
            <v>1</v>
          </cell>
          <cell r="M1595">
            <v>3500000</v>
          </cell>
        </row>
        <row r="1596">
          <cell r="M1596">
            <v>0</v>
          </cell>
        </row>
        <row r="1597">
          <cell r="M1597">
            <v>0</v>
          </cell>
        </row>
        <row r="1598">
          <cell r="G1598">
            <v>1</v>
          </cell>
          <cell r="M1598">
            <v>2500000</v>
          </cell>
        </row>
        <row r="1599">
          <cell r="G1599">
            <v>1</v>
          </cell>
          <cell r="M1599">
            <v>2000000</v>
          </cell>
        </row>
        <row r="1600">
          <cell r="G1600">
            <v>1</v>
          </cell>
          <cell r="M1600">
            <v>3500000</v>
          </cell>
        </row>
        <row r="1601">
          <cell r="G1601">
            <v>1</v>
          </cell>
          <cell r="M1601">
            <v>3500000</v>
          </cell>
        </row>
        <row r="1602">
          <cell r="G1602">
            <v>1</v>
          </cell>
          <cell r="M1602">
            <v>2500000</v>
          </cell>
        </row>
        <row r="1603">
          <cell r="G1603">
            <v>1</v>
          </cell>
          <cell r="M1603">
            <v>3500000</v>
          </cell>
        </row>
        <row r="1604">
          <cell r="G1604">
            <v>1</v>
          </cell>
          <cell r="M1604">
            <v>3220653.6</v>
          </cell>
        </row>
        <row r="1605">
          <cell r="M1605">
            <v>0</v>
          </cell>
        </row>
        <row r="1606">
          <cell r="G1606">
            <v>1</v>
          </cell>
          <cell r="M1606">
            <v>67000</v>
          </cell>
        </row>
        <row r="1607">
          <cell r="G1607">
            <v>1</v>
          </cell>
          <cell r="M1607">
            <v>67000</v>
          </cell>
        </row>
        <row r="1608">
          <cell r="G1608">
            <v>1</v>
          </cell>
          <cell r="M1608">
            <v>67000</v>
          </cell>
        </row>
        <row r="1609">
          <cell r="G1609">
            <v>1</v>
          </cell>
          <cell r="M1609">
            <v>67000</v>
          </cell>
        </row>
        <row r="1610">
          <cell r="G1610">
            <v>1</v>
          </cell>
          <cell r="M1610">
            <v>67000</v>
          </cell>
        </row>
        <row r="1611">
          <cell r="G1611">
            <v>1</v>
          </cell>
          <cell r="M1611">
            <v>67000</v>
          </cell>
        </row>
        <row r="1612">
          <cell r="G1612">
            <v>1</v>
          </cell>
          <cell r="M1612">
            <v>67000</v>
          </cell>
        </row>
        <row r="1613">
          <cell r="G1613">
            <v>1</v>
          </cell>
          <cell r="M1613">
            <v>67000</v>
          </cell>
        </row>
        <row r="1614">
          <cell r="G1614">
            <v>1</v>
          </cell>
          <cell r="M1614">
            <v>67000</v>
          </cell>
        </row>
        <row r="1615">
          <cell r="G1615">
            <v>1</v>
          </cell>
          <cell r="M1615">
            <v>67000</v>
          </cell>
        </row>
        <row r="1616">
          <cell r="M1616">
            <v>0</v>
          </cell>
        </row>
        <row r="1617">
          <cell r="G1617">
            <v>1</v>
          </cell>
          <cell r="M1617">
            <v>67000</v>
          </cell>
        </row>
        <row r="1618">
          <cell r="G1618">
            <v>1</v>
          </cell>
          <cell r="M1618">
            <v>67000</v>
          </cell>
        </row>
        <row r="1619">
          <cell r="G1619">
            <v>1</v>
          </cell>
          <cell r="M1619">
            <v>67000</v>
          </cell>
        </row>
        <row r="1620">
          <cell r="G1620">
            <v>1</v>
          </cell>
          <cell r="M1620">
            <v>67000</v>
          </cell>
        </row>
        <row r="1621">
          <cell r="G1621">
            <v>1</v>
          </cell>
          <cell r="M1621">
            <v>67000</v>
          </cell>
        </row>
        <row r="1622">
          <cell r="G1622">
            <v>1</v>
          </cell>
          <cell r="M1622">
            <v>67000</v>
          </cell>
        </row>
        <row r="1623">
          <cell r="G1623">
            <v>1</v>
          </cell>
          <cell r="M1623">
            <v>67000</v>
          </cell>
        </row>
        <row r="1624">
          <cell r="G1624">
            <v>1</v>
          </cell>
          <cell r="M1624">
            <v>67000</v>
          </cell>
        </row>
        <row r="1625">
          <cell r="G1625">
            <v>1</v>
          </cell>
          <cell r="M1625">
            <v>67000</v>
          </cell>
        </row>
        <row r="1626">
          <cell r="G1626">
            <v>1</v>
          </cell>
          <cell r="M1626">
            <v>67000</v>
          </cell>
        </row>
        <row r="1627">
          <cell r="G1627">
            <v>1</v>
          </cell>
          <cell r="M1627">
            <v>67000</v>
          </cell>
        </row>
        <row r="1628">
          <cell r="G1628">
            <v>1</v>
          </cell>
          <cell r="M1628">
            <v>67000</v>
          </cell>
        </row>
        <row r="1629">
          <cell r="G1629">
            <v>1</v>
          </cell>
          <cell r="M1629">
            <v>67000</v>
          </cell>
        </row>
        <row r="1630">
          <cell r="G1630">
            <v>1</v>
          </cell>
          <cell r="M1630">
            <v>67000</v>
          </cell>
        </row>
        <row r="1631">
          <cell r="G1631">
            <v>1</v>
          </cell>
          <cell r="M1631">
            <v>67000</v>
          </cell>
        </row>
        <row r="1632">
          <cell r="G1632">
            <v>1</v>
          </cell>
          <cell r="M1632">
            <v>67000</v>
          </cell>
        </row>
        <row r="1633">
          <cell r="G1633">
            <v>1</v>
          </cell>
          <cell r="M1633">
            <v>67000</v>
          </cell>
        </row>
        <row r="1634">
          <cell r="G1634">
            <v>1</v>
          </cell>
          <cell r="M1634">
            <v>67000</v>
          </cell>
        </row>
        <row r="1635">
          <cell r="G1635">
            <v>1</v>
          </cell>
          <cell r="M1635">
            <v>67000</v>
          </cell>
        </row>
        <row r="1636">
          <cell r="G1636">
            <v>1</v>
          </cell>
          <cell r="M1636">
            <v>67000</v>
          </cell>
        </row>
        <row r="1637">
          <cell r="G1637">
            <v>1</v>
          </cell>
          <cell r="M1637">
            <v>67000</v>
          </cell>
        </row>
        <row r="1638">
          <cell r="G1638">
            <v>1</v>
          </cell>
          <cell r="M1638">
            <v>67000</v>
          </cell>
        </row>
        <row r="1639">
          <cell r="G1639">
            <v>1</v>
          </cell>
          <cell r="M1639">
            <v>67000</v>
          </cell>
        </row>
        <row r="1640">
          <cell r="G1640">
            <v>1</v>
          </cell>
          <cell r="M1640">
            <v>67000</v>
          </cell>
        </row>
        <row r="1641">
          <cell r="G1641">
            <v>1</v>
          </cell>
          <cell r="M1641">
            <v>67000</v>
          </cell>
        </row>
        <row r="1642">
          <cell r="G1642">
            <v>1</v>
          </cell>
          <cell r="M1642">
            <v>67000</v>
          </cell>
        </row>
        <row r="1643">
          <cell r="G1643">
            <v>1</v>
          </cell>
          <cell r="M1643">
            <v>67000</v>
          </cell>
        </row>
        <row r="1644">
          <cell r="G1644">
            <v>1</v>
          </cell>
          <cell r="M1644">
            <v>67000</v>
          </cell>
        </row>
        <row r="1645">
          <cell r="G1645">
            <v>1</v>
          </cell>
          <cell r="M1645">
            <v>67000</v>
          </cell>
        </row>
        <row r="1646">
          <cell r="G1646">
            <v>1</v>
          </cell>
          <cell r="M1646">
            <v>67000</v>
          </cell>
        </row>
        <row r="1647">
          <cell r="G1647">
            <v>1</v>
          </cell>
          <cell r="M1647">
            <v>67000</v>
          </cell>
        </row>
        <row r="1648">
          <cell r="G1648">
            <v>1</v>
          </cell>
          <cell r="M1648">
            <v>67000</v>
          </cell>
        </row>
        <row r="1649">
          <cell r="G1649">
            <v>1</v>
          </cell>
          <cell r="M1649">
            <v>67000</v>
          </cell>
        </row>
        <row r="1650">
          <cell r="G1650">
            <v>1</v>
          </cell>
          <cell r="M1650">
            <v>67000</v>
          </cell>
        </row>
        <row r="1651">
          <cell r="G1651">
            <v>1</v>
          </cell>
          <cell r="M1651">
            <v>67000</v>
          </cell>
        </row>
        <row r="1652">
          <cell r="G1652">
            <v>1</v>
          </cell>
          <cell r="M1652">
            <v>67000</v>
          </cell>
        </row>
        <row r="1653">
          <cell r="G1653">
            <v>1</v>
          </cell>
          <cell r="M1653">
            <v>67000</v>
          </cell>
        </row>
        <row r="1654">
          <cell r="G1654">
            <v>1</v>
          </cell>
          <cell r="M1654">
            <v>67000</v>
          </cell>
        </row>
        <row r="1655">
          <cell r="G1655">
            <v>1</v>
          </cell>
          <cell r="M1655">
            <v>67000</v>
          </cell>
        </row>
        <row r="1656">
          <cell r="M1656">
            <v>0</v>
          </cell>
        </row>
        <row r="1657">
          <cell r="G1657">
            <v>1</v>
          </cell>
          <cell r="M1657">
            <v>67000</v>
          </cell>
        </row>
        <row r="1658">
          <cell r="G1658">
            <v>1</v>
          </cell>
          <cell r="M1658">
            <v>67000</v>
          </cell>
        </row>
        <row r="1659">
          <cell r="G1659">
            <v>1</v>
          </cell>
          <cell r="M1659">
            <v>67000</v>
          </cell>
        </row>
        <row r="1660">
          <cell r="G1660">
            <v>1</v>
          </cell>
          <cell r="M1660">
            <v>67000</v>
          </cell>
        </row>
        <row r="1661">
          <cell r="G1661">
            <v>1</v>
          </cell>
          <cell r="M1661">
            <v>67000</v>
          </cell>
        </row>
        <row r="1662">
          <cell r="G1662">
            <v>1</v>
          </cell>
          <cell r="M1662">
            <v>67000</v>
          </cell>
        </row>
        <row r="1663">
          <cell r="G1663">
            <v>1</v>
          </cell>
          <cell r="M1663">
            <v>67000</v>
          </cell>
        </row>
        <row r="1664">
          <cell r="G1664">
            <v>2</v>
          </cell>
          <cell r="M1664">
            <v>134000</v>
          </cell>
        </row>
        <row r="1665">
          <cell r="G1665">
            <v>1</v>
          </cell>
          <cell r="M1665">
            <v>67000</v>
          </cell>
        </row>
        <row r="1666">
          <cell r="G1666">
            <v>1</v>
          </cell>
          <cell r="M1666">
            <v>67000</v>
          </cell>
        </row>
        <row r="1667">
          <cell r="G1667">
            <v>1</v>
          </cell>
          <cell r="M1667">
            <v>67000</v>
          </cell>
        </row>
        <row r="1668">
          <cell r="G1668">
            <v>1</v>
          </cell>
          <cell r="M1668">
            <v>67000</v>
          </cell>
        </row>
        <row r="1669">
          <cell r="G1669">
            <v>1</v>
          </cell>
          <cell r="M1669">
            <v>67000</v>
          </cell>
        </row>
        <row r="1670">
          <cell r="G1670">
            <v>1</v>
          </cell>
          <cell r="M1670">
            <v>67000</v>
          </cell>
        </row>
        <row r="1671">
          <cell r="G1671">
            <v>1</v>
          </cell>
          <cell r="M1671">
            <v>67000</v>
          </cell>
        </row>
        <row r="1672">
          <cell r="G1672">
            <v>1</v>
          </cell>
          <cell r="M1672">
            <v>67000</v>
          </cell>
        </row>
        <row r="1673">
          <cell r="G1673">
            <v>1</v>
          </cell>
          <cell r="M1673">
            <v>67000</v>
          </cell>
        </row>
        <row r="1674">
          <cell r="G1674">
            <v>1</v>
          </cell>
          <cell r="M1674">
            <v>67000</v>
          </cell>
        </row>
        <row r="1675">
          <cell r="G1675">
            <v>1</v>
          </cell>
          <cell r="M1675">
            <v>67000</v>
          </cell>
        </row>
        <row r="1676">
          <cell r="G1676">
            <v>1</v>
          </cell>
          <cell r="M1676">
            <v>67000</v>
          </cell>
        </row>
        <row r="1677">
          <cell r="G1677">
            <v>1</v>
          </cell>
          <cell r="M1677">
            <v>67000</v>
          </cell>
        </row>
        <row r="1678">
          <cell r="M1678">
            <v>0</v>
          </cell>
        </row>
        <row r="1679">
          <cell r="M1679">
            <v>0</v>
          </cell>
        </row>
        <row r="1680">
          <cell r="G1680">
            <v>3</v>
          </cell>
          <cell r="M1680">
            <v>750000</v>
          </cell>
        </row>
        <row r="1681">
          <cell r="M1681">
            <v>0</v>
          </cell>
        </row>
        <row r="1682">
          <cell r="M1682">
            <v>0</v>
          </cell>
        </row>
        <row r="1683">
          <cell r="M1683">
            <v>0</v>
          </cell>
        </row>
        <row r="1684">
          <cell r="G1684">
            <v>3</v>
          </cell>
          <cell r="M1684">
            <v>750000</v>
          </cell>
        </row>
        <row r="1685">
          <cell r="G1685">
            <v>3</v>
          </cell>
          <cell r="M1685">
            <v>750000</v>
          </cell>
        </row>
        <row r="1686">
          <cell r="M1686">
            <v>0</v>
          </cell>
        </row>
        <row r="1687">
          <cell r="G1687">
            <v>1</v>
          </cell>
          <cell r="M1687">
            <v>1300000</v>
          </cell>
        </row>
        <row r="1688">
          <cell r="M1688">
            <v>0</v>
          </cell>
        </row>
        <row r="1689">
          <cell r="G1689">
            <v>1</v>
          </cell>
          <cell r="M1689">
            <v>1300000</v>
          </cell>
        </row>
        <row r="1690">
          <cell r="G1690">
            <v>1</v>
          </cell>
          <cell r="M1690">
            <v>7000000</v>
          </cell>
        </row>
        <row r="1691">
          <cell r="G1691">
            <v>2</v>
          </cell>
          <cell r="M1691">
            <v>650000</v>
          </cell>
        </row>
        <row r="1692">
          <cell r="M1692">
            <v>0</v>
          </cell>
        </row>
        <row r="1693">
          <cell r="G1693">
            <v>5</v>
          </cell>
          <cell r="M1693">
            <v>1250000</v>
          </cell>
        </row>
        <row r="1694">
          <cell r="M1694">
            <v>0</v>
          </cell>
        </row>
        <row r="1695">
          <cell r="M1695">
            <v>0</v>
          </cell>
        </row>
        <row r="1696">
          <cell r="G1696">
            <v>2</v>
          </cell>
          <cell r="M1696">
            <v>750000</v>
          </cell>
        </row>
        <row r="1697">
          <cell r="G1697">
            <v>1</v>
          </cell>
          <cell r="M1697">
            <v>3000000</v>
          </cell>
        </row>
        <row r="1698">
          <cell r="G1698">
            <v>1</v>
          </cell>
          <cell r="M1698">
            <v>3500000</v>
          </cell>
        </row>
        <row r="1699">
          <cell r="G1699">
            <v>1</v>
          </cell>
          <cell r="M1699">
            <v>4000000</v>
          </cell>
        </row>
        <row r="1700">
          <cell r="M1700">
            <v>0</v>
          </cell>
        </row>
        <row r="1701">
          <cell r="G1701">
            <v>1</v>
          </cell>
          <cell r="M1701">
            <v>2000000</v>
          </cell>
        </row>
        <row r="1702">
          <cell r="G1702">
            <v>1</v>
          </cell>
          <cell r="M1702">
            <v>2000000</v>
          </cell>
        </row>
        <row r="1703">
          <cell r="G1703">
            <v>2</v>
          </cell>
          <cell r="M1703">
            <v>500000</v>
          </cell>
        </row>
        <row r="1704">
          <cell r="G1704">
            <v>2</v>
          </cell>
          <cell r="M1704">
            <v>500000</v>
          </cell>
        </row>
        <row r="1705">
          <cell r="G1705">
            <v>2</v>
          </cell>
          <cell r="M1705">
            <v>500000</v>
          </cell>
        </row>
        <row r="1706">
          <cell r="G1706">
            <v>2</v>
          </cell>
          <cell r="M1706">
            <v>1760000</v>
          </cell>
        </row>
        <row r="1707">
          <cell r="M1707">
            <v>0</v>
          </cell>
        </row>
        <row r="1708">
          <cell r="G1708">
            <v>5</v>
          </cell>
          <cell r="M1708">
            <v>1000000</v>
          </cell>
        </row>
        <row r="1709">
          <cell r="M1709">
            <v>0</v>
          </cell>
        </row>
        <row r="1710">
          <cell r="M1710">
            <v>0</v>
          </cell>
        </row>
        <row r="1711">
          <cell r="M1711">
            <v>0</v>
          </cell>
        </row>
        <row r="1712">
          <cell r="G1712">
            <v>1</v>
          </cell>
          <cell r="M1712">
            <v>1000000</v>
          </cell>
        </row>
        <row r="1713">
          <cell r="G1713">
            <v>3</v>
          </cell>
          <cell r="M1713">
            <v>750000</v>
          </cell>
        </row>
        <row r="1714">
          <cell r="G1714">
            <v>1</v>
          </cell>
          <cell r="M1714">
            <v>2000000</v>
          </cell>
        </row>
        <row r="1715">
          <cell r="G1715">
            <v>1</v>
          </cell>
          <cell r="M1715">
            <v>6319722</v>
          </cell>
        </row>
        <row r="1716">
          <cell r="M1716">
            <v>0</v>
          </cell>
        </row>
        <row r="1717">
          <cell r="M1717">
            <v>0</v>
          </cell>
        </row>
        <row r="1718">
          <cell r="G1718">
            <v>2</v>
          </cell>
          <cell r="M1718">
            <v>500000</v>
          </cell>
        </row>
        <row r="1719">
          <cell r="G1719">
            <v>1</v>
          </cell>
          <cell r="M1719">
            <v>1500000</v>
          </cell>
        </row>
        <row r="1720">
          <cell r="G1720">
            <v>5</v>
          </cell>
          <cell r="M1720">
            <v>367000</v>
          </cell>
        </row>
        <row r="1721">
          <cell r="G1721">
            <v>1</v>
          </cell>
          <cell r="M1721">
            <v>2400000</v>
          </cell>
        </row>
        <row r="1722">
          <cell r="M1722">
            <v>0</v>
          </cell>
        </row>
        <row r="1723">
          <cell r="G1723">
            <v>2</v>
          </cell>
          <cell r="M1723">
            <v>500000</v>
          </cell>
        </row>
        <row r="1724">
          <cell r="M1724">
            <v>0</v>
          </cell>
        </row>
        <row r="1725">
          <cell r="G1725">
            <v>2</v>
          </cell>
          <cell r="M1725">
            <v>800000</v>
          </cell>
        </row>
        <row r="1726">
          <cell r="G1726">
            <v>1</v>
          </cell>
          <cell r="M1726">
            <v>35011</v>
          </cell>
        </row>
        <row r="1727">
          <cell r="G1727">
            <v>3</v>
          </cell>
          <cell r="M1727">
            <v>750000</v>
          </cell>
        </row>
        <row r="1728">
          <cell r="M1728">
            <v>0</v>
          </cell>
        </row>
        <row r="1729">
          <cell r="G1729">
            <v>3</v>
          </cell>
          <cell r="M1729">
            <v>750000</v>
          </cell>
        </row>
        <row r="1730">
          <cell r="M1730">
            <v>0</v>
          </cell>
        </row>
        <row r="1731">
          <cell r="G1731">
            <v>2</v>
          </cell>
          <cell r="M1731">
            <v>450000</v>
          </cell>
        </row>
        <row r="1732">
          <cell r="G1732">
            <v>3</v>
          </cell>
          <cell r="M1732">
            <v>750000</v>
          </cell>
        </row>
        <row r="1733">
          <cell r="G1733">
            <v>3</v>
          </cell>
          <cell r="M1733">
            <v>750000</v>
          </cell>
        </row>
        <row r="1734">
          <cell r="M1734">
            <v>0</v>
          </cell>
        </row>
        <row r="1735">
          <cell r="M1735">
            <v>0</v>
          </cell>
        </row>
        <row r="1736">
          <cell r="G1736">
            <v>1</v>
          </cell>
          <cell r="M1736">
            <v>250000</v>
          </cell>
        </row>
        <row r="1737">
          <cell r="G1737">
            <v>3</v>
          </cell>
          <cell r="M1737">
            <v>750000</v>
          </cell>
        </row>
        <row r="1738">
          <cell r="G1738">
            <v>3</v>
          </cell>
          <cell r="M1738">
            <v>750000</v>
          </cell>
        </row>
        <row r="1739">
          <cell r="G1739">
            <v>1</v>
          </cell>
          <cell r="M1739">
            <v>1511683.2</v>
          </cell>
        </row>
        <row r="1740">
          <cell r="M1740">
            <v>0</v>
          </cell>
        </row>
        <row r="1741">
          <cell r="G1741">
            <v>3</v>
          </cell>
          <cell r="M1741">
            <v>750000</v>
          </cell>
        </row>
        <row r="1742">
          <cell r="M1742">
            <v>0</v>
          </cell>
        </row>
        <row r="1743">
          <cell r="M1743">
            <v>0</v>
          </cell>
        </row>
        <row r="1744">
          <cell r="G1744">
            <v>2</v>
          </cell>
          <cell r="M1744">
            <v>500000</v>
          </cell>
        </row>
        <row r="1745">
          <cell r="G1745">
            <v>4</v>
          </cell>
          <cell r="M1745">
            <v>1000000</v>
          </cell>
        </row>
        <row r="1746">
          <cell r="M1746">
            <v>0</v>
          </cell>
        </row>
        <row r="1747">
          <cell r="G1747">
            <v>1</v>
          </cell>
          <cell r="M1747">
            <v>4000000</v>
          </cell>
        </row>
        <row r="1748">
          <cell r="M1748">
            <v>0</v>
          </cell>
        </row>
        <row r="1749">
          <cell r="M1749">
            <v>0</v>
          </cell>
        </row>
        <row r="1750">
          <cell r="G1750">
            <v>1</v>
          </cell>
          <cell r="M1750">
            <v>900000</v>
          </cell>
        </row>
        <row r="1751">
          <cell r="M1751">
            <v>0</v>
          </cell>
        </row>
        <row r="1752">
          <cell r="M1752">
            <v>0</v>
          </cell>
        </row>
        <row r="1753">
          <cell r="G1753">
            <v>1</v>
          </cell>
          <cell r="M1753">
            <v>900000</v>
          </cell>
        </row>
        <row r="1754">
          <cell r="M1754">
            <v>0</v>
          </cell>
        </row>
        <row r="1755">
          <cell r="M1755">
            <v>0</v>
          </cell>
        </row>
        <row r="1756">
          <cell r="M1756">
            <v>0</v>
          </cell>
        </row>
        <row r="1757">
          <cell r="G1757">
            <v>3</v>
          </cell>
          <cell r="M1757">
            <v>880000</v>
          </cell>
        </row>
        <row r="1758">
          <cell r="M1758">
            <v>0</v>
          </cell>
        </row>
        <row r="1759">
          <cell r="G1759">
            <v>4</v>
          </cell>
          <cell r="M1759">
            <v>500000</v>
          </cell>
        </row>
        <row r="1760">
          <cell r="M1760">
            <v>0</v>
          </cell>
        </row>
        <row r="1761">
          <cell r="M1761">
            <v>0</v>
          </cell>
        </row>
        <row r="1762">
          <cell r="G1762">
            <v>2</v>
          </cell>
          <cell r="M1762">
            <v>200000</v>
          </cell>
        </row>
        <row r="1763">
          <cell r="G1763">
            <v>1</v>
          </cell>
          <cell r="M1763">
            <v>580000</v>
          </cell>
        </row>
        <row r="1764">
          <cell r="M1764">
            <v>0</v>
          </cell>
        </row>
        <row r="1765">
          <cell r="G1765">
            <v>2</v>
          </cell>
          <cell r="M1765">
            <v>500000</v>
          </cell>
        </row>
        <row r="1766">
          <cell r="M1766">
            <v>0</v>
          </cell>
        </row>
        <row r="1767">
          <cell r="G1767">
            <v>2</v>
          </cell>
          <cell r="M1767">
            <v>600000</v>
          </cell>
        </row>
        <row r="1768">
          <cell r="G1768">
            <v>1</v>
          </cell>
          <cell r="M1768">
            <v>1000000</v>
          </cell>
        </row>
        <row r="1769">
          <cell r="M1769">
            <v>0</v>
          </cell>
        </row>
        <row r="1770">
          <cell r="G1770">
            <v>7</v>
          </cell>
          <cell r="M1770">
            <v>1300000</v>
          </cell>
        </row>
        <row r="1771">
          <cell r="M1771">
            <v>0</v>
          </cell>
        </row>
        <row r="1772">
          <cell r="M1772">
            <v>0</v>
          </cell>
        </row>
        <row r="1773">
          <cell r="M1773">
            <v>0</v>
          </cell>
        </row>
        <row r="1774">
          <cell r="M1774">
            <v>0</v>
          </cell>
        </row>
        <row r="1775">
          <cell r="G1775">
            <v>3</v>
          </cell>
          <cell r="M1775">
            <v>500000</v>
          </cell>
        </row>
        <row r="1776">
          <cell r="G1776">
            <v>3</v>
          </cell>
          <cell r="M1776">
            <v>500000</v>
          </cell>
        </row>
        <row r="1777">
          <cell r="G1777">
            <v>2</v>
          </cell>
          <cell r="M1777">
            <v>1000000</v>
          </cell>
        </row>
        <row r="1778">
          <cell r="G1778">
            <v>5</v>
          </cell>
          <cell r="M1778">
            <v>1000000</v>
          </cell>
        </row>
        <row r="1779">
          <cell r="M1779">
            <v>0</v>
          </cell>
        </row>
        <row r="1780">
          <cell r="G1780">
            <v>1</v>
          </cell>
          <cell r="M1780">
            <v>1000000</v>
          </cell>
        </row>
        <row r="1781">
          <cell r="M1781">
            <v>0</v>
          </cell>
        </row>
        <row r="1782">
          <cell r="M1782">
            <v>0</v>
          </cell>
        </row>
        <row r="1783">
          <cell r="M1783">
            <v>0</v>
          </cell>
        </row>
        <row r="1784">
          <cell r="G1784">
            <v>1</v>
          </cell>
          <cell r="M1784">
            <v>400000</v>
          </cell>
        </row>
        <row r="1785">
          <cell r="G1785">
            <v>2</v>
          </cell>
          <cell r="M1785">
            <v>270000</v>
          </cell>
        </row>
        <row r="1786">
          <cell r="G1786">
            <v>8</v>
          </cell>
          <cell r="M1786">
            <v>1000000</v>
          </cell>
        </row>
        <row r="1787">
          <cell r="M1787">
            <v>0</v>
          </cell>
        </row>
        <row r="1788">
          <cell r="M1788">
            <v>0</v>
          </cell>
        </row>
        <row r="1789">
          <cell r="M1789">
            <v>0</v>
          </cell>
        </row>
        <row r="1790">
          <cell r="G1790">
            <v>3</v>
          </cell>
          <cell r="M1790">
            <v>3100000</v>
          </cell>
        </row>
        <row r="1791">
          <cell r="G1791">
            <v>1</v>
          </cell>
          <cell r="M1791">
            <v>1200000</v>
          </cell>
        </row>
        <row r="1792">
          <cell r="G1792">
            <v>4</v>
          </cell>
          <cell r="M1792">
            <v>100000</v>
          </cell>
        </row>
        <row r="1793">
          <cell r="M1793">
            <v>0</v>
          </cell>
        </row>
        <row r="1794">
          <cell r="M1794">
            <v>0</v>
          </cell>
        </row>
        <row r="1795">
          <cell r="M1795">
            <v>0</v>
          </cell>
        </row>
        <row r="1796">
          <cell r="M1796">
            <v>0</v>
          </cell>
        </row>
        <row r="1797">
          <cell r="G1797">
            <v>2</v>
          </cell>
          <cell r="M1797">
            <v>610000</v>
          </cell>
        </row>
        <row r="1798">
          <cell r="G1798" t="str">
            <v xml:space="preserve"> </v>
          </cell>
          <cell r="M1798">
            <v>0</v>
          </cell>
        </row>
        <row r="1799">
          <cell r="G1799">
            <v>3</v>
          </cell>
          <cell r="M1799">
            <v>350000</v>
          </cell>
        </row>
        <row r="1800">
          <cell r="M1800">
            <v>0</v>
          </cell>
        </row>
        <row r="1801">
          <cell r="G1801">
            <v>4</v>
          </cell>
          <cell r="M1801">
            <v>500000</v>
          </cell>
        </row>
        <row r="1802">
          <cell r="M1802">
            <v>0</v>
          </cell>
        </row>
        <row r="1803">
          <cell r="G1803">
            <v>5</v>
          </cell>
          <cell r="M1803">
            <v>800000</v>
          </cell>
        </row>
        <row r="1804">
          <cell r="G1804">
            <v>7</v>
          </cell>
          <cell r="M1804">
            <v>1120000</v>
          </cell>
        </row>
        <row r="1805">
          <cell r="G1805">
            <v>1</v>
          </cell>
          <cell r="M1805">
            <v>944337.6</v>
          </cell>
        </row>
        <row r="1806">
          <cell r="M1806">
            <v>0</v>
          </cell>
        </row>
        <row r="1807">
          <cell r="M1807">
            <v>0</v>
          </cell>
        </row>
        <row r="1808">
          <cell r="G1808">
            <v>1</v>
          </cell>
          <cell r="M1808">
            <v>1000000</v>
          </cell>
        </row>
        <row r="1809">
          <cell r="G1809">
            <v>3</v>
          </cell>
          <cell r="M1809">
            <v>300000</v>
          </cell>
        </row>
        <row r="1810">
          <cell r="G1810">
            <v>1</v>
          </cell>
          <cell r="M1810">
            <v>1000000</v>
          </cell>
        </row>
        <row r="1811">
          <cell r="G1811">
            <v>3</v>
          </cell>
          <cell r="M1811">
            <v>450000</v>
          </cell>
        </row>
        <row r="1812">
          <cell r="M1812">
            <v>0</v>
          </cell>
        </row>
        <row r="1813">
          <cell r="G1813">
            <v>2</v>
          </cell>
          <cell r="M1813">
            <v>400000</v>
          </cell>
        </row>
        <row r="1814">
          <cell r="G1814">
            <v>1</v>
          </cell>
          <cell r="M1814">
            <v>1000000</v>
          </cell>
        </row>
        <row r="1815">
          <cell r="M1815">
            <v>0</v>
          </cell>
        </row>
        <row r="1816">
          <cell r="G1816">
            <v>2</v>
          </cell>
          <cell r="M1816">
            <v>3000000</v>
          </cell>
        </row>
        <row r="1817">
          <cell r="G1817">
            <v>2</v>
          </cell>
          <cell r="M1817">
            <v>1500000</v>
          </cell>
        </row>
        <row r="1818">
          <cell r="M1818">
            <v>0</v>
          </cell>
        </row>
        <row r="1819">
          <cell r="G1819">
            <v>2</v>
          </cell>
          <cell r="M1819">
            <v>1500000</v>
          </cell>
        </row>
        <row r="1820">
          <cell r="M1820">
            <v>0</v>
          </cell>
        </row>
        <row r="1821">
          <cell r="M1821">
            <v>0</v>
          </cell>
        </row>
        <row r="1822">
          <cell r="M1822">
            <v>0</v>
          </cell>
        </row>
        <row r="1823">
          <cell r="M1823">
            <v>0</v>
          </cell>
        </row>
        <row r="1824">
          <cell r="G1824">
            <v>2</v>
          </cell>
          <cell r="M1824">
            <v>600000</v>
          </cell>
        </row>
        <row r="1825">
          <cell r="G1825">
            <v>2</v>
          </cell>
          <cell r="M1825">
            <v>600000</v>
          </cell>
        </row>
        <row r="1826">
          <cell r="M1826">
            <v>0</v>
          </cell>
        </row>
        <row r="1827">
          <cell r="M1827">
            <v>0</v>
          </cell>
        </row>
        <row r="1828">
          <cell r="G1828">
            <v>8</v>
          </cell>
          <cell r="M1828">
            <v>328256</v>
          </cell>
        </row>
        <row r="1829">
          <cell r="G1829">
            <v>3</v>
          </cell>
          <cell r="M1829">
            <v>300000</v>
          </cell>
        </row>
        <row r="1830">
          <cell r="G1830">
            <v>5</v>
          </cell>
          <cell r="M1830">
            <v>750000</v>
          </cell>
        </row>
        <row r="1831">
          <cell r="G1831">
            <v>6</v>
          </cell>
          <cell r="M1831">
            <v>900000</v>
          </cell>
        </row>
        <row r="1832">
          <cell r="M1832">
            <v>0</v>
          </cell>
        </row>
        <row r="1833">
          <cell r="G1833">
            <v>4</v>
          </cell>
          <cell r="M1833">
            <v>70000</v>
          </cell>
        </row>
        <row r="1834">
          <cell r="G1834">
            <v>3</v>
          </cell>
          <cell r="M1834">
            <v>600000</v>
          </cell>
        </row>
        <row r="1835">
          <cell r="G1835">
            <v>2</v>
          </cell>
          <cell r="M1835">
            <v>600000</v>
          </cell>
        </row>
        <row r="1836">
          <cell r="M1836">
            <v>0</v>
          </cell>
        </row>
        <row r="1837">
          <cell r="G1837">
            <v>1</v>
          </cell>
          <cell r="M1837">
            <v>300000</v>
          </cell>
        </row>
        <row r="1838">
          <cell r="M1838">
            <v>0</v>
          </cell>
        </row>
        <row r="1839">
          <cell r="M1839">
            <v>0</v>
          </cell>
        </row>
        <row r="1840">
          <cell r="G1840">
            <v>2</v>
          </cell>
          <cell r="M1840">
            <v>300000</v>
          </cell>
        </row>
        <row r="1841">
          <cell r="M1841">
            <v>0</v>
          </cell>
        </row>
        <row r="1842">
          <cell r="M1842">
            <v>0</v>
          </cell>
        </row>
        <row r="1843">
          <cell r="G1843">
            <v>1</v>
          </cell>
          <cell r="M1843">
            <v>300000</v>
          </cell>
        </row>
        <row r="1844">
          <cell r="M1844">
            <v>0</v>
          </cell>
        </row>
        <row r="1845">
          <cell r="G1845">
            <v>4</v>
          </cell>
          <cell r="M1845">
            <v>400000</v>
          </cell>
        </row>
        <row r="1846">
          <cell r="M1846">
            <v>0</v>
          </cell>
        </row>
        <row r="1847">
          <cell r="G1847">
            <v>2</v>
          </cell>
          <cell r="M1847">
            <v>600000</v>
          </cell>
        </row>
        <row r="1848">
          <cell r="G1848">
            <v>3</v>
          </cell>
          <cell r="M1848">
            <v>400000</v>
          </cell>
        </row>
        <row r="1849">
          <cell r="G1849">
            <v>2</v>
          </cell>
          <cell r="M1849">
            <v>600000</v>
          </cell>
        </row>
        <row r="1850">
          <cell r="G1850">
            <v>7</v>
          </cell>
          <cell r="M1850">
            <v>1000000</v>
          </cell>
        </row>
        <row r="1851">
          <cell r="M1851">
            <v>0</v>
          </cell>
        </row>
        <row r="1852">
          <cell r="G1852">
            <v>1</v>
          </cell>
          <cell r="M1852">
            <v>300000</v>
          </cell>
        </row>
        <row r="1853">
          <cell r="M1853">
            <v>0</v>
          </cell>
        </row>
        <row r="1854">
          <cell r="M1854">
            <v>0</v>
          </cell>
        </row>
        <row r="1855">
          <cell r="M1855">
            <v>0</v>
          </cell>
        </row>
        <row r="1856">
          <cell r="M1856">
            <v>0</v>
          </cell>
        </row>
        <row r="1857">
          <cell r="M1857">
            <v>0</v>
          </cell>
        </row>
        <row r="1858">
          <cell r="G1858">
            <v>2</v>
          </cell>
          <cell r="M1858">
            <v>600000</v>
          </cell>
        </row>
        <row r="1859">
          <cell r="G1859">
            <v>2</v>
          </cell>
          <cell r="M1859">
            <v>600000</v>
          </cell>
        </row>
        <row r="1860">
          <cell r="M1860">
            <v>0</v>
          </cell>
        </row>
        <row r="1861">
          <cell r="G1861">
            <v>2</v>
          </cell>
          <cell r="M1861">
            <v>600000</v>
          </cell>
        </row>
        <row r="1862">
          <cell r="G1862">
            <v>2</v>
          </cell>
          <cell r="M1862">
            <v>600000</v>
          </cell>
        </row>
        <row r="1863">
          <cell r="M1863">
            <v>0</v>
          </cell>
        </row>
        <row r="1864">
          <cell r="G1864">
            <v>2</v>
          </cell>
          <cell r="M1864">
            <v>600000</v>
          </cell>
        </row>
        <row r="1865">
          <cell r="G1865">
            <v>2</v>
          </cell>
          <cell r="M1865">
            <v>600000</v>
          </cell>
        </row>
        <row r="1866">
          <cell r="M1866">
            <v>0</v>
          </cell>
        </row>
        <row r="1867">
          <cell r="G1867">
            <v>2</v>
          </cell>
          <cell r="M1867">
            <v>600000</v>
          </cell>
        </row>
        <row r="1868">
          <cell r="M1868">
            <v>0</v>
          </cell>
        </row>
        <row r="1869">
          <cell r="G1869">
            <v>2</v>
          </cell>
          <cell r="M1869">
            <v>600000</v>
          </cell>
        </row>
        <row r="1870">
          <cell r="M1870">
            <v>0</v>
          </cell>
        </row>
        <row r="1871">
          <cell r="G1871">
            <v>2</v>
          </cell>
          <cell r="M1871">
            <v>400000</v>
          </cell>
        </row>
        <row r="1872">
          <cell r="M1872">
            <v>0</v>
          </cell>
        </row>
        <row r="1873">
          <cell r="G1873">
            <v>1</v>
          </cell>
          <cell r="M1873">
            <v>300000</v>
          </cell>
        </row>
        <row r="1874">
          <cell r="G1874">
            <v>1</v>
          </cell>
          <cell r="M1874">
            <v>300000</v>
          </cell>
        </row>
        <row r="1875">
          <cell r="G1875">
            <v>1</v>
          </cell>
          <cell r="M1875">
            <v>300000</v>
          </cell>
        </row>
        <row r="1876">
          <cell r="G1876">
            <v>2</v>
          </cell>
          <cell r="M1876">
            <v>600000</v>
          </cell>
        </row>
        <row r="1877">
          <cell r="M1877">
            <v>0</v>
          </cell>
        </row>
        <row r="1878">
          <cell r="M1878">
            <v>0</v>
          </cell>
        </row>
        <row r="1879">
          <cell r="M1879">
            <v>0</v>
          </cell>
        </row>
        <row r="1880">
          <cell r="G1880">
            <v>1</v>
          </cell>
          <cell r="M1880">
            <v>300000</v>
          </cell>
        </row>
        <row r="1881">
          <cell r="G1881">
            <v>2</v>
          </cell>
          <cell r="M1881">
            <v>600000</v>
          </cell>
        </row>
        <row r="1882">
          <cell r="G1882">
            <v>2</v>
          </cell>
          <cell r="M1882">
            <v>600000</v>
          </cell>
        </row>
        <row r="1883">
          <cell r="G1883">
            <v>2</v>
          </cell>
          <cell r="M1883">
            <v>600000</v>
          </cell>
        </row>
        <row r="1884">
          <cell r="M1884">
            <v>0</v>
          </cell>
        </row>
        <row r="1885">
          <cell r="G1885">
            <v>2</v>
          </cell>
          <cell r="M1885">
            <v>600000</v>
          </cell>
        </row>
        <row r="1886">
          <cell r="M1886">
            <v>0</v>
          </cell>
        </row>
        <row r="1887">
          <cell r="M1887">
            <v>0</v>
          </cell>
        </row>
        <row r="1888">
          <cell r="G1888">
            <v>2</v>
          </cell>
          <cell r="M1888">
            <v>600000</v>
          </cell>
        </row>
        <row r="1889">
          <cell r="G1889">
            <v>2</v>
          </cell>
          <cell r="M1889">
            <v>600000</v>
          </cell>
        </row>
        <row r="1890">
          <cell r="M1890">
            <v>0</v>
          </cell>
        </row>
        <row r="1891">
          <cell r="M1891">
            <v>0</v>
          </cell>
        </row>
        <row r="1892">
          <cell r="M1892">
            <v>0</v>
          </cell>
        </row>
        <row r="1893">
          <cell r="M1893">
            <v>0</v>
          </cell>
        </row>
        <row r="1894">
          <cell r="G1894">
            <v>1</v>
          </cell>
          <cell r="M1894">
            <v>500000</v>
          </cell>
        </row>
        <row r="1895">
          <cell r="M1895">
            <v>0</v>
          </cell>
        </row>
        <row r="1896">
          <cell r="G1896">
            <v>3</v>
          </cell>
          <cell r="M1896">
            <v>1350000</v>
          </cell>
        </row>
        <row r="1897">
          <cell r="G1897">
            <v>2</v>
          </cell>
          <cell r="M1897">
            <v>450000</v>
          </cell>
        </row>
        <row r="1898">
          <cell r="M1898">
            <v>0</v>
          </cell>
        </row>
        <row r="1899">
          <cell r="G1899">
            <v>3</v>
          </cell>
          <cell r="M1899">
            <v>1550000</v>
          </cell>
        </row>
        <row r="1900">
          <cell r="M1900">
            <v>0</v>
          </cell>
        </row>
        <row r="1901">
          <cell r="M1901">
            <v>0</v>
          </cell>
        </row>
        <row r="1902">
          <cell r="G1902">
            <v>3</v>
          </cell>
          <cell r="M1902">
            <v>1500000</v>
          </cell>
        </row>
        <row r="1903">
          <cell r="G1903">
            <v>2</v>
          </cell>
          <cell r="M1903">
            <v>500000</v>
          </cell>
        </row>
        <row r="1904">
          <cell r="M1904">
            <v>0</v>
          </cell>
        </row>
        <row r="1905">
          <cell r="M1905">
            <v>0</v>
          </cell>
        </row>
        <row r="1906">
          <cell r="M1906">
            <v>0</v>
          </cell>
        </row>
        <row r="1907">
          <cell r="M1907">
            <v>0</v>
          </cell>
        </row>
        <row r="1908">
          <cell r="G1908">
            <v>3</v>
          </cell>
          <cell r="M1908">
            <v>1500000</v>
          </cell>
        </row>
        <row r="1909">
          <cell r="G1909">
            <v>4</v>
          </cell>
          <cell r="M1909">
            <v>1300000</v>
          </cell>
        </row>
        <row r="1910">
          <cell r="M1910">
            <v>0</v>
          </cell>
        </row>
        <row r="1911">
          <cell r="M1911">
            <v>0</v>
          </cell>
        </row>
        <row r="1912">
          <cell r="M1912">
            <v>0</v>
          </cell>
        </row>
        <row r="1913">
          <cell r="G1913">
            <v>1</v>
          </cell>
          <cell r="M1913">
            <v>300000</v>
          </cell>
        </row>
        <row r="1914">
          <cell r="G1914">
            <v>2</v>
          </cell>
          <cell r="M1914">
            <v>400000</v>
          </cell>
        </row>
        <row r="1915">
          <cell r="M1915">
            <v>0</v>
          </cell>
        </row>
        <row r="1916">
          <cell r="M1916">
            <v>0</v>
          </cell>
        </row>
        <row r="1917">
          <cell r="M1917">
            <v>0</v>
          </cell>
        </row>
        <row r="1918">
          <cell r="M1918">
            <v>0</v>
          </cell>
        </row>
        <row r="1919">
          <cell r="G1919">
            <v>4</v>
          </cell>
          <cell r="M1919">
            <v>1000000</v>
          </cell>
        </row>
        <row r="1920">
          <cell r="G1920">
            <v>1</v>
          </cell>
          <cell r="M1920">
            <v>250000</v>
          </cell>
        </row>
        <row r="1921">
          <cell r="G1921">
            <v>2</v>
          </cell>
          <cell r="M1921">
            <v>1200000</v>
          </cell>
        </row>
        <row r="1922">
          <cell r="G1922">
            <v>12</v>
          </cell>
          <cell r="M1922">
            <v>1620000</v>
          </cell>
        </row>
        <row r="1923">
          <cell r="M1923">
            <v>0</v>
          </cell>
        </row>
        <row r="1924">
          <cell r="G1924">
            <v>1</v>
          </cell>
          <cell r="M1924">
            <v>250000</v>
          </cell>
        </row>
        <row r="1925">
          <cell r="M1925">
            <v>0</v>
          </cell>
        </row>
        <row r="1926">
          <cell r="G1926">
            <v>4</v>
          </cell>
          <cell r="M1926">
            <v>800000</v>
          </cell>
        </row>
        <row r="1927">
          <cell r="M1927">
            <v>0</v>
          </cell>
        </row>
        <row r="1928">
          <cell r="G1928">
            <v>2</v>
          </cell>
          <cell r="M1928">
            <v>500000</v>
          </cell>
        </row>
        <row r="1929">
          <cell r="M1929">
            <v>0</v>
          </cell>
        </row>
        <row r="1930">
          <cell r="G1930">
            <v>3</v>
          </cell>
          <cell r="M1930">
            <v>1500000</v>
          </cell>
        </row>
        <row r="1931">
          <cell r="G1931">
            <v>2</v>
          </cell>
          <cell r="M1931">
            <v>600000</v>
          </cell>
        </row>
        <row r="1932">
          <cell r="M1932">
            <v>0</v>
          </cell>
        </row>
        <row r="1933">
          <cell r="G1933">
            <v>1</v>
          </cell>
          <cell r="M1933">
            <v>300000</v>
          </cell>
        </row>
        <row r="1934">
          <cell r="G1934">
            <v>6</v>
          </cell>
          <cell r="M1934">
            <v>1800000</v>
          </cell>
        </row>
        <row r="1935">
          <cell r="M1935">
            <v>0</v>
          </cell>
        </row>
        <row r="1936">
          <cell r="M1936">
            <v>0</v>
          </cell>
        </row>
        <row r="1937">
          <cell r="G1937">
            <v>1</v>
          </cell>
          <cell r="M1937">
            <v>450000</v>
          </cell>
        </row>
        <row r="1938">
          <cell r="M1938">
            <v>0</v>
          </cell>
        </row>
        <row r="1939">
          <cell r="M1939">
            <v>0</v>
          </cell>
        </row>
        <row r="1940">
          <cell r="M1940">
            <v>0</v>
          </cell>
        </row>
        <row r="1941">
          <cell r="M1941">
            <v>0</v>
          </cell>
        </row>
        <row r="1942">
          <cell r="M1942">
            <v>0</v>
          </cell>
        </row>
        <row r="1943">
          <cell r="G1943">
            <v>6</v>
          </cell>
          <cell r="M1943">
            <v>1500000</v>
          </cell>
        </row>
        <row r="1944">
          <cell r="M1944">
            <v>0</v>
          </cell>
        </row>
        <row r="1945">
          <cell r="G1945">
            <v>8</v>
          </cell>
          <cell r="M1945">
            <v>2000000</v>
          </cell>
        </row>
        <row r="1946">
          <cell r="G1946">
            <v>5</v>
          </cell>
          <cell r="M1946">
            <v>100000</v>
          </cell>
        </row>
        <row r="1947">
          <cell r="M1947">
            <v>0</v>
          </cell>
        </row>
        <row r="1948">
          <cell r="M1948">
            <v>0</v>
          </cell>
        </row>
        <row r="1949">
          <cell r="G1949">
            <v>2</v>
          </cell>
          <cell r="M1949">
            <v>50000</v>
          </cell>
        </row>
        <row r="1950">
          <cell r="M1950">
            <v>0</v>
          </cell>
        </row>
        <row r="1951">
          <cell r="M1951">
            <v>0</v>
          </cell>
        </row>
        <row r="1952">
          <cell r="G1952">
            <v>4</v>
          </cell>
          <cell r="M1952">
            <v>500000</v>
          </cell>
        </row>
        <row r="1953">
          <cell r="M1953">
            <v>0</v>
          </cell>
        </row>
        <row r="1954">
          <cell r="M1954">
            <v>0</v>
          </cell>
        </row>
        <row r="1955">
          <cell r="G1955">
            <v>1</v>
          </cell>
          <cell r="M1955">
            <v>150000</v>
          </cell>
        </row>
        <row r="1956">
          <cell r="G1956">
            <v>6</v>
          </cell>
          <cell r="M1956">
            <v>1500000</v>
          </cell>
        </row>
        <row r="1957">
          <cell r="M1957">
            <v>0</v>
          </cell>
        </row>
        <row r="1958">
          <cell r="M1958">
            <v>0</v>
          </cell>
        </row>
        <row r="1959">
          <cell r="G1959">
            <v>1</v>
          </cell>
          <cell r="M1959">
            <v>120000</v>
          </cell>
        </row>
        <row r="1960">
          <cell r="M1960">
            <v>0</v>
          </cell>
        </row>
        <row r="1961">
          <cell r="G1961">
            <v>11</v>
          </cell>
          <cell r="M1961">
            <v>1210000</v>
          </cell>
        </row>
        <row r="1962">
          <cell r="M1962">
            <v>0</v>
          </cell>
        </row>
        <row r="1963">
          <cell r="G1963">
            <v>4</v>
          </cell>
          <cell r="M1963">
            <v>600000</v>
          </cell>
        </row>
        <row r="1964">
          <cell r="M1964">
            <v>0</v>
          </cell>
        </row>
        <row r="1965">
          <cell r="M1965">
            <v>0</v>
          </cell>
        </row>
        <row r="1966">
          <cell r="M1966">
            <v>0</v>
          </cell>
        </row>
        <row r="1967">
          <cell r="M1967">
            <v>0</v>
          </cell>
        </row>
        <row r="1968">
          <cell r="M1968">
            <v>0</v>
          </cell>
        </row>
        <row r="1969">
          <cell r="M1969">
            <v>0</v>
          </cell>
        </row>
        <row r="1970">
          <cell r="M1970">
            <v>0</v>
          </cell>
        </row>
        <row r="1971">
          <cell r="M1971">
            <v>0</v>
          </cell>
        </row>
        <row r="1972">
          <cell r="M1972">
            <v>0</v>
          </cell>
        </row>
        <row r="1973">
          <cell r="M1973">
            <v>0</v>
          </cell>
        </row>
        <row r="1974">
          <cell r="M1974">
            <v>0</v>
          </cell>
        </row>
        <row r="1975">
          <cell r="M1975">
            <v>0</v>
          </cell>
        </row>
        <row r="1976">
          <cell r="M1976">
            <v>0</v>
          </cell>
        </row>
        <row r="1977">
          <cell r="M1977">
            <v>0</v>
          </cell>
        </row>
        <row r="1978">
          <cell r="M1978">
            <v>0</v>
          </cell>
        </row>
        <row r="1979">
          <cell r="M1979">
            <v>0</v>
          </cell>
        </row>
        <row r="1980">
          <cell r="M1980">
            <v>0</v>
          </cell>
        </row>
        <row r="1981">
          <cell r="M1981">
            <v>0</v>
          </cell>
        </row>
        <row r="1982">
          <cell r="M1982">
            <v>0</v>
          </cell>
        </row>
        <row r="1983">
          <cell r="G1983">
            <v>2</v>
          </cell>
          <cell r="M1983">
            <v>1100000</v>
          </cell>
        </row>
        <row r="1984">
          <cell r="M1984">
            <v>0</v>
          </cell>
        </row>
        <row r="1985">
          <cell r="M1985">
            <v>0</v>
          </cell>
        </row>
        <row r="1986">
          <cell r="M1986">
            <v>0</v>
          </cell>
        </row>
        <row r="1987">
          <cell r="G1987">
            <v>3</v>
          </cell>
          <cell r="M1987">
            <v>1040223.6</v>
          </cell>
        </row>
        <row r="1988">
          <cell r="M1988">
            <v>0</v>
          </cell>
        </row>
        <row r="1989">
          <cell r="M1989">
            <v>0</v>
          </cell>
        </row>
        <row r="1990">
          <cell r="M1990">
            <v>0</v>
          </cell>
        </row>
        <row r="1991">
          <cell r="M1991">
            <v>0</v>
          </cell>
        </row>
        <row r="1992">
          <cell r="M1992">
            <v>0</v>
          </cell>
        </row>
        <row r="1993">
          <cell r="M1993">
            <v>0</v>
          </cell>
        </row>
        <row r="1994">
          <cell r="M1994">
            <v>0</v>
          </cell>
        </row>
        <row r="1995">
          <cell r="M1995">
            <v>0</v>
          </cell>
        </row>
        <row r="1996">
          <cell r="M1996">
            <v>0</v>
          </cell>
        </row>
        <row r="1997">
          <cell r="M1997">
            <v>0</v>
          </cell>
        </row>
        <row r="1998">
          <cell r="G1998">
            <v>2</v>
          </cell>
          <cell r="M1998">
            <v>1100000</v>
          </cell>
        </row>
        <row r="1999">
          <cell r="M1999">
            <v>0</v>
          </cell>
        </row>
        <row r="2000">
          <cell r="M2000">
            <v>0</v>
          </cell>
        </row>
        <row r="2001">
          <cell r="M2001">
            <v>0</v>
          </cell>
        </row>
        <row r="2002">
          <cell r="M2002">
            <v>0</v>
          </cell>
        </row>
        <row r="2003">
          <cell r="M2003">
            <v>0</v>
          </cell>
        </row>
        <row r="2004">
          <cell r="M2004">
            <v>0</v>
          </cell>
        </row>
        <row r="2005">
          <cell r="M2005">
            <v>0</v>
          </cell>
        </row>
        <row r="2006">
          <cell r="G2006">
            <v>4</v>
          </cell>
          <cell r="M2006">
            <v>1600000</v>
          </cell>
        </row>
        <row r="2007">
          <cell r="M2007">
            <v>0</v>
          </cell>
        </row>
        <row r="2008">
          <cell r="M2008">
            <v>0</v>
          </cell>
        </row>
        <row r="2009">
          <cell r="G2009">
            <v>4</v>
          </cell>
          <cell r="M2009">
            <v>1600000</v>
          </cell>
        </row>
        <row r="2010">
          <cell r="M2010">
            <v>0</v>
          </cell>
        </row>
        <row r="2011">
          <cell r="M2011">
            <v>0</v>
          </cell>
        </row>
        <row r="2012">
          <cell r="M2012">
            <v>0</v>
          </cell>
        </row>
        <row r="2013">
          <cell r="M2013">
            <v>0</v>
          </cell>
        </row>
        <row r="2014">
          <cell r="G2014">
            <v>2</v>
          </cell>
          <cell r="M2014">
            <v>10000</v>
          </cell>
        </row>
        <row r="2015">
          <cell r="M2015">
            <v>0</v>
          </cell>
        </row>
        <row r="2016">
          <cell r="M2016">
            <v>0</v>
          </cell>
        </row>
        <row r="2017">
          <cell r="M2017">
            <v>0</v>
          </cell>
        </row>
        <row r="2018">
          <cell r="G2018">
            <v>1</v>
          </cell>
          <cell r="M2018">
            <v>1500000</v>
          </cell>
        </row>
        <row r="2019">
          <cell r="M2019">
            <v>0</v>
          </cell>
        </row>
        <row r="2020">
          <cell r="M2020">
            <v>0</v>
          </cell>
        </row>
        <row r="2021">
          <cell r="G2021">
            <v>3</v>
          </cell>
          <cell r="M2021">
            <v>50000</v>
          </cell>
        </row>
        <row r="2022">
          <cell r="M2022">
            <v>0</v>
          </cell>
        </row>
        <row r="2023">
          <cell r="M2023">
            <v>0</v>
          </cell>
        </row>
        <row r="2024">
          <cell r="G2024">
            <v>2</v>
          </cell>
          <cell r="M2024">
            <v>1100000</v>
          </cell>
        </row>
        <row r="2025">
          <cell r="M2025">
            <v>0</v>
          </cell>
        </row>
        <row r="2026">
          <cell r="M2026">
            <v>0</v>
          </cell>
        </row>
        <row r="2027">
          <cell r="M2027">
            <v>0</v>
          </cell>
        </row>
        <row r="2028">
          <cell r="M2028">
            <v>0</v>
          </cell>
        </row>
        <row r="2029">
          <cell r="M2029">
            <v>0</v>
          </cell>
        </row>
        <row r="2030">
          <cell r="M2030">
            <v>0</v>
          </cell>
        </row>
        <row r="2031">
          <cell r="M2031">
            <v>0</v>
          </cell>
        </row>
        <row r="2032">
          <cell r="M2032">
            <v>0</v>
          </cell>
        </row>
        <row r="2033">
          <cell r="G2033">
            <v>1</v>
          </cell>
          <cell r="M2033">
            <v>50000</v>
          </cell>
        </row>
        <row r="2034">
          <cell r="M2034">
            <v>0</v>
          </cell>
        </row>
        <row r="2035">
          <cell r="M2035">
            <v>0</v>
          </cell>
        </row>
        <row r="2036">
          <cell r="M2036">
            <v>0</v>
          </cell>
        </row>
        <row r="2037">
          <cell r="M2037">
            <v>0</v>
          </cell>
        </row>
        <row r="2038">
          <cell r="M2038">
            <v>0</v>
          </cell>
        </row>
        <row r="2039">
          <cell r="M2039">
            <v>0</v>
          </cell>
        </row>
        <row r="2040">
          <cell r="M2040">
            <v>0</v>
          </cell>
        </row>
        <row r="2041">
          <cell r="M2041">
            <v>0</v>
          </cell>
        </row>
        <row r="2042">
          <cell r="M2042">
            <v>0</v>
          </cell>
        </row>
        <row r="2043">
          <cell r="M2043">
            <v>0</v>
          </cell>
        </row>
        <row r="2044">
          <cell r="M2044">
            <v>0</v>
          </cell>
        </row>
        <row r="2045">
          <cell r="M2045">
            <v>0</v>
          </cell>
        </row>
        <row r="2046">
          <cell r="M2046">
            <v>0</v>
          </cell>
        </row>
        <row r="2047">
          <cell r="M2047">
            <v>0</v>
          </cell>
        </row>
        <row r="2048">
          <cell r="M2048">
            <v>0</v>
          </cell>
        </row>
        <row r="2049">
          <cell r="M2049">
            <v>0</v>
          </cell>
        </row>
        <row r="2050">
          <cell r="M2050">
            <v>0</v>
          </cell>
        </row>
        <row r="2051">
          <cell r="M2051">
            <v>0</v>
          </cell>
        </row>
        <row r="2052">
          <cell r="M2052">
            <v>0</v>
          </cell>
        </row>
        <row r="2053">
          <cell r="G2053">
            <v>2</v>
          </cell>
          <cell r="M2053">
            <v>150000</v>
          </cell>
        </row>
        <row r="2054">
          <cell r="M2054">
            <v>0</v>
          </cell>
        </row>
        <row r="2055">
          <cell r="M2055">
            <v>0</v>
          </cell>
        </row>
        <row r="2056">
          <cell r="M2056">
            <v>0</v>
          </cell>
        </row>
        <row r="2057">
          <cell r="M2057">
            <v>0</v>
          </cell>
        </row>
        <row r="2058">
          <cell r="M2058">
            <v>0</v>
          </cell>
        </row>
        <row r="2059">
          <cell r="G2059">
            <v>1</v>
          </cell>
          <cell r="M2059">
            <v>10000</v>
          </cell>
        </row>
        <row r="2060">
          <cell r="M2060">
            <v>0</v>
          </cell>
        </row>
        <row r="2061">
          <cell r="M2061">
            <v>0</v>
          </cell>
        </row>
        <row r="2062">
          <cell r="M2062">
            <v>0</v>
          </cell>
        </row>
        <row r="2063">
          <cell r="M2063">
            <v>0</v>
          </cell>
        </row>
        <row r="2064">
          <cell r="M2064">
            <v>0</v>
          </cell>
        </row>
        <row r="2065">
          <cell r="G2065">
            <v>8</v>
          </cell>
          <cell r="M2065">
            <v>100000</v>
          </cell>
        </row>
        <row r="2066">
          <cell r="G2066">
            <v>50</v>
          </cell>
          <cell r="M2066">
            <v>100000</v>
          </cell>
        </row>
        <row r="2067">
          <cell r="M2067">
            <v>0</v>
          </cell>
        </row>
        <row r="2068">
          <cell r="M2068">
            <v>0</v>
          </cell>
        </row>
        <row r="2069">
          <cell r="M2069">
            <v>0</v>
          </cell>
        </row>
        <row r="2070">
          <cell r="G2070">
            <v>10</v>
          </cell>
          <cell r="M2070">
            <v>48000</v>
          </cell>
        </row>
        <row r="2071">
          <cell r="M2071">
            <v>0</v>
          </cell>
        </row>
        <row r="2072">
          <cell r="G2072">
            <v>500</v>
          </cell>
          <cell r="M2072">
            <v>100000</v>
          </cell>
        </row>
        <row r="2073">
          <cell r="G2073">
            <v>2</v>
          </cell>
          <cell r="M2073">
            <v>10000</v>
          </cell>
        </row>
        <row r="2074">
          <cell r="G2074">
            <v>18</v>
          </cell>
          <cell r="M2074">
            <v>36000</v>
          </cell>
        </row>
        <row r="2075">
          <cell r="M2075">
            <v>0</v>
          </cell>
        </row>
        <row r="2076">
          <cell r="M2076">
            <v>0</v>
          </cell>
        </row>
        <row r="2077">
          <cell r="M2077">
            <v>0</v>
          </cell>
        </row>
        <row r="2078">
          <cell r="G2078">
            <v>6</v>
          </cell>
          <cell r="M2078">
            <v>100000</v>
          </cell>
        </row>
        <row r="2079">
          <cell r="M2079">
            <v>0</v>
          </cell>
        </row>
        <row r="2080">
          <cell r="M2080">
            <v>0</v>
          </cell>
        </row>
        <row r="2081">
          <cell r="M2081">
            <v>0</v>
          </cell>
        </row>
        <row r="2082">
          <cell r="M2082">
            <v>0</v>
          </cell>
        </row>
        <row r="2083">
          <cell r="M2083">
            <v>0</v>
          </cell>
        </row>
        <row r="2084">
          <cell r="M2084">
            <v>0</v>
          </cell>
        </row>
        <row r="2085">
          <cell r="M2085">
            <v>0</v>
          </cell>
        </row>
        <row r="2086">
          <cell r="M2086">
            <v>0</v>
          </cell>
        </row>
        <row r="2087">
          <cell r="M2087">
            <v>0</v>
          </cell>
        </row>
        <row r="2088">
          <cell r="M2088">
            <v>0</v>
          </cell>
        </row>
        <row r="2089">
          <cell r="G2089">
            <v>2</v>
          </cell>
          <cell r="M2089">
            <v>50000</v>
          </cell>
        </row>
        <row r="2090">
          <cell r="M2090">
            <v>0</v>
          </cell>
        </row>
        <row r="2091">
          <cell r="M2091">
            <v>0</v>
          </cell>
        </row>
        <row r="2092">
          <cell r="M2092">
            <v>0</v>
          </cell>
        </row>
        <row r="2093">
          <cell r="G2093">
            <v>67</v>
          </cell>
          <cell r="M2093">
            <v>200000</v>
          </cell>
        </row>
        <row r="2094">
          <cell r="M2094">
            <v>0</v>
          </cell>
        </row>
        <row r="2095">
          <cell r="M2095">
            <v>0</v>
          </cell>
        </row>
        <row r="2096">
          <cell r="G2096">
            <v>10</v>
          </cell>
          <cell r="M2096">
            <v>50000</v>
          </cell>
        </row>
        <row r="2097">
          <cell r="G2097">
            <v>1</v>
          </cell>
          <cell r="M2097">
            <v>100000</v>
          </cell>
        </row>
        <row r="2098">
          <cell r="G2098">
            <v>1</v>
          </cell>
          <cell r="M2098">
            <v>600000</v>
          </cell>
        </row>
        <row r="2099">
          <cell r="G2099">
            <v>1</v>
          </cell>
          <cell r="M2099">
            <v>100000</v>
          </cell>
        </row>
        <row r="2100">
          <cell r="M2100">
            <v>0</v>
          </cell>
        </row>
        <row r="2101">
          <cell r="M2101">
            <v>0</v>
          </cell>
        </row>
        <row r="2102">
          <cell r="M2102">
            <v>0</v>
          </cell>
        </row>
        <row r="2103">
          <cell r="M2103">
            <v>0</v>
          </cell>
        </row>
        <row r="2104">
          <cell r="M2104">
            <v>0</v>
          </cell>
        </row>
        <row r="2105">
          <cell r="G2105">
            <v>80</v>
          </cell>
          <cell r="M2105">
            <v>240000</v>
          </cell>
        </row>
        <row r="2106">
          <cell r="M2106">
            <v>0</v>
          </cell>
        </row>
        <row r="2107">
          <cell r="M2107">
            <v>0</v>
          </cell>
        </row>
        <row r="2108">
          <cell r="M2108">
            <v>0</v>
          </cell>
        </row>
        <row r="2109">
          <cell r="M2109">
            <v>0</v>
          </cell>
        </row>
        <row r="2110">
          <cell r="M2110">
            <v>0</v>
          </cell>
        </row>
        <row r="2111">
          <cell r="G2111">
            <v>1</v>
          </cell>
          <cell r="M2111">
            <v>60000</v>
          </cell>
        </row>
        <row r="2112">
          <cell r="M2112">
            <v>0</v>
          </cell>
        </row>
        <row r="2113">
          <cell r="M2113">
            <v>0</v>
          </cell>
        </row>
        <row r="2114">
          <cell r="M2114">
            <v>0</v>
          </cell>
        </row>
        <row r="2115">
          <cell r="G2115">
            <v>1</v>
          </cell>
          <cell r="M2115">
            <v>35000</v>
          </cell>
        </row>
        <row r="2116">
          <cell r="M2116">
            <v>0</v>
          </cell>
        </row>
        <row r="2117">
          <cell r="M2117">
            <v>0</v>
          </cell>
        </row>
        <row r="2118">
          <cell r="M2118">
            <v>0</v>
          </cell>
        </row>
        <row r="2119">
          <cell r="M2119">
            <v>0</v>
          </cell>
        </row>
        <row r="2120">
          <cell r="M2120">
            <v>0</v>
          </cell>
        </row>
        <row r="2121">
          <cell r="M2121">
            <v>0</v>
          </cell>
        </row>
        <row r="2122">
          <cell r="M2122">
            <v>0</v>
          </cell>
        </row>
        <row r="2123">
          <cell r="M2123">
            <v>0</v>
          </cell>
        </row>
        <row r="2124">
          <cell r="M2124">
            <v>0</v>
          </cell>
        </row>
        <row r="2125">
          <cell r="M2125">
            <v>0</v>
          </cell>
        </row>
        <row r="2126">
          <cell r="M2126">
            <v>0</v>
          </cell>
        </row>
        <row r="2127">
          <cell r="M2127">
            <v>0</v>
          </cell>
        </row>
        <row r="2128">
          <cell r="M2128">
            <v>0</v>
          </cell>
        </row>
        <row r="2129">
          <cell r="M2129">
            <v>0</v>
          </cell>
        </row>
        <row r="2130">
          <cell r="G2130">
            <v>1</v>
          </cell>
          <cell r="M2130">
            <v>700000</v>
          </cell>
        </row>
        <row r="2131">
          <cell r="M2131">
            <v>0</v>
          </cell>
        </row>
        <row r="2132">
          <cell r="M2132">
            <v>0</v>
          </cell>
        </row>
        <row r="2133">
          <cell r="M2133">
            <v>0</v>
          </cell>
        </row>
        <row r="2134">
          <cell r="M2134">
            <v>0</v>
          </cell>
        </row>
        <row r="2135">
          <cell r="M2135">
            <v>0</v>
          </cell>
        </row>
        <row r="2136">
          <cell r="M2136">
            <v>0</v>
          </cell>
        </row>
        <row r="2137">
          <cell r="M2137">
            <v>0</v>
          </cell>
        </row>
        <row r="2138">
          <cell r="M2138">
            <v>0</v>
          </cell>
        </row>
        <row r="2139">
          <cell r="M2139">
            <v>0</v>
          </cell>
        </row>
        <row r="2140">
          <cell r="M2140">
            <v>0</v>
          </cell>
        </row>
        <row r="2141">
          <cell r="M2141">
            <v>0</v>
          </cell>
        </row>
        <row r="2142">
          <cell r="G2142">
            <v>1</v>
          </cell>
          <cell r="M2142">
            <v>30000</v>
          </cell>
        </row>
        <row r="2143">
          <cell r="M2143">
            <v>0</v>
          </cell>
        </row>
        <row r="2144">
          <cell r="G2144">
            <v>1</v>
          </cell>
          <cell r="M2144">
            <v>700000</v>
          </cell>
        </row>
        <row r="2145">
          <cell r="M2145">
            <v>0</v>
          </cell>
        </row>
        <row r="2146">
          <cell r="G2146">
            <v>1</v>
          </cell>
          <cell r="M2146">
            <v>100000</v>
          </cell>
        </row>
        <row r="2147">
          <cell r="M2147">
            <v>0</v>
          </cell>
        </row>
        <row r="2148">
          <cell r="M2148">
            <v>0</v>
          </cell>
        </row>
        <row r="2149">
          <cell r="M2149">
            <v>0</v>
          </cell>
        </row>
        <row r="2150">
          <cell r="M2150">
            <v>0</v>
          </cell>
        </row>
        <row r="2151">
          <cell r="M2151">
            <v>0</v>
          </cell>
        </row>
        <row r="2152">
          <cell r="M2152">
            <v>0</v>
          </cell>
        </row>
        <row r="2153">
          <cell r="M2153">
            <v>0</v>
          </cell>
        </row>
        <row r="2154">
          <cell r="M2154">
            <v>0</v>
          </cell>
        </row>
        <row r="2155">
          <cell r="G2155">
            <v>1</v>
          </cell>
          <cell r="M2155">
            <v>180000</v>
          </cell>
        </row>
        <row r="2156">
          <cell r="M2156">
            <v>0</v>
          </cell>
        </row>
        <row r="2157">
          <cell r="M2157">
            <v>0</v>
          </cell>
        </row>
        <row r="2158">
          <cell r="G2158">
            <v>1</v>
          </cell>
          <cell r="M2158">
            <v>60000</v>
          </cell>
        </row>
        <row r="2159">
          <cell r="M2159">
            <v>0</v>
          </cell>
        </row>
        <row r="2160">
          <cell r="M2160">
            <v>0</v>
          </cell>
        </row>
        <row r="2161">
          <cell r="M2161">
            <v>0</v>
          </cell>
        </row>
        <row r="2162">
          <cell r="M2162">
            <v>0</v>
          </cell>
        </row>
        <row r="2163">
          <cell r="M2163">
            <v>0</v>
          </cell>
        </row>
        <row r="2164">
          <cell r="M2164">
            <v>0</v>
          </cell>
        </row>
        <row r="2165">
          <cell r="M2165">
            <v>0</v>
          </cell>
        </row>
        <row r="2166">
          <cell r="M2166">
            <v>0</v>
          </cell>
        </row>
        <row r="2167">
          <cell r="M2167">
            <v>0</v>
          </cell>
        </row>
        <row r="2168">
          <cell r="M2168">
            <v>0</v>
          </cell>
        </row>
        <row r="2169">
          <cell r="M2169">
            <v>0</v>
          </cell>
        </row>
        <row r="2170">
          <cell r="M2170">
            <v>0</v>
          </cell>
        </row>
        <row r="2171">
          <cell r="M2171">
            <v>0</v>
          </cell>
        </row>
        <row r="2172">
          <cell r="M2172">
            <v>0</v>
          </cell>
        </row>
        <row r="2173">
          <cell r="M2173">
            <v>0</v>
          </cell>
        </row>
        <row r="2174">
          <cell r="M2174">
            <v>0</v>
          </cell>
        </row>
        <row r="2175">
          <cell r="M2175">
            <v>0</v>
          </cell>
        </row>
        <row r="2176">
          <cell r="G2176">
            <v>1</v>
          </cell>
          <cell r="M2176">
            <v>1500000</v>
          </cell>
        </row>
        <row r="2177">
          <cell r="M2177">
            <v>0</v>
          </cell>
        </row>
        <row r="2178">
          <cell r="M2178">
            <v>0</v>
          </cell>
        </row>
        <row r="2179">
          <cell r="M2179">
            <v>0</v>
          </cell>
        </row>
        <row r="2180">
          <cell r="M2180">
            <v>0</v>
          </cell>
        </row>
        <row r="2181">
          <cell r="M2181">
            <v>0</v>
          </cell>
        </row>
        <row r="2182">
          <cell r="M2182">
            <v>0</v>
          </cell>
        </row>
        <row r="2183">
          <cell r="G2183">
            <v>1</v>
          </cell>
          <cell r="M2183">
            <v>500000</v>
          </cell>
        </row>
        <row r="2184">
          <cell r="G2184">
            <v>1</v>
          </cell>
          <cell r="M2184">
            <v>0</v>
          </cell>
        </row>
        <row r="2185">
          <cell r="G2185">
            <v>1</v>
          </cell>
          <cell r="M2185">
            <v>0</v>
          </cell>
        </row>
        <row r="2186">
          <cell r="G2186">
            <v>1</v>
          </cell>
          <cell r="M2186">
            <v>500000</v>
          </cell>
        </row>
        <row r="2187">
          <cell r="G2187">
            <v>1</v>
          </cell>
          <cell r="M2187">
            <v>20000</v>
          </cell>
        </row>
        <row r="2188">
          <cell r="M2188">
            <v>0</v>
          </cell>
        </row>
        <row r="2189">
          <cell r="M2189">
            <v>0</v>
          </cell>
        </row>
        <row r="2190">
          <cell r="M2190">
            <v>0</v>
          </cell>
        </row>
        <row r="2191">
          <cell r="G2191">
            <v>1</v>
          </cell>
          <cell r="M2191">
            <v>400000</v>
          </cell>
        </row>
        <row r="2192">
          <cell r="M2192">
            <v>0</v>
          </cell>
        </row>
        <row r="2193">
          <cell r="G2193">
            <v>1</v>
          </cell>
          <cell r="M2193">
            <v>200000</v>
          </cell>
        </row>
        <row r="2194">
          <cell r="G2194">
            <v>1</v>
          </cell>
          <cell r="M2194">
            <v>200000</v>
          </cell>
        </row>
        <row r="2195">
          <cell r="M2195">
            <v>0</v>
          </cell>
        </row>
        <row r="2196">
          <cell r="M2196">
            <v>0</v>
          </cell>
        </row>
        <row r="2197">
          <cell r="G2197">
            <v>1</v>
          </cell>
          <cell r="M2197">
            <v>4000000</v>
          </cell>
        </row>
        <row r="2198">
          <cell r="G2198">
            <v>1</v>
          </cell>
          <cell r="M2198">
            <v>200000</v>
          </cell>
        </row>
        <row r="2199">
          <cell r="G2199">
            <v>1</v>
          </cell>
          <cell r="M2199">
            <v>400000</v>
          </cell>
        </row>
        <row r="2200">
          <cell r="G2200">
            <v>1</v>
          </cell>
          <cell r="M2200">
            <v>300000</v>
          </cell>
        </row>
        <row r="2201">
          <cell r="G2201">
            <v>1</v>
          </cell>
          <cell r="M2201">
            <v>500000</v>
          </cell>
        </row>
        <row r="2202">
          <cell r="G2202">
            <v>1</v>
          </cell>
          <cell r="M2202">
            <v>1000000</v>
          </cell>
        </row>
        <row r="2203">
          <cell r="M2203">
            <v>0</v>
          </cell>
        </row>
        <row r="2204">
          <cell r="M2204">
            <v>0</v>
          </cell>
        </row>
        <row r="2205">
          <cell r="G2205">
            <v>1</v>
          </cell>
          <cell r="M2205">
            <v>200000</v>
          </cell>
        </row>
        <row r="2206">
          <cell r="G2206">
            <v>1</v>
          </cell>
          <cell r="M2206">
            <v>200000</v>
          </cell>
        </row>
        <row r="2207">
          <cell r="G2207">
            <v>1</v>
          </cell>
          <cell r="M2207">
            <v>200000</v>
          </cell>
        </row>
        <row r="2208">
          <cell r="G2208">
            <v>1</v>
          </cell>
          <cell r="M2208">
            <v>900000</v>
          </cell>
        </row>
        <row r="2209">
          <cell r="G2209">
            <v>1</v>
          </cell>
          <cell r="M2209">
            <v>3500000</v>
          </cell>
        </row>
        <row r="2210">
          <cell r="G2210">
            <v>1</v>
          </cell>
          <cell r="M2210">
            <v>2000000</v>
          </cell>
        </row>
        <row r="2211">
          <cell r="M2211">
            <v>0</v>
          </cell>
        </row>
        <row r="2212">
          <cell r="G2212">
            <v>1</v>
          </cell>
          <cell r="M2212">
            <v>500000</v>
          </cell>
        </row>
        <row r="2213">
          <cell r="M2213">
            <v>0</v>
          </cell>
        </row>
        <row r="2214">
          <cell r="G2214">
            <v>1</v>
          </cell>
          <cell r="M2214">
            <v>800000</v>
          </cell>
        </row>
        <row r="2215">
          <cell r="G2215">
            <v>1</v>
          </cell>
          <cell r="M2215">
            <v>700000</v>
          </cell>
        </row>
        <row r="2216">
          <cell r="G2216">
            <v>1</v>
          </cell>
          <cell r="M2216">
            <v>350000</v>
          </cell>
        </row>
        <row r="2217">
          <cell r="G2217">
            <v>1</v>
          </cell>
          <cell r="M2217">
            <v>200000</v>
          </cell>
        </row>
        <row r="2218">
          <cell r="M2218">
            <v>0</v>
          </cell>
        </row>
        <row r="2219">
          <cell r="G2219">
            <v>1</v>
          </cell>
          <cell r="M2219">
            <v>1000000</v>
          </cell>
        </row>
        <row r="2220">
          <cell r="M2220">
            <v>0</v>
          </cell>
        </row>
        <row r="2221">
          <cell r="G2221">
            <v>1</v>
          </cell>
          <cell r="M2221">
            <v>1300000</v>
          </cell>
        </row>
        <row r="2222">
          <cell r="M2222">
            <v>0</v>
          </cell>
        </row>
        <row r="2223">
          <cell r="G2223">
            <v>1</v>
          </cell>
          <cell r="M2223">
            <v>300000</v>
          </cell>
        </row>
        <row r="2224">
          <cell r="G2224">
            <v>1</v>
          </cell>
          <cell r="M2224">
            <v>200000</v>
          </cell>
        </row>
        <row r="2225">
          <cell r="G2225">
            <v>1</v>
          </cell>
          <cell r="M2225">
            <v>200000</v>
          </cell>
        </row>
        <row r="2226">
          <cell r="G2226">
            <v>1</v>
          </cell>
          <cell r="M2226">
            <v>750000</v>
          </cell>
        </row>
        <row r="2227">
          <cell r="M2227">
            <v>0</v>
          </cell>
        </row>
        <row r="2228">
          <cell r="G2228">
            <v>1</v>
          </cell>
          <cell r="M2228">
            <v>200000</v>
          </cell>
        </row>
        <row r="2229">
          <cell r="G2229">
            <v>1</v>
          </cell>
          <cell r="M2229">
            <v>200000</v>
          </cell>
        </row>
        <row r="2230">
          <cell r="G2230">
            <v>1</v>
          </cell>
          <cell r="M2230">
            <v>200000</v>
          </cell>
        </row>
        <row r="2231">
          <cell r="M2231">
            <v>0</v>
          </cell>
        </row>
        <row r="2232">
          <cell r="M2232">
            <v>0</v>
          </cell>
        </row>
        <row r="2233">
          <cell r="G2233">
            <v>1</v>
          </cell>
          <cell r="M2233">
            <v>180000</v>
          </cell>
        </row>
        <row r="2234">
          <cell r="G2234">
            <v>1</v>
          </cell>
          <cell r="M2234">
            <v>800000</v>
          </cell>
        </row>
        <row r="2235">
          <cell r="G2235">
            <v>1</v>
          </cell>
          <cell r="M2235">
            <v>2000000</v>
          </cell>
        </row>
        <row r="2236">
          <cell r="M2236">
            <v>0</v>
          </cell>
        </row>
        <row r="2237">
          <cell r="G2237">
            <v>1</v>
          </cell>
          <cell r="M2237">
            <v>800000</v>
          </cell>
        </row>
        <row r="2238">
          <cell r="G2238">
            <v>1</v>
          </cell>
          <cell r="M2238">
            <v>950000</v>
          </cell>
        </row>
        <row r="2239">
          <cell r="M2239">
            <v>0</v>
          </cell>
        </row>
        <row r="2240">
          <cell r="M2240">
            <v>0</v>
          </cell>
        </row>
        <row r="2241">
          <cell r="M2241">
            <v>0</v>
          </cell>
        </row>
        <row r="2242">
          <cell r="G2242">
            <v>1</v>
          </cell>
          <cell r="M2242">
            <v>300000</v>
          </cell>
        </row>
        <row r="2243">
          <cell r="M2243">
            <v>0</v>
          </cell>
        </row>
        <row r="2244">
          <cell r="G2244">
            <v>1</v>
          </cell>
          <cell r="M2244">
            <v>125000</v>
          </cell>
        </row>
        <row r="2245">
          <cell r="M2245">
            <v>0</v>
          </cell>
        </row>
        <row r="2246">
          <cell r="G2246">
            <v>1</v>
          </cell>
          <cell r="M2246">
            <v>200000</v>
          </cell>
        </row>
        <row r="2247">
          <cell r="G2247">
            <v>1</v>
          </cell>
          <cell r="M2247">
            <v>600000</v>
          </cell>
        </row>
        <row r="2248">
          <cell r="G2248">
            <v>1</v>
          </cell>
          <cell r="M2248">
            <v>350000</v>
          </cell>
        </row>
        <row r="2249">
          <cell r="G2249">
            <v>1</v>
          </cell>
          <cell r="M2249">
            <v>650000</v>
          </cell>
        </row>
        <row r="2250">
          <cell r="M2250">
            <v>0</v>
          </cell>
        </row>
        <row r="2251">
          <cell r="G2251">
            <v>1</v>
          </cell>
          <cell r="M2251">
            <v>950000</v>
          </cell>
        </row>
        <row r="2252">
          <cell r="G2252">
            <v>1</v>
          </cell>
          <cell r="M2252">
            <v>200000</v>
          </cell>
        </row>
        <row r="2253">
          <cell r="G2253">
            <v>1</v>
          </cell>
          <cell r="M2253">
            <v>600000</v>
          </cell>
        </row>
        <row r="2254">
          <cell r="G2254">
            <v>1</v>
          </cell>
          <cell r="M2254">
            <v>109000</v>
          </cell>
        </row>
        <row r="2255">
          <cell r="G2255">
            <v>1</v>
          </cell>
          <cell r="M2255">
            <v>109000</v>
          </cell>
        </row>
        <row r="2256">
          <cell r="M2256">
            <v>0</v>
          </cell>
        </row>
        <row r="2257">
          <cell r="M2257">
            <v>0</v>
          </cell>
        </row>
        <row r="2258">
          <cell r="M2258">
            <v>0</v>
          </cell>
        </row>
        <row r="2259">
          <cell r="M2259">
            <v>0</v>
          </cell>
        </row>
        <row r="2260">
          <cell r="M2260">
            <v>0</v>
          </cell>
        </row>
        <row r="2261">
          <cell r="G2261">
            <v>1</v>
          </cell>
          <cell r="M2261">
            <v>109000</v>
          </cell>
        </row>
        <row r="2262">
          <cell r="G2262">
            <v>1</v>
          </cell>
          <cell r="M2262">
            <v>109000</v>
          </cell>
        </row>
        <row r="2263">
          <cell r="M2263">
            <v>0</v>
          </cell>
        </row>
        <row r="2264">
          <cell r="M2264">
            <v>0</v>
          </cell>
        </row>
        <row r="2265">
          <cell r="G2265">
            <v>1</v>
          </cell>
          <cell r="M2265">
            <v>109000</v>
          </cell>
        </row>
        <row r="2266">
          <cell r="G2266">
            <v>1</v>
          </cell>
          <cell r="M2266">
            <v>109000</v>
          </cell>
        </row>
        <row r="2267">
          <cell r="G2267">
            <v>1</v>
          </cell>
          <cell r="M2267">
            <v>109000</v>
          </cell>
        </row>
        <row r="2268">
          <cell r="M2268">
            <v>0</v>
          </cell>
        </row>
        <row r="2269">
          <cell r="G2269">
            <v>1</v>
          </cell>
          <cell r="M2269">
            <v>109000</v>
          </cell>
        </row>
        <row r="2270">
          <cell r="M2270">
            <v>0</v>
          </cell>
        </row>
        <row r="2271">
          <cell r="M2271">
            <v>0</v>
          </cell>
        </row>
        <row r="2272">
          <cell r="G2272">
            <v>1</v>
          </cell>
          <cell r="M2272">
            <v>109000</v>
          </cell>
        </row>
        <row r="2273">
          <cell r="G2273">
            <v>1</v>
          </cell>
          <cell r="M2273">
            <v>109000</v>
          </cell>
        </row>
        <row r="2274">
          <cell r="G2274">
            <v>1</v>
          </cell>
          <cell r="M2274">
            <v>109000</v>
          </cell>
        </row>
        <row r="2275">
          <cell r="M2275">
            <v>0</v>
          </cell>
        </row>
        <row r="2276">
          <cell r="M2276">
            <v>0</v>
          </cell>
        </row>
        <row r="2277">
          <cell r="M2277">
            <v>0</v>
          </cell>
        </row>
        <row r="2278">
          <cell r="G2278">
            <v>1</v>
          </cell>
          <cell r="M2278">
            <v>109000</v>
          </cell>
        </row>
        <row r="2279">
          <cell r="G2279">
            <v>1</v>
          </cell>
          <cell r="M2279">
            <v>109000</v>
          </cell>
        </row>
        <row r="2280">
          <cell r="M2280">
            <v>0</v>
          </cell>
        </row>
        <row r="2281">
          <cell r="G2281">
            <v>1</v>
          </cell>
          <cell r="M2281">
            <v>109000</v>
          </cell>
        </row>
        <row r="2282">
          <cell r="M2282">
            <v>0</v>
          </cell>
        </row>
        <row r="2283">
          <cell r="M2283">
            <v>0</v>
          </cell>
        </row>
        <row r="2284">
          <cell r="G2284">
            <v>1</v>
          </cell>
          <cell r="M2284">
            <v>109000</v>
          </cell>
        </row>
        <row r="2285">
          <cell r="G2285">
            <v>1</v>
          </cell>
          <cell r="M2285">
            <v>109000</v>
          </cell>
        </row>
        <row r="2286">
          <cell r="G2286">
            <v>1</v>
          </cell>
          <cell r="M2286">
            <v>109000</v>
          </cell>
        </row>
        <row r="2287">
          <cell r="M2287">
            <v>0</v>
          </cell>
        </row>
        <row r="2288">
          <cell r="M2288">
            <v>0</v>
          </cell>
        </row>
        <row r="2289">
          <cell r="M2289">
            <v>0</v>
          </cell>
        </row>
        <row r="2290">
          <cell r="M2290">
            <v>0</v>
          </cell>
        </row>
        <row r="2291">
          <cell r="M2291">
            <v>0</v>
          </cell>
        </row>
        <row r="2292">
          <cell r="M2292">
            <v>0</v>
          </cell>
        </row>
        <row r="2293">
          <cell r="M2293">
            <v>0</v>
          </cell>
        </row>
        <row r="2294">
          <cell r="M2294">
            <v>0</v>
          </cell>
        </row>
        <row r="2295">
          <cell r="M2295">
            <v>0</v>
          </cell>
        </row>
        <row r="2296">
          <cell r="G2296">
            <v>1</v>
          </cell>
          <cell r="M2296">
            <v>109000</v>
          </cell>
        </row>
        <row r="2297">
          <cell r="G2297">
            <v>1</v>
          </cell>
          <cell r="M2297">
            <v>109000</v>
          </cell>
        </row>
        <row r="2298">
          <cell r="M2298">
            <v>0</v>
          </cell>
        </row>
        <row r="2299">
          <cell r="M2299">
            <v>0</v>
          </cell>
        </row>
        <row r="2300">
          <cell r="M2300">
            <v>0</v>
          </cell>
        </row>
        <row r="2301">
          <cell r="G2301">
            <v>1</v>
          </cell>
          <cell r="M2301">
            <v>109000</v>
          </cell>
        </row>
        <row r="2302">
          <cell r="M2302">
            <v>0</v>
          </cell>
        </row>
        <row r="2303">
          <cell r="M2303">
            <v>0</v>
          </cell>
        </row>
        <row r="2304">
          <cell r="M2304">
            <v>0</v>
          </cell>
        </row>
        <row r="2305">
          <cell r="G2305">
            <v>1</v>
          </cell>
          <cell r="M2305">
            <v>109000</v>
          </cell>
        </row>
        <row r="2306">
          <cell r="M2306">
            <v>0</v>
          </cell>
        </row>
        <row r="2307">
          <cell r="M2307">
            <v>0</v>
          </cell>
        </row>
        <row r="2308">
          <cell r="M2308">
            <v>0</v>
          </cell>
        </row>
        <row r="2309">
          <cell r="M2309">
            <v>0</v>
          </cell>
        </row>
        <row r="2310">
          <cell r="M2310">
            <v>0</v>
          </cell>
        </row>
        <row r="2311">
          <cell r="G2311">
            <v>1</v>
          </cell>
          <cell r="M2311">
            <v>109000</v>
          </cell>
        </row>
        <row r="2312">
          <cell r="G2312">
            <v>1</v>
          </cell>
          <cell r="M2312">
            <v>109000</v>
          </cell>
        </row>
        <row r="2313">
          <cell r="M2313">
            <v>0</v>
          </cell>
        </row>
        <row r="2314">
          <cell r="G2314">
            <v>1</v>
          </cell>
          <cell r="M2314">
            <v>109000</v>
          </cell>
        </row>
        <row r="2315">
          <cell r="G2315">
            <v>1</v>
          </cell>
          <cell r="M2315">
            <v>109000</v>
          </cell>
        </row>
        <row r="2316">
          <cell r="G2316">
            <v>1</v>
          </cell>
          <cell r="M2316">
            <v>109000</v>
          </cell>
        </row>
        <row r="2317">
          <cell r="G2317">
            <v>1</v>
          </cell>
          <cell r="M2317">
            <v>109000</v>
          </cell>
        </row>
        <row r="2318">
          <cell r="M2318">
            <v>0</v>
          </cell>
        </row>
        <row r="2319">
          <cell r="G2319">
            <v>1</v>
          </cell>
          <cell r="M2319">
            <v>109000</v>
          </cell>
        </row>
        <row r="2320">
          <cell r="M2320">
            <v>0</v>
          </cell>
        </row>
        <row r="2321">
          <cell r="M2321">
            <v>0</v>
          </cell>
        </row>
        <row r="2322">
          <cell r="G2322">
            <v>1</v>
          </cell>
          <cell r="M2322">
            <v>109000</v>
          </cell>
        </row>
        <row r="2323">
          <cell r="M2323">
            <v>0</v>
          </cell>
        </row>
        <row r="2324">
          <cell r="M2324">
            <v>0</v>
          </cell>
        </row>
        <row r="2325">
          <cell r="G2325">
            <v>1</v>
          </cell>
          <cell r="M2325">
            <v>109000</v>
          </cell>
        </row>
        <row r="2326">
          <cell r="M2326">
            <v>0</v>
          </cell>
        </row>
        <row r="2327">
          <cell r="M2327">
            <v>0</v>
          </cell>
        </row>
        <row r="2328">
          <cell r="M2328">
            <v>0</v>
          </cell>
        </row>
        <row r="2329">
          <cell r="G2329">
            <v>400</v>
          </cell>
          <cell r="M2329">
            <v>3200000</v>
          </cell>
        </row>
        <row r="2330">
          <cell r="M2330">
            <v>0</v>
          </cell>
        </row>
        <row r="2331">
          <cell r="M2331">
            <v>0</v>
          </cell>
        </row>
        <row r="2332">
          <cell r="M2332">
            <v>0</v>
          </cell>
        </row>
        <row r="2333">
          <cell r="G2333">
            <v>38</v>
          </cell>
          <cell r="M2333">
            <v>304000</v>
          </cell>
        </row>
        <row r="2334">
          <cell r="G2334">
            <v>300</v>
          </cell>
          <cell r="M2334">
            <v>2400000</v>
          </cell>
        </row>
        <row r="2335">
          <cell r="G2335">
            <v>37.5</v>
          </cell>
          <cell r="M2335">
            <v>300000</v>
          </cell>
        </row>
        <row r="2336">
          <cell r="M2336">
            <v>0</v>
          </cell>
        </row>
        <row r="2337">
          <cell r="M2337">
            <v>0</v>
          </cell>
        </row>
        <row r="2338">
          <cell r="M2338">
            <v>0</v>
          </cell>
        </row>
        <row r="2339">
          <cell r="M2339">
            <v>0</v>
          </cell>
        </row>
        <row r="2340">
          <cell r="M2340">
            <v>0</v>
          </cell>
        </row>
        <row r="2341">
          <cell r="M2341">
            <v>0</v>
          </cell>
        </row>
        <row r="2342">
          <cell r="M2342">
            <v>0</v>
          </cell>
        </row>
        <row r="2343">
          <cell r="M2343">
            <v>0</v>
          </cell>
        </row>
        <row r="2344">
          <cell r="M2344">
            <v>0</v>
          </cell>
        </row>
        <row r="2345">
          <cell r="M2345">
            <v>0</v>
          </cell>
        </row>
        <row r="2346">
          <cell r="M2346">
            <v>0</v>
          </cell>
        </row>
        <row r="2347">
          <cell r="M2347">
            <v>0</v>
          </cell>
        </row>
        <row r="2348">
          <cell r="M2348">
            <v>0</v>
          </cell>
        </row>
        <row r="2349">
          <cell r="M2349">
            <v>0</v>
          </cell>
        </row>
        <row r="2350">
          <cell r="M2350">
            <v>0</v>
          </cell>
        </row>
        <row r="2351">
          <cell r="M2351">
            <v>0</v>
          </cell>
        </row>
        <row r="2352">
          <cell r="M2352">
            <v>0</v>
          </cell>
        </row>
        <row r="2353">
          <cell r="M2353">
            <v>0</v>
          </cell>
        </row>
        <row r="2354">
          <cell r="M2354">
            <v>0</v>
          </cell>
        </row>
        <row r="2355">
          <cell r="M2355">
            <v>0</v>
          </cell>
        </row>
        <row r="2356">
          <cell r="G2356">
            <v>125</v>
          </cell>
          <cell r="M2356">
            <v>1000000</v>
          </cell>
        </row>
        <row r="2357">
          <cell r="M2357">
            <v>0</v>
          </cell>
        </row>
        <row r="2358">
          <cell r="M2358">
            <v>0</v>
          </cell>
        </row>
        <row r="2359">
          <cell r="M2359">
            <v>0</v>
          </cell>
        </row>
        <row r="2360">
          <cell r="M2360">
            <v>0</v>
          </cell>
        </row>
        <row r="2361">
          <cell r="G2361">
            <v>300</v>
          </cell>
          <cell r="M2361">
            <v>2400000</v>
          </cell>
        </row>
        <row r="2362">
          <cell r="M2362">
            <v>0</v>
          </cell>
        </row>
        <row r="2363">
          <cell r="M2363">
            <v>0</v>
          </cell>
        </row>
        <row r="2364">
          <cell r="M2364">
            <v>0</v>
          </cell>
        </row>
        <row r="2365">
          <cell r="M2365">
            <v>0</v>
          </cell>
        </row>
        <row r="2366">
          <cell r="G2366">
            <v>125</v>
          </cell>
          <cell r="M2366">
            <v>1000000</v>
          </cell>
        </row>
        <row r="2367">
          <cell r="M2367">
            <v>0</v>
          </cell>
        </row>
        <row r="2368">
          <cell r="M2368">
            <v>0</v>
          </cell>
        </row>
        <row r="2369">
          <cell r="G2369">
            <v>100</v>
          </cell>
          <cell r="M2369">
            <v>800000</v>
          </cell>
        </row>
        <row r="2370">
          <cell r="M2370">
            <v>0</v>
          </cell>
        </row>
        <row r="2371">
          <cell r="M2371">
            <v>0</v>
          </cell>
        </row>
        <row r="2372">
          <cell r="M2372">
            <v>0</v>
          </cell>
        </row>
        <row r="2373">
          <cell r="M2373">
            <v>0</v>
          </cell>
        </row>
        <row r="2374">
          <cell r="M2374">
            <v>0</v>
          </cell>
        </row>
        <row r="2375">
          <cell r="M2375">
            <v>0</v>
          </cell>
        </row>
        <row r="2376">
          <cell r="M2376">
            <v>0</v>
          </cell>
        </row>
        <row r="2377">
          <cell r="M2377">
            <v>0</v>
          </cell>
        </row>
        <row r="2378">
          <cell r="M2378">
            <v>0</v>
          </cell>
        </row>
        <row r="2379">
          <cell r="M2379">
            <v>0</v>
          </cell>
        </row>
        <row r="2380">
          <cell r="M2380">
            <v>0</v>
          </cell>
        </row>
        <row r="2381">
          <cell r="G2381">
            <v>500</v>
          </cell>
          <cell r="M2381">
            <v>4000000</v>
          </cell>
        </row>
        <row r="2382">
          <cell r="M2382">
            <v>0</v>
          </cell>
        </row>
        <row r="2383">
          <cell r="M2383">
            <v>0</v>
          </cell>
        </row>
        <row r="2384">
          <cell r="M2384">
            <v>0</v>
          </cell>
        </row>
        <row r="2385">
          <cell r="M2385">
            <v>0</v>
          </cell>
        </row>
        <row r="2386">
          <cell r="M2386">
            <v>0</v>
          </cell>
        </row>
        <row r="2387">
          <cell r="M2387">
            <v>0</v>
          </cell>
        </row>
        <row r="2388">
          <cell r="M2388">
            <v>0</v>
          </cell>
        </row>
        <row r="2389">
          <cell r="M2389">
            <v>0</v>
          </cell>
        </row>
        <row r="2390">
          <cell r="M2390">
            <v>0</v>
          </cell>
        </row>
        <row r="2391">
          <cell r="G2391">
            <v>225</v>
          </cell>
          <cell r="M2391">
            <v>1800000</v>
          </cell>
        </row>
        <row r="2392">
          <cell r="M2392">
            <v>0</v>
          </cell>
        </row>
        <row r="2393">
          <cell r="M2393">
            <v>0</v>
          </cell>
        </row>
        <row r="2394">
          <cell r="M2394">
            <v>0</v>
          </cell>
        </row>
        <row r="2395">
          <cell r="M2395">
            <v>0</v>
          </cell>
        </row>
        <row r="2396">
          <cell r="G2396">
            <v>406</v>
          </cell>
          <cell r="M2396">
            <v>3248000</v>
          </cell>
        </row>
        <row r="2397">
          <cell r="M2397">
            <v>0</v>
          </cell>
        </row>
        <row r="2398">
          <cell r="M2398">
            <v>0</v>
          </cell>
        </row>
        <row r="2399">
          <cell r="G2399">
            <v>200</v>
          </cell>
          <cell r="M2399">
            <v>500000</v>
          </cell>
        </row>
        <row r="2400">
          <cell r="M2400">
            <v>0</v>
          </cell>
        </row>
        <row r="2401">
          <cell r="M2401">
            <v>0</v>
          </cell>
        </row>
        <row r="2402">
          <cell r="M2402">
            <v>0</v>
          </cell>
        </row>
        <row r="2403">
          <cell r="M2403">
            <v>0</v>
          </cell>
        </row>
        <row r="2404">
          <cell r="G2404">
            <v>240</v>
          </cell>
          <cell r="M2404">
            <v>600000</v>
          </cell>
        </row>
        <row r="2405">
          <cell r="M2405">
            <v>0</v>
          </cell>
        </row>
        <row r="2406">
          <cell r="M2406">
            <v>0</v>
          </cell>
        </row>
        <row r="2407">
          <cell r="G2407">
            <v>80</v>
          </cell>
          <cell r="M2407">
            <v>200000</v>
          </cell>
        </row>
        <row r="2408">
          <cell r="M2408">
            <v>0</v>
          </cell>
        </row>
        <row r="2409">
          <cell r="G2409">
            <v>80</v>
          </cell>
          <cell r="M2409">
            <v>200000</v>
          </cell>
        </row>
        <row r="2410">
          <cell r="G2410">
            <v>80</v>
          </cell>
          <cell r="M2410">
            <v>200000</v>
          </cell>
        </row>
        <row r="2411">
          <cell r="M2411">
            <v>0</v>
          </cell>
        </row>
        <row r="2412">
          <cell r="M2412">
            <v>0</v>
          </cell>
        </row>
        <row r="2413">
          <cell r="M2413">
            <v>0</v>
          </cell>
        </row>
        <row r="2414">
          <cell r="M2414">
            <v>0</v>
          </cell>
        </row>
        <row r="2415">
          <cell r="G2415">
            <v>40</v>
          </cell>
          <cell r="M2415">
            <v>100000</v>
          </cell>
        </row>
        <row r="2416">
          <cell r="M2416">
            <v>0</v>
          </cell>
        </row>
        <row r="2417">
          <cell r="M2417">
            <v>0</v>
          </cell>
        </row>
        <row r="2418">
          <cell r="M2418">
            <v>0</v>
          </cell>
        </row>
        <row r="2419">
          <cell r="M2419">
            <v>0</v>
          </cell>
        </row>
        <row r="2420">
          <cell r="M2420">
            <v>0</v>
          </cell>
        </row>
        <row r="2421">
          <cell r="G2421">
            <v>120</v>
          </cell>
          <cell r="M2421">
            <v>300000</v>
          </cell>
        </row>
        <row r="2422">
          <cell r="M2422">
            <v>0</v>
          </cell>
        </row>
        <row r="2423">
          <cell r="M2423">
            <v>0</v>
          </cell>
        </row>
        <row r="2424">
          <cell r="M2424">
            <v>0</v>
          </cell>
        </row>
        <row r="2425">
          <cell r="M2425">
            <v>0</v>
          </cell>
        </row>
        <row r="2426">
          <cell r="M2426">
            <v>0</v>
          </cell>
        </row>
        <row r="2427">
          <cell r="M2427">
            <v>0</v>
          </cell>
        </row>
        <row r="2428">
          <cell r="M2428">
            <v>0</v>
          </cell>
        </row>
        <row r="2429">
          <cell r="M2429">
            <v>0</v>
          </cell>
        </row>
        <row r="2430">
          <cell r="M2430">
            <v>0</v>
          </cell>
        </row>
        <row r="2431">
          <cell r="M2431">
            <v>0</v>
          </cell>
        </row>
        <row r="2432">
          <cell r="G2432">
            <v>140</v>
          </cell>
          <cell r="M2432">
            <v>350000</v>
          </cell>
        </row>
        <row r="2433">
          <cell r="M2433">
            <v>0</v>
          </cell>
        </row>
        <row r="2434">
          <cell r="M2434">
            <v>0</v>
          </cell>
        </row>
        <row r="2435">
          <cell r="M2435">
            <v>0</v>
          </cell>
        </row>
        <row r="2436">
          <cell r="M2436">
            <v>0</v>
          </cell>
        </row>
        <row r="2437">
          <cell r="M2437">
            <v>0</v>
          </cell>
        </row>
        <row r="2438">
          <cell r="M2438">
            <v>0</v>
          </cell>
        </row>
        <row r="2439">
          <cell r="G2439">
            <v>60</v>
          </cell>
          <cell r="M2439">
            <v>150000</v>
          </cell>
        </row>
        <row r="2440">
          <cell r="M2440">
            <v>0</v>
          </cell>
        </row>
        <row r="2441">
          <cell r="G2441">
            <v>200</v>
          </cell>
          <cell r="M2441">
            <v>500000</v>
          </cell>
        </row>
        <row r="2442">
          <cell r="G2442">
            <v>200</v>
          </cell>
          <cell r="M2442">
            <v>500000</v>
          </cell>
        </row>
        <row r="2443">
          <cell r="G2443">
            <v>140</v>
          </cell>
          <cell r="M2443">
            <v>350000</v>
          </cell>
        </row>
        <row r="2444">
          <cell r="M2444">
            <v>0</v>
          </cell>
        </row>
        <row r="2445">
          <cell r="M2445">
            <v>0</v>
          </cell>
        </row>
        <row r="2446">
          <cell r="M2446">
            <v>0</v>
          </cell>
        </row>
        <row r="2447">
          <cell r="M2447">
            <v>0</v>
          </cell>
        </row>
        <row r="2448">
          <cell r="M2448">
            <v>0</v>
          </cell>
        </row>
        <row r="2449">
          <cell r="M2449">
            <v>0</v>
          </cell>
        </row>
        <row r="2450">
          <cell r="M2450">
            <v>0</v>
          </cell>
        </row>
        <row r="2451">
          <cell r="M2451">
            <v>0</v>
          </cell>
        </row>
        <row r="2452">
          <cell r="G2452">
            <v>120</v>
          </cell>
          <cell r="M2452">
            <v>300000</v>
          </cell>
        </row>
        <row r="2453">
          <cell r="G2453">
            <v>80</v>
          </cell>
          <cell r="M2453">
            <v>200000</v>
          </cell>
        </row>
        <row r="2454">
          <cell r="M2454">
            <v>0</v>
          </cell>
        </row>
        <row r="2455">
          <cell r="M2455">
            <v>0</v>
          </cell>
        </row>
        <row r="2456">
          <cell r="G2456">
            <v>140</v>
          </cell>
          <cell r="M2456">
            <v>350000</v>
          </cell>
        </row>
        <row r="2457">
          <cell r="G2457">
            <v>400</v>
          </cell>
          <cell r="M2457">
            <v>1000000</v>
          </cell>
        </row>
        <row r="2458">
          <cell r="M2458">
            <v>0</v>
          </cell>
        </row>
        <row r="2459">
          <cell r="G2459">
            <v>1400</v>
          </cell>
          <cell r="M2459">
            <v>3500000</v>
          </cell>
        </row>
        <row r="2460">
          <cell r="G2460">
            <v>50</v>
          </cell>
          <cell r="M2460">
            <v>125000</v>
          </cell>
        </row>
        <row r="2461">
          <cell r="G2461">
            <v>72</v>
          </cell>
          <cell r="M2461">
            <v>180000</v>
          </cell>
        </row>
        <row r="2462">
          <cell r="M2462">
            <v>0</v>
          </cell>
        </row>
        <row r="2463">
          <cell r="G2463">
            <v>160</v>
          </cell>
          <cell r="M2463">
            <v>400000</v>
          </cell>
        </row>
        <row r="2464">
          <cell r="M2464">
            <v>0</v>
          </cell>
        </row>
        <row r="2465">
          <cell r="G2465">
            <v>220</v>
          </cell>
          <cell r="M2465">
            <v>550000</v>
          </cell>
        </row>
        <row r="2466">
          <cell r="M2466">
            <v>0</v>
          </cell>
        </row>
        <row r="2467">
          <cell r="G2467">
            <v>320</v>
          </cell>
          <cell r="M2467">
            <v>800000</v>
          </cell>
        </row>
        <row r="2468">
          <cell r="G2468">
            <v>180</v>
          </cell>
          <cell r="M2468">
            <v>450000</v>
          </cell>
        </row>
        <row r="2469">
          <cell r="M2469">
            <v>0</v>
          </cell>
        </row>
        <row r="2471">
          <cell r="G2471">
            <v>1</v>
          </cell>
          <cell r="M2471">
            <v>27468</v>
          </cell>
        </row>
        <row r="2472">
          <cell r="G2472">
            <v>1</v>
          </cell>
          <cell r="M2472">
            <v>27468</v>
          </cell>
        </row>
        <row r="2473">
          <cell r="G2473">
            <v>1</v>
          </cell>
          <cell r="M2473">
            <v>27468</v>
          </cell>
        </row>
        <row r="2474">
          <cell r="G2474">
            <v>1</v>
          </cell>
          <cell r="M2474">
            <v>27468</v>
          </cell>
        </row>
        <row r="2475">
          <cell r="G2475">
            <v>1</v>
          </cell>
          <cell r="M2475">
            <v>46216</v>
          </cell>
        </row>
        <row r="2476">
          <cell r="G2476">
            <v>1</v>
          </cell>
          <cell r="M2476">
            <v>27468</v>
          </cell>
        </row>
        <row r="2477">
          <cell r="G2477">
            <v>1</v>
          </cell>
          <cell r="M2477">
            <v>27468</v>
          </cell>
        </row>
        <row r="2478">
          <cell r="G2478">
            <v>1</v>
          </cell>
          <cell r="M2478">
            <v>27468</v>
          </cell>
        </row>
        <row r="2479">
          <cell r="G2479">
            <v>1</v>
          </cell>
          <cell r="M2479">
            <v>27468</v>
          </cell>
        </row>
        <row r="2480">
          <cell r="G2480">
            <v>1</v>
          </cell>
          <cell r="M2480">
            <v>27468</v>
          </cell>
        </row>
        <row r="2481">
          <cell r="M2481">
            <v>0</v>
          </cell>
        </row>
        <row r="2482">
          <cell r="G2482">
            <v>1</v>
          </cell>
          <cell r="M2482">
            <v>27468</v>
          </cell>
        </row>
        <row r="2483">
          <cell r="G2483">
            <v>1</v>
          </cell>
          <cell r="M2483">
            <v>27468</v>
          </cell>
        </row>
        <row r="2484">
          <cell r="G2484">
            <v>1</v>
          </cell>
          <cell r="M2484">
            <v>27468</v>
          </cell>
        </row>
        <row r="2485">
          <cell r="G2485">
            <v>1</v>
          </cell>
          <cell r="M2485">
            <v>27468</v>
          </cell>
        </row>
        <row r="2486">
          <cell r="G2486">
            <v>2</v>
          </cell>
          <cell r="M2486">
            <v>54936</v>
          </cell>
        </row>
        <row r="2487">
          <cell r="G2487">
            <v>1</v>
          </cell>
          <cell r="M2487">
            <v>27468</v>
          </cell>
        </row>
        <row r="2488">
          <cell r="G2488">
            <v>1</v>
          </cell>
          <cell r="M2488">
            <v>27468</v>
          </cell>
        </row>
        <row r="2489">
          <cell r="G2489">
            <v>1</v>
          </cell>
          <cell r="M2489">
            <v>27468</v>
          </cell>
        </row>
        <row r="2490">
          <cell r="G2490">
            <v>1</v>
          </cell>
          <cell r="M2490">
            <v>27468</v>
          </cell>
        </row>
        <row r="2491">
          <cell r="G2491">
            <v>1</v>
          </cell>
          <cell r="M2491">
            <v>27468</v>
          </cell>
        </row>
        <row r="2492">
          <cell r="G2492">
            <v>1</v>
          </cell>
          <cell r="M2492">
            <v>27468</v>
          </cell>
        </row>
        <row r="2493">
          <cell r="G2493">
            <v>1</v>
          </cell>
          <cell r="M2493">
            <v>27468</v>
          </cell>
        </row>
        <row r="2494">
          <cell r="G2494">
            <v>1</v>
          </cell>
          <cell r="M2494">
            <v>27468</v>
          </cell>
        </row>
        <row r="2495">
          <cell r="G2495">
            <v>1</v>
          </cell>
          <cell r="M2495">
            <v>27468</v>
          </cell>
        </row>
        <row r="2496">
          <cell r="G2496">
            <v>1</v>
          </cell>
          <cell r="M2496">
            <v>27468</v>
          </cell>
        </row>
        <row r="2497">
          <cell r="G2497">
            <v>1</v>
          </cell>
          <cell r="M2497">
            <v>27468</v>
          </cell>
        </row>
        <row r="2498">
          <cell r="G2498">
            <v>1</v>
          </cell>
          <cell r="M2498">
            <v>27468</v>
          </cell>
        </row>
        <row r="2499">
          <cell r="G2499">
            <v>1</v>
          </cell>
          <cell r="M2499">
            <v>27468</v>
          </cell>
        </row>
        <row r="2500">
          <cell r="G2500">
            <v>1</v>
          </cell>
          <cell r="M2500">
            <v>27468</v>
          </cell>
        </row>
        <row r="2501">
          <cell r="G2501">
            <v>1</v>
          </cell>
          <cell r="M2501">
            <v>27468</v>
          </cell>
        </row>
        <row r="2502">
          <cell r="G2502">
            <v>1</v>
          </cell>
          <cell r="M2502">
            <v>27468</v>
          </cell>
        </row>
        <row r="2503">
          <cell r="G2503">
            <v>1</v>
          </cell>
          <cell r="M2503">
            <v>27468</v>
          </cell>
        </row>
        <row r="2504">
          <cell r="G2504">
            <v>1</v>
          </cell>
          <cell r="M2504">
            <v>27468</v>
          </cell>
        </row>
        <row r="2505">
          <cell r="G2505">
            <v>1</v>
          </cell>
          <cell r="M2505">
            <v>27468</v>
          </cell>
        </row>
        <row r="2506">
          <cell r="G2506">
            <v>1</v>
          </cell>
          <cell r="M2506">
            <v>27468</v>
          </cell>
        </row>
        <row r="2507">
          <cell r="G2507">
            <v>1</v>
          </cell>
          <cell r="M2507">
            <v>27468</v>
          </cell>
        </row>
        <row r="2508">
          <cell r="G2508">
            <v>1</v>
          </cell>
          <cell r="M2508">
            <v>27468</v>
          </cell>
        </row>
        <row r="2509">
          <cell r="G2509">
            <v>1</v>
          </cell>
          <cell r="M2509">
            <v>27468</v>
          </cell>
        </row>
        <row r="2510">
          <cell r="G2510">
            <v>1</v>
          </cell>
          <cell r="M2510">
            <v>27468</v>
          </cell>
        </row>
        <row r="2511">
          <cell r="G2511">
            <v>1</v>
          </cell>
          <cell r="M2511">
            <v>27468</v>
          </cell>
        </row>
        <row r="2512">
          <cell r="G2512">
            <v>1</v>
          </cell>
          <cell r="M2512">
            <v>27468</v>
          </cell>
        </row>
        <row r="2513">
          <cell r="G2513">
            <v>1</v>
          </cell>
          <cell r="M2513">
            <v>27468</v>
          </cell>
        </row>
        <row r="2514">
          <cell r="G2514">
            <v>1</v>
          </cell>
          <cell r="M2514">
            <v>27468</v>
          </cell>
        </row>
        <row r="2515">
          <cell r="G2515">
            <v>1</v>
          </cell>
          <cell r="M2515">
            <v>27468</v>
          </cell>
        </row>
        <row r="2516">
          <cell r="G2516">
            <v>1</v>
          </cell>
          <cell r="M2516">
            <v>27468</v>
          </cell>
        </row>
        <row r="2517">
          <cell r="G2517">
            <v>1</v>
          </cell>
          <cell r="M2517">
            <v>27468</v>
          </cell>
        </row>
        <row r="2518">
          <cell r="G2518">
            <v>1</v>
          </cell>
          <cell r="M2518">
            <v>27468</v>
          </cell>
        </row>
        <row r="2519">
          <cell r="G2519">
            <v>1</v>
          </cell>
          <cell r="M2519">
            <v>27468</v>
          </cell>
        </row>
        <row r="2520">
          <cell r="G2520">
            <v>1</v>
          </cell>
          <cell r="M2520">
            <v>27468</v>
          </cell>
        </row>
        <row r="2521">
          <cell r="M2521">
            <v>0</v>
          </cell>
        </row>
        <row r="2522">
          <cell r="G2522">
            <v>1</v>
          </cell>
          <cell r="M2522">
            <v>27468</v>
          </cell>
        </row>
        <row r="2523">
          <cell r="G2523">
            <v>1</v>
          </cell>
          <cell r="M2523">
            <v>27468</v>
          </cell>
        </row>
        <row r="2524">
          <cell r="G2524">
            <v>1</v>
          </cell>
          <cell r="M2524">
            <v>27468</v>
          </cell>
        </row>
        <row r="2525">
          <cell r="G2525">
            <v>1</v>
          </cell>
          <cell r="M2525">
            <v>27468</v>
          </cell>
        </row>
        <row r="2526">
          <cell r="G2526">
            <v>1</v>
          </cell>
          <cell r="M2526">
            <v>27468</v>
          </cell>
        </row>
        <row r="2527">
          <cell r="G2527">
            <v>1</v>
          </cell>
          <cell r="M2527">
            <v>27468</v>
          </cell>
        </row>
        <row r="2528">
          <cell r="G2528">
            <v>1</v>
          </cell>
          <cell r="M2528">
            <v>27468</v>
          </cell>
        </row>
        <row r="2529">
          <cell r="G2529">
            <v>2</v>
          </cell>
          <cell r="M2529">
            <v>54936</v>
          </cell>
        </row>
        <row r="2530">
          <cell r="G2530">
            <v>1</v>
          </cell>
          <cell r="M2530">
            <v>27468</v>
          </cell>
        </row>
        <row r="2531">
          <cell r="G2531">
            <v>1</v>
          </cell>
          <cell r="M2531">
            <v>27468</v>
          </cell>
        </row>
        <row r="2532">
          <cell r="G2532">
            <v>1</v>
          </cell>
          <cell r="M2532">
            <v>27468</v>
          </cell>
        </row>
        <row r="2533">
          <cell r="G2533">
            <v>1</v>
          </cell>
          <cell r="M2533">
            <v>27468</v>
          </cell>
        </row>
        <row r="2534">
          <cell r="G2534">
            <v>1</v>
          </cell>
          <cell r="M2534">
            <v>27468</v>
          </cell>
        </row>
        <row r="2535">
          <cell r="G2535">
            <v>1</v>
          </cell>
          <cell r="M2535">
            <v>27468</v>
          </cell>
        </row>
        <row r="2536">
          <cell r="G2536">
            <v>1</v>
          </cell>
          <cell r="M2536">
            <v>27468</v>
          </cell>
        </row>
        <row r="2537">
          <cell r="G2537">
            <v>1</v>
          </cell>
          <cell r="M2537">
            <v>27468</v>
          </cell>
        </row>
        <row r="2538">
          <cell r="G2538">
            <v>1</v>
          </cell>
          <cell r="M2538">
            <v>27468</v>
          </cell>
        </row>
        <row r="2539">
          <cell r="G2539">
            <v>1</v>
          </cell>
          <cell r="M2539">
            <v>27468</v>
          </cell>
        </row>
        <row r="2540">
          <cell r="G2540">
            <v>1</v>
          </cell>
          <cell r="M2540">
            <v>27468</v>
          </cell>
        </row>
        <row r="2541">
          <cell r="G2541">
            <v>1</v>
          </cell>
          <cell r="M2541">
            <v>27468</v>
          </cell>
        </row>
        <row r="2542">
          <cell r="G2542">
            <v>1</v>
          </cell>
          <cell r="M2542">
            <v>27468</v>
          </cell>
        </row>
        <row r="2543">
          <cell r="G2543">
            <v>1</v>
          </cell>
          <cell r="M2543">
            <v>16350</v>
          </cell>
        </row>
        <row r="2544">
          <cell r="G2544">
            <v>1</v>
          </cell>
          <cell r="M2544">
            <v>47742</v>
          </cell>
        </row>
        <row r="2545">
          <cell r="G2545">
            <v>1</v>
          </cell>
          <cell r="M2545">
            <v>73248</v>
          </cell>
        </row>
        <row r="2546">
          <cell r="G2546">
            <v>1</v>
          </cell>
          <cell r="M2546">
            <v>96922.8</v>
          </cell>
        </row>
        <row r="2547">
          <cell r="G2547">
            <v>1</v>
          </cell>
          <cell r="M2547">
            <v>49704</v>
          </cell>
        </row>
        <row r="2548">
          <cell r="G2548">
            <v>1</v>
          </cell>
          <cell r="M2548">
            <v>52320</v>
          </cell>
        </row>
        <row r="2549">
          <cell r="G2549">
            <v>1</v>
          </cell>
          <cell r="M2549">
            <v>39240</v>
          </cell>
        </row>
        <row r="2550">
          <cell r="G2550">
            <v>1</v>
          </cell>
          <cell r="M2550">
            <v>57552</v>
          </cell>
        </row>
        <row r="2551">
          <cell r="G2551">
            <v>1</v>
          </cell>
          <cell r="M2551">
            <v>103986</v>
          </cell>
        </row>
        <row r="2552">
          <cell r="G2552">
            <v>1</v>
          </cell>
          <cell r="M2552">
            <v>91560</v>
          </cell>
        </row>
        <row r="2553">
          <cell r="M2553">
            <v>0</v>
          </cell>
        </row>
        <row r="2554">
          <cell r="G2554">
            <v>1</v>
          </cell>
          <cell r="M2554">
            <v>43164</v>
          </cell>
        </row>
        <row r="2555">
          <cell r="G2555">
            <v>1</v>
          </cell>
          <cell r="M2555">
            <v>43033.200000000004</v>
          </cell>
        </row>
        <row r="2556">
          <cell r="G2556">
            <v>1</v>
          </cell>
          <cell r="M2556">
            <v>123606</v>
          </cell>
        </row>
        <row r="2557">
          <cell r="G2557">
            <v>1</v>
          </cell>
          <cell r="M2557">
            <v>0</v>
          </cell>
        </row>
        <row r="2558">
          <cell r="G2558">
            <v>1</v>
          </cell>
          <cell r="M2558">
            <v>86328</v>
          </cell>
        </row>
        <row r="2559">
          <cell r="G2559">
            <v>1</v>
          </cell>
          <cell r="M2559">
            <v>52320</v>
          </cell>
        </row>
        <row r="2560">
          <cell r="G2560">
            <v>1</v>
          </cell>
          <cell r="M2560">
            <v>104640</v>
          </cell>
        </row>
        <row r="2561">
          <cell r="G2561">
            <v>1</v>
          </cell>
          <cell r="M2561">
            <v>95484</v>
          </cell>
        </row>
        <row r="2562">
          <cell r="G2562">
            <v>1</v>
          </cell>
          <cell r="M2562">
            <v>66708</v>
          </cell>
        </row>
        <row r="2563">
          <cell r="G2563">
            <v>1</v>
          </cell>
          <cell r="M2563">
            <v>54412.800000000003</v>
          </cell>
        </row>
        <row r="2564">
          <cell r="G2564">
            <v>1</v>
          </cell>
          <cell r="M2564">
            <v>84496.8</v>
          </cell>
        </row>
        <row r="2565">
          <cell r="G2565">
            <v>1</v>
          </cell>
          <cell r="M2565">
            <v>78480</v>
          </cell>
        </row>
        <row r="2566">
          <cell r="G2566">
            <v>1</v>
          </cell>
          <cell r="M2566">
            <v>82404</v>
          </cell>
        </row>
        <row r="2567">
          <cell r="G2567">
            <v>1</v>
          </cell>
          <cell r="M2567">
            <v>53628</v>
          </cell>
        </row>
        <row r="2568">
          <cell r="G2568">
            <v>1</v>
          </cell>
          <cell r="M2568">
            <v>82404</v>
          </cell>
        </row>
        <row r="2569">
          <cell r="G2569">
            <v>1</v>
          </cell>
          <cell r="M2569">
            <v>24852</v>
          </cell>
        </row>
        <row r="2570">
          <cell r="G2570">
            <v>1</v>
          </cell>
          <cell r="M2570">
            <v>88290</v>
          </cell>
        </row>
        <row r="2571">
          <cell r="G2571">
            <v>1</v>
          </cell>
          <cell r="M2571">
            <v>119812.8</v>
          </cell>
        </row>
        <row r="2572">
          <cell r="G2572">
            <v>1</v>
          </cell>
          <cell r="M2572">
            <v>13080</v>
          </cell>
        </row>
        <row r="2573">
          <cell r="G2573">
            <v>1</v>
          </cell>
          <cell r="M2573">
            <v>39109.200000000004</v>
          </cell>
        </row>
        <row r="2574">
          <cell r="G2574">
            <v>1</v>
          </cell>
          <cell r="M2574">
            <v>27468</v>
          </cell>
        </row>
        <row r="2575">
          <cell r="G2575">
            <v>1</v>
          </cell>
          <cell r="M2575">
            <v>104640</v>
          </cell>
        </row>
        <row r="2576">
          <cell r="G2576">
            <v>1</v>
          </cell>
          <cell r="M2576">
            <v>43818</v>
          </cell>
        </row>
        <row r="2577">
          <cell r="G2577">
            <v>1</v>
          </cell>
          <cell r="M2577">
            <v>131454</v>
          </cell>
        </row>
        <row r="2578">
          <cell r="G2578">
            <v>1</v>
          </cell>
          <cell r="M2578">
            <v>30607.200000000001</v>
          </cell>
        </row>
        <row r="2579">
          <cell r="G2579">
            <v>1</v>
          </cell>
          <cell r="M2579">
            <v>63438</v>
          </cell>
        </row>
        <row r="2580">
          <cell r="G2580">
            <v>1</v>
          </cell>
          <cell r="M2580">
            <v>44472</v>
          </cell>
        </row>
        <row r="2581">
          <cell r="G2581">
            <v>1</v>
          </cell>
          <cell r="M2581">
            <v>64746</v>
          </cell>
        </row>
        <row r="2582">
          <cell r="G2582">
            <v>1</v>
          </cell>
          <cell r="M2582">
            <v>68670</v>
          </cell>
        </row>
        <row r="2583">
          <cell r="G2583">
            <v>1</v>
          </cell>
          <cell r="M2583">
            <v>56244</v>
          </cell>
        </row>
        <row r="2584">
          <cell r="G2584">
            <v>1</v>
          </cell>
          <cell r="M2584">
            <v>183120</v>
          </cell>
        </row>
        <row r="2585">
          <cell r="G2585">
            <v>1</v>
          </cell>
          <cell r="M2585">
            <v>56244</v>
          </cell>
        </row>
        <row r="2586">
          <cell r="G2586">
            <v>1</v>
          </cell>
          <cell r="M2586">
            <v>104640</v>
          </cell>
        </row>
        <row r="2587">
          <cell r="G2587">
            <v>1</v>
          </cell>
          <cell r="M2587">
            <v>72594</v>
          </cell>
        </row>
        <row r="2588">
          <cell r="G2588">
            <v>1</v>
          </cell>
          <cell r="M2588">
            <v>32700</v>
          </cell>
        </row>
        <row r="2589">
          <cell r="G2589">
            <v>1</v>
          </cell>
          <cell r="M2589">
            <v>90906</v>
          </cell>
        </row>
        <row r="2590">
          <cell r="G2590">
            <v>1</v>
          </cell>
          <cell r="M2590">
            <v>78480</v>
          </cell>
        </row>
        <row r="2591">
          <cell r="G2591">
            <v>1</v>
          </cell>
          <cell r="M2591">
            <v>46434</v>
          </cell>
        </row>
        <row r="2592">
          <cell r="G2592">
            <v>1</v>
          </cell>
          <cell r="M2592">
            <v>56898</v>
          </cell>
        </row>
        <row r="2593">
          <cell r="M2593">
            <v>0</v>
          </cell>
        </row>
        <row r="2594">
          <cell r="G2594">
            <v>1</v>
          </cell>
          <cell r="M2594">
            <v>58206</v>
          </cell>
        </row>
        <row r="2595">
          <cell r="G2595">
            <v>1</v>
          </cell>
          <cell r="M2595">
            <v>124260</v>
          </cell>
        </row>
        <row r="2596">
          <cell r="G2596">
            <v>1</v>
          </cell>
          <cell r="M2596">
            <v>55982.400000000001</v>
          </cell>
        </row>
        <row r="2597">
          <cell r="G2597">
            <v>1</v>
          </cell>
          <cell r="M2597">
            <v>117720</v>
          </cell>
        </row>
        <row r="2598">
          <cell r="G2598">
            <v>1</v>
          </cell>
          <cell r="M2598">
            <v>64876.800000000003</v>
          </cell>
        </row>
        <row r="2599">
          <cell r="G2599">
            <v>1</v>
          </cell>
          <cell r="M2599">
            <v>62784</v>
          </cell>
        </row>
        <row r="2600">
          <cell r="G2600">
            <v>1</v>
          </cell>
          <cell r="M2600">
            <v>65400</v>
          </cell>
        </row>
        <row r="2601">
          <cell r="G2601">
            <v>2</v>
          </cell>
          <cell r="M2601">
            <v>144534</v>
          </cell>
        </row>
        <row r="2602">
          <cell r="G2602">
            <v>1</v>
          </cell>
          <cell r="M2602">
            <v>75340.800000000003</v>
          </cell>
        </row>
        <row r="2603">
          <cell r="G2603">
            <v>1</v>
          </cell>
          <cell r="M2603">
            <v>45256.800000000003</v>
          </cell>
        </row>
        <row r="2604">
          <cell r="G2604">
            <v>1</v>
          </cell>
          <cell r="M2604">
            <v>124260</v>
          </cell>
        </row>
        <row r="2605">
          <cell r="G2605">
            <v>1</v>
          </cell>
          <cell r="M2605">
            <v>30084</v>
          </cell>
        </row>
        <row r="2606">
          <cell r="G2606">
            <v>1</v>
          </cell>
          <cell r="M2606">
            <v>51666</v>
          </cell>
        </row>
        <row r="2607">
          <cell r="G2607">
            <v>1</v>
          </cell>
          <cell r="M2607">
            <v>58860</v>
          </cell>
        </row>
        <row r="2608">
          <cell r="G2608">
            <v>1</v>
          </cell>
          <cell r="M2608">
            <v>42510</v>
          </cell>
        </row>
        <row r="2609">
          <cell r="G2609">
            <v>1</v>
          </cell>
          <cell r="M2609">
            <v>117066</v>
          </cell>
        </row>
        <row r="2610">
          <cell r="G2610">
            <v>1</v>
          </cell>
          <cell r="M2610">
            <v>77172</v>
          </cell>
        </row>
        <row r="2611">
          <cell r="G2611">
            <v>1</v>
          </cell>
          <cell r="M2611">
            <v>52974</v>
          </cell>
        </row>
        <row r="2612">
          <cell r="G2612">
            <v>1</v>
          </cell>
          <cell r="M2612">
            <v>79134</v>
          </cell>
        </row>
        <row r="2613">
          <cell r="G2613">
            <v>1</v>
          </cell>
          <cell r="M2613">
            <v>52450.8</v>
          </cell>
        </row>
        <row r="2614">
          <cell r="G2614">
            <v>1</v>
          </cell>
          <cell r="M2614">
            <v>52320</v>
          </cell>
        </row>
        <row r="2615">
          <cell r="M2615">
            <v>0</v>
          </cell>
        </row>
        <row r="2616">
          <cell r="G2616">
            <v>220</v>
          </cell>
          <cell r="M2616">
            <v>21582</v>
          </cell>
        </row>
        <row r="2617">
          <cell r="M2617">
            <v>0</v>
          </cell>
        </row>
        <row r="2618">
          <cell r="M2618">
            <v>0</v>
          </cell>
        </row>
        <row r="2619">
          <cell r="G2619">
            <v>882</v>
          </cell>
          <cell r="M2619">
            <v>38150</v>
          </cell>
        </row>
        <row r="2620">
          <cell r="M2620">
            <v>0</v>
          </cell>
        </row>
        <row r="2621">
          <cell r="M2621">
            <v>0</v>
          </cell>
        </row>
        <row r="2622">
          <cell r="M2622">
            <v>0</v>
          </cell>
        </row>
        <row r="2623">
          <cell r="M2623">
            <v>0</v>
          </cell>
        </row>
        <row r="2624">
          <cell r="M2624">
            <v>0</v>
          </cell>
        </row>
        <row r="2625">
          <cell r="M2625">
            <v>0</v>
          </cell>
        </row>
        <row r="2626">
          <cell r="M2626">
            <v>0</v>
          </cell>
        </row>
        <row r="2627">
          <cell r="M2627">
            <v>0</v>
          </cell>
        </row>
        <row r="2628">
          <cell r="G2628">
            <v>100</v>
          </cell>
          <cell r="M2628">
            <v>3270</v>
          </cell>
        </row>
        <row r="2629">
          <cell r="M2629">
            <v>0</v>
          </cell>
        </row>
        <row r="2630">
          <cell r="G2630">
            <v>149</v>
          </cell>
          <cell r="M2630">
            <v>16350</v>
          </cell>
        </row>
        <row r="2631">
          <cell r="M2631">
            <v>0</v>
          </cell>
        </row>
        <row r="2632">
          <cell r="M2632">
            <v>0</v>
          </cell>
        </row>
        <row r="2633">
          <cell r="G2633">
            <v>45.3</v>
          </cell>
          <cell r="M2633">
            <v>14170</v>
          </cell>
        </row>
        <row r="2634">
          <cell r="G2634">
            <v>460</v>
          </cell>
          <cell r="M2634">
            <v>6540</v>
          </cell>
        </row>
        <row r="2635">
          <cell r="M2635">
            <v>0</v>
          </cell>
        </row>
        <row r="2636">
          <cell r="M2636">
            <v>0</v>
          </cell>
        </row>
        <row r="2637">
          <cell r="M2637">
            <v>0</v>
          </cell>
        </row>
        <row r="2638">
          <cell r="G2638">
            <v>828</v>
          </cell>
          <cell r="M2638">
            <v>6540</v>
          </cell>
        </row>
        <row r="2639">
          <cell r="M2639">
            <v>0</v>
          </cell>
        </row>
        <row r="2640">
          <cell r="G2640">
            <v>150</v>
          </cell>
          <cell r="M2640">
            <v>17440</v>
          </cell>
        </row>
        <row r="2641">
          <cell r="M2641">
            <v>0</v>
          </cell>
        </row>
        <row r="2642">
          <cell r="M2642">
            <v>0</v>
          </cell>
        </row>
        <row r="2643">
          <cell r="M2643">
            <v>0</v>
          </cell>
        </row>
        <row r="2644">
          <cell r="M2644">
            <v>0</v>
          </cell>
        </row>
        <row r="2645">
          <cell r="G2645">
            <v>991</v>
          </cell>
          <cell r="M2645">
            <v>41420</v>
          </cell>
        </row>
        <row r="2646">
          <cell r="G2646">
            <v>995</v>
          </cell>
          <cell r="M2646">
            <v>39240</v>
          </cell>
        </row>
        <row r="2647">
          <cell r="M2647">
            <v>0</v>
          </cell>
        </row>
        <row r="2648">
          <cell r="G2648">
            <v>1396.53</v>
          </cell>
          <cell r="M2648">
            <v>54500</v>
          </cell>
        </row>
        <row r="2649">
          <cell r="M2649">
            <v>0</v>
          </cell>
        </row>
        <row r="2650">
          <cell r="M2650">
            <v>0</v>
          </cell>
        </row>
        <row r="2651">
          <cell r="G2651">
            <v>64</v>
          </cell>
          <cell r="M2651">
            <v>6540</v>
          </cell>
        </row>
        <row r="2652">
          <cell r="M2652">
            <v>0</v>
          </cell>
        </row>
        <row r="2653">
          <cell r="M2653">
            <v>0</v>
          </cell>
        </row>
        <row r="2654">
          <cell r="G2654">
            <v>58.5</v>
          </cell>
          <cell r="M2654">
            <v>16350</v>
          </cell>
        </row>
        <row r="2655">
          <cell r="G2655">
            <v>130</v>
          </cell>
          <cell r="M2655">
            <v>21800</v>
          </cell>
        </row>
        <row r="2656">
          <cell r="G2656">
            <v>150</v>
          </cell>
          <cell r="M2656">
            <v>16350</v>
          </cell>
        </row>
        <row r="2657">
          <cell r="G2657">
            <v>192</v>
          </cell>
          <cell r="M2657">
            <v>18312</v>
          </cell>
        </row>
        <row r="2658">
          <cell r="G2658">
            <v>107.3</v>
          </cell>
          <cell r="M2658">
            <v>17600.23</v>
          </cell>
        </row>
        <row r="2659">
          <cell r="G2659">
            <v>179</v>
          </cell>
          <cell r="M2659">
            <v>6540</v>
          </cell>
        </row>
        <row r="2660">
          <cell r="G2660">
            <v>85.6</v>
          </cell>
          <cell r="M2660">
            <v>87200</v>
          </cell>
        </row>
        <row r="2661">
          <cell r="M2661">
            <v>0</v>
          </cell>
        </row>
        <row r="2662">
          <cell r="G2662">
            <v>102</v>
          </cell>
          <cell r="M2662">
            <v>21800</v>
          </cell>
        </row>
        <row r="2663">
          <cell r="M2663">
            <v>0</v>
          </cell>
        </row>
        <row r="2664">
          <cell r="M2664">
            <v>0</v>
          </cell>
        </row>
        <row r="2665">
          <cell r="M2665">
            <v>0</v>
          </cell>
        </row>
        <row r="2666">
          <cell r="M2666">
            <v>0</v>
          </cell>
        </row>
        <row r="2667">
          <cell r="G2667">
            <v>183</v>
          </cell>
          <cell r="M2667">
            <v>32700</v>
          </cell>
        </row>
        <row r="2668">
          <cell r="G2668">
            <v>96</v>
          </cell>
          <cell r="M2668">
            <v>13080</v>
          </cell>
        </row>
        <row r="2669">
          <cell r="M2669">
            <v>0</v>
          </cell>
        </row>
        <row r="2670">
          <cell r="M2670">
            <v>0</v>
          </cell>
        </row>
        <row r="2671">
          <cell r="M2671">
            <v>0</v>
          </cell>
        </row>
        <row r="2672">
          <cell r="M2672">
            <v>0</v>
          </cell>
        </row>
        <row r="2673">
          <cell r="M2673">
            <v>0</v>
          </cell>
        </row>
        <row r="2674">
          <cell r="M2674">
            <v>0</v>
          </cell>
        </row>
        <row r="2675">
          <cell r="M2675">
            <v>0</v>
          </cell>
        </row>
        <row r="2676">
          <cell r="M2676">
            <v>0</v>
          </cell>
        </row>
        <row r="2677">
          <cell r="M2677">
            <v>0</v>
          </cell>
        </row>
        <row r="2678">
          <cell r="M2678">
            <v>0</v>
          </cell>
        </row>
        <row r="2679">
          <cell r="G2679">
            <v>53.6</v>
          </cell>
          <cell r="M2679">
            <v>6540</v>
          </cell>
        </row>
        <row r="2680">
          <cell r="M2680">
            <v>0</v>
          </cell>
        </row>
        <row r="2681">
          <cell r="M2681">
            <v>0</v>
          </cell>
        </row>
        <row r="2682">
          <cell r="M2682">
            <v>0</v>
          </cell>
        </row>
        <row r="2683">
          <cell r="M2683">
            <v>0</v>
          </cell>
        </row>
        <row r="2684">
          <cell r="M2684">
            <v>0</v>
          </cell>
        </row>
        <row r="2685">
          <cell r="M2685">
            <v>0</v>
          </cell>
        </row>
        <row r="2686">
          <cell r="M2686">
            <v>0</v>
          </cell>
        </row>
        <row r="2687">
          <cell r="M2687">
            <v>0</v>
          </cell>
        </row>
        <row r="2688">
          <cell r="M2688">
            <v>0</v>
          </cell>
        </row>
        <row r="2689">
          <cell r="M2689">
            <v>0</v>
          </cell>
        </row>
        <row r="2690">
          <cell r="M2690">
            <v>0</v>
          </cell>
        </row>
        <row r="2691">
          <cell r="M2691">
            <v>0</v>
          </cell>
        </row>
        <row r="2692">
          <cell r="M2692">
            <v>0</v>
          </cell>
        </row>
        <row r="2693">
          <cell r="M2693">
            <v>0</v>
          </cell>
        </row>
        <row r="2694">
          <cell r="M2694">
            <v>0</v>
          </cell>
        </row>
        <row r="2695">
          <cell r="G2695">
            <v>50</v>
          </cell>
          <cell r="M2695">
            <v>21800</v>
          </cell>
        </row>
        <row r="2696">
          <cell r="G2696">
            <v>10</v>
          </cell>
          <cell r="M2696">
            <v>4360</v>
          </cell>
        </row>
        <row r="2697">
          <cell r="M2697">
            <v>0</v>
          </cell>
        </row>
        <row r="2698">
          <cell r="G2698">
            <v>10</v>
          </cell>
          <cell r="M2698">
            <v>4360</v>
          </cell>
        </row>
        <row r="2699">
          <cell r="M2699">
            <v>0</v>
          </cell>
        </row>
        <row r="2700">
          <cell r="G2700">
            <v>10</v>
          </cell>
          <cell r="M2700">
            <v>4360</v>
          </cell>
        </row>
        <row r="2701">
          <cell r="M2701">
            <v>0</v>
          </cell>
        </row>
        <row r="2702">
          <cell r="G2702">
            <v>25</v>
          </cell>
          <cell r="M2702">
            <v>10900</v>
          </cell>
        </row>
        <row r="2703">
          <cell r="M2703">
            <v>0</v>
          </cell>
        </row>
        <row r="2704">
          <cell r="M2704">
            <v>0</v>
          </cell>
        </row>
        <row r="2705">
          <cell r="M2705">
            <v>0</v>
          </cell>
        </row>
        <row r="2706">
          <cell r="G2706">
            <v>15</v>
          </cell>
          <cell r="M2706">
            <v>6540</v>
          </cell>
        </row>
        <row r="2707">
          <cell r="G2707">
            <v>27</v>
          </cell>
          <cell r="M2707">
            <v>11772</v>
          </cell>
        </row>
        <row r="2708">
          <cell r="M2708">
            <v>0</v>
          </cell>
        </row>
        <row r="2709">
          <cell r="G2709">
            <v>25</v>
          </cell>
          <cell r="M2709">
            <v>10900</v>
          </cell>
        </row>
        <row r="2710">
          <cell r="M2710">
            <v>0</v>
          </cell>
        </row>
        <row r="2711">
          <cell r="G2711">
            <v>20</v>
          </cell>
          <cell r="M2711">
            <v>8720</v>
          </cell>
        </row>
        <row r="2712">
          <cell r="M2712">
            <v>0</v>
          </cell>
        </row>
        <row r="2713">
          <cell r="G2713">
            <v>15</v>
          </cell>
          <cell r="M2713">
            <v>6540</v>
          </cell>
        </row>
        <row r="2714">
          <cell r="G2714">
            <v>10</v>
          </cell>
          <cell r="M2714">
            <v>4360</v>
          </cell>
        </row>
        <row r="2715">
          <cell r="G2715">
            <v>20</v>
          </cell>
          <cell r="M2715">
            <v>8720</v>
          </cell>
        </row>
        <row r="2716">
          <cell r="G2716">
            <v>10</v>
          </cell>
          <cell r="M2716">
            <v>4360</v>
          </cell>
        </row>
        <row r="2717">
          <cell r="G2717">
            <v>30</v>
          </cell>
          <cell r="M2717">
            <v>13080</v>
          </cell>
        </row>
        <row r="2718">
          <cell r="M2718">
            <v>0</v>
          </cell>
        </row>
        <row r="2719">
          <cell r="G2719">
            <v>15</v>
          </cell>
          <cell r="M2719">
            <v>6540</v>
          </cell>
        </row>
        <row r="2720">
          <cell r="M2720">
            <v>0</v>
          </cell>
        </row>
        <row r="2721">
          <cell r="G2721">
            <v>40</v>
          </cell>
          <cell r="M2721">
            <v>17440</v>
          </cell>
        </row>
        <row r="2722">
          <cell r="G2722">
            <v>10</v>
          </cell>
          <cell r="M2722">
            <v>4360</v>
          </cell>
        </row>
        <row r="2723">
          <cell r="G2723">
            <v>5</v>
          </cell>
          <cell r="M2723">
            <v>2180</v>
          </cell>
        </row>
        <row r="2724">
          <cell r="M2724">
            <v>0</v>
          </cell>
        </row>
        <row r="2725">
          <cell r="M2725">
            <v>0</v>
          </cell>
        </row>
        <row r="2726">
          <cell r="M2726">
            <v>0</v>
          </cell>
        </row>
        <row r="2727">
          <cell r="G2727">
            <v>10</v>
          </cell>
          <cell r="M2727">
            <v>4360</v>
          </cell>
        </row>
        <row r="2728">
          <cell r="M2728">
            <v>0</v>
          </cell>
        </row>
        <row r="2729">
          <cell r="G2729">
            <v>35</v>
          </cell>
          <cell r="M2729">
            <v>15260</v>
          </cell>
        </row>
        <row r="2730">
          <cell r="G2730">
            <v>10</v>
          </cell>
          <cell r="M2730">
            <v>4360</v>
          </cell>
        </row>
        <row r="2731">
          <cell r="M2731">
            <v>0</v>
          </cell>
        </row>
        <row r="2732">
          <cell r="G2732">
            <v>15</v>
          </cell>
          <cell r="M2732">
            <v>6540</v>
          </cell>
        </row>
        <row r="2733">
          <cell r="G2733">
            <v>10</v>
          </cell>
          <cell r="M2733">
            <v>4360</v>
          </cell>
        </row>
        <row r="2734">
          <cell r="M2734">
            <v>0</v>
          </cell>
        </row>
        <row r="2735">
          <cell r="M2735">
            <v>0</v>
          </cell>
        </row>
        <row r="2736">
          <cell r="M2736">
            <v>0</v>
          </cell>
        </row>
        <row r="2737">
          <cell r="M2737">
            <v>0</v>
          </cell>
        </row>
        <row r="2738">
          <cell r="G2738">
            <v>10</v>
          </cell>
          <cell r="M2738">
            <v>4360</v>
          </cell>
        </row>
        <row r="2739">
          <cell r="G2739">
            <v>10</v>
          </cell>
          <cell r="M2739">
            <v>4360</v>
          </cell>
        </row>
        <row r="2740">
          <cell r="G2740">
            <v>10</v>
          </cell>
          <cell r="M2740">
            <v>4360</v>
          </cell>
        </row>
        <row r="2741">
          <cell r="G2741">
            <v>8</v>
          </cell>
          <cell r="M2741">
            <v>3488</v>
          </cell>
        </row>
        <row r="2742">
          <cell r="G2742">
            <v>10</v>
          </cell>
          <cell r="M2742">
            <v>4360</v>
          </cell>
        </row>
        <row r="2743">
          <cell r="M2743">
            <v>0</v>
          </cell>
        </row>
        <row r="2744">
          <cell r="M2744">
            <v>0</v>
          </cell>
        </row>
        <row r="2745">
          <cell r="G2745">
            <v>55</v>
          </cell>
          <cell r="M2745">
            <v>23980</v>
          </cell>
        </row>
        <row r="2746">
          <cell r="G2746">
            <v>10</v>
          </cell>
          <cell r="M2746">
            <v>4360</v>
          </cell>
        </row>
        <row r="2747">
          <cell r="G2747">
            <v>15</v>
          </cell>
          <cell r="M2747">
            <v>6540</v>
          </cell>
        </row>
        <row r="2748">
          <cell r="G2748">
            <v>10</v>
          </cell>
          <cell r="M2748">
            <v>4360</v>
          </cell>
        </row>
        <row r="2749">
          <cell r="G2749">
            <v>10</v>
          </cell>
          <cell r="M2749">
            <v>4360</v>
          </cell>
        </row>
        <row r="2750">
          <cell r="G2750">
            <v>10</v>
          </cell>
          <cell r="M2750">
            <v>4360</v>
          </cell>
        </row>
        <row r="2751">
          <cell r="G2751">
            <v>20</v>
          </cell>
          <cell r="M2751">
            <v>8720</v>
          </cell>
        </row>
        <row r="2752">
          <cell r="G2752">
            <v>10</v>
          </cell>
          <cell r="M2752">
            <v>4360</v>
          </cell>
        </row>
        <row r="2753">
          <cell r="G2753">
            <v>10</v>
          </cell>
          <cell r="M2753">
            <v>4360</v>
          </cell>
        </row>
        <row r="2754">
          <cell r="G2754">
            <v>35</v>
          </cell>
          <cell r="M2754">
            <v>15260</v>
          </cell>
        </row>
        <row r="2755">
          <cell r="G2755">
            <v>50</v>
          </cell>
          <cell r="M2755">
            <v>21800</v>
          </cell>
        </row>
        <row r="2756">
          <cell r="M2756">
            <v>0</v>
          </cell>
        </row>
        <row r="2757">
          <cell r="G2757">
            <v>60</v>
          </cell>
          <cell r="M2757">
            <v>26160</v>
          </cell>
        </row>
        <row r="2758">
          <cell r="M2758">
            <v>0</v>
          </cell>
        </row>
        <row r="2759">
          <cell r="G2759">
            <v>1</v>
          </cell>
          <cell r="M2759">
            <v>24080.02</v>
          </cell>
        </row>
        <row r="2760">
          <cell r="M2760">
            <v>0</v>
          </cell>
        </row>
        <row r="2761">
          <cell r="M2761">
            <v>0</v>
          </cell>
        </row>
        <row r="2762">
          <cell r="G2762">
            <v>1</v>
          </cell>
          <cell r="M2762">
            <v>40379.270000000004</v>
          </cell>
        </row>
        <row r="2763">
          <cell r="M2763">
            <v>0</v>
          </cell>
        </row>
        <row r="2764">
          <cell r="G2764">
            <v>1</v>
          </cell>
          <cell r="M2764">
            <v>24080.02</v>
          </cell>
        </row>
        <row r="2765">
          <cell r="G2765">
            <v>1</v>
          </cell>
          <cell r="M2765">
            <v>40379.270000000004</v>
          </cell>
        </row>
        <row r="2766">
          <cell r="M2766">
            <v>0</v>
          </cell>
        </row>
        <row r="2767">
          <cell r="G2767">
            <v>1</v>
          </cell>
          <cell r="M2767">
            <v>40379.270000000004</v>
          </cell>
        </row>
        <row r="2768">
          <cell r="M2768">
            <v>0</v>
          </cell>
        </row>
        <row r="2769">
          <cell r="M2769">
            <v>0</v>
          </cell>
        </row>
        <row r="2770">
          <cell r="M2770">
            <v>0</v>
          </cell>
        </row>
        <row r="2771">
          <cell r="M2771">
            <v>0</v>
          </cell>
        </row>
        <row r="2772">
          <cell r="G2772">
            <v>1</v>
          </cell>
          <cell r="M2772">
            <v>40379.270000000004</v>
          </cell>
        </row>
        <row r="2773">
          <cell r="M2773">
            <v>0</v>
          </cell>
        </row>
        <row r="2774">
          <cell r="G2774">
            <v>1</v>
          </cell>
          <cell r="M2774">
            <v>24080.02</v>
          </cell>
        </row>
        <row r="2775">
          <cell r="M2775">
            <v>0</v>
          </cell>
        </row>
        <row r="2776">
          <cell r="M2776">
            <v>0</v>
          </cell>
        </row>
        <row r="2777">
          <cell r="M2777">
            <v>0</v>
          </cell>
        </row>
        <row r="2778">
          <cell r="M2778">
            <v>0</v>
          </cell>
        </row>
        <row r="2779">
          <cell r="G2779">
            <v>1</v>
          </cell>
          <cell r="M2779">
            <v>40379.270000000004</v>
          </cell>
        </row>
        <row r="2780">
          <cell r="G2780">
            <v>1</v>
          </cell>
          <cell r="M2780">
            <v>24080.02</v>
          </cell>
        </row>
        <row r="2781">
          <cell r="G2781">
            <v>1</v>
          </cell>
          <cell r="M2781">
            <v>40379.270000000004</v>
          </cell>
        </row>
        <row r="2782">
          <cell r="M2782">
            <v>0</v>
          </cell>
        </row>
        <row r="2783">
          <cell r="M2783">
            <v>0</v>
          </cell>
        </row>
        <row r="2784">
          <cell r="G2784">
            <v>1</v>
          </cell>
          <cell r="M2784">
            <v>24080.02</v>
          </cell>
        </row>
        <row r="2785">
          <cell r="M2785">
            <v>0</v>
          </cell>
        </row>
        <row r="2786">
          <cell r="M2786">
            <v>0</v>
          </cell>
        </row>
        <row r="2787">
          <cell r="G2787">
            <v>1</v>
          </cell>
          <cell r="M2787">
            <v>40379.270000000004</v>
          </cell>
        </row>
        <row r="2788">
          <cell r="M2788">
            <v>0</v>
          </cell>
        </row>
        <row r="2789">
          <cell r="G2789">
            <v>1</v>
          </cell>
          <cell r="M2789">
            <v>24080.02</v>
          </cell>
        </row>
        <row r="2790">
          <cell r="M2790">
            <v>0</v>
          </cell>
        </row>
        <row r="2791">
          <cell r="M2791">
            <v>0</v>
          </cell>
        </row>
        <row r="2792">
          <cell r="M2792">
            <v>0</v>
          </cell>
        </row>
        <row r="2793">
          <cell r="G2793">
            <v>1</v>
          </cell>
          <cell r="M2793">
            <v>59422.44</v>
          </cell>
        </row>
        <row r="2794">
          <cell r="M2794">
            <v>0</v>
          </cell>
        </row>
        <row r="2795">
          <cell r="G2795">
            <v>1</v>
          </cell>
          <cell r="M2795">
            <v>24080.02</v>
          </cell>
        </row>
        <row r="2796">
          <cell r="G2796">
            <v>1</v>
          </cell>
          <cell r="M2796">
            <v>36101.450000000004</v>
          </cell>
        </row>
        <row r="2797">
          <cell r="M2797">
            <v>0</v>
          </cell>
        </row>
        <row r="2798">
          <cell r="M2798">
            <v>0</v>
          </cell>
        </row>
        <row r="2799">
          <cell r="M2799">
            <v>0</v>
          </cell>
        </row>
        <row r="2800">
          <cell r="G2800">
            <v>1</v>
          </cell>
          <cell r="M2800">
            <v>36101.450000000004</v>
          </cell>
        </row>
        <row r="2801">
          <cell r="M2801">
            <v>0</v>
          </cell>
        </row>
        <row r="2802">
          <cell r="M2802">
            <v>0</v>
          </cell>
        </row>
        <row r="2803">
          <cell r="G2803">
            <v>1</v>
          </cell>
          <cell r="M2803">
            <v>36101.450000000004</v>
          </cell>
        </row>
        <row r="2804">
          <cell r="M2804">
            <v>0</v>
          </cell>
        </row>
        <row r="2805">
          <cell r="M2805">
            <v>0</v>
          </cell>
        </row>
        <row r="2806">
          <cell r="G2806">
            <v>1</v>
          </cell>
          <cell r="M2806">
            <v>24080.02</v>
          </cell>
        </row>
        <row r="2807">
          <cell r="M2807">
            <v>0</v>
          </cell>
        </row>
        <row r="2808">
          <cell r="M2808">
            <v>0</v>
          </cell>
        </row>
        <row r="2809">
          <cell r="M2809">
            <v>0</v>
          </cell>
        </row>
        <row r="2810">
          <cell r="M2810">
            <v>0</v>
          </cell>
        </row>
        <row r="2811">
          <cell r="G2811">
            <v>1</v>
          </cell>
          <cell r="M2811">
            <v>40379.270000000004</v>
          </cell>
        </row>
        <row r="2812">
          <cell r="G2812">
            <v>1</v>
          </cell>
          <cell r="M2812">
            <v>24080.02</v>
          </cell>
        </row>
        <row r="2813">
          <cell r="G2813">
            <v>1</v>
          </cell>
          <cell r="M2813">
            <v>40379.270000000004</v>
          </cell>
        </row>
        <row r="2814">
          <cell r="G2814">
            <v>1</v>
          </cell>
          <cell r="M2814">
            <v>40379.270000000004</v>
          </cell>
        </row>
        <row r="2815">
          <cell r="G2815">
            <v>1</v>
          </cell>
          <cell r="M2815">
            <v>24080.02</v>
          </cell>
        </row>
        <row r="2816">
          <cell r="G2816">
            <v>1</v>
          </cell>
          <cell r="M2816">
            <v>40379.270000000004</v>
          </cell>
        </row>
        <row r="2817">
          <cell r="G2817">
            <v>1</v>
          </cell>
          <cell r="M2817">
            <v>40379.270000000004</v>
          </cell>
        </row>
        <row r="2818">
          <cell r="G2818">
            <v>1</v>
          </cell>
          <cell r="M2818">
            <v>40379.270000000004</v>
          </cell>
        </row>
        <row r="2819">
          <cell r="M2819">
            <v>0</v>
          </cell>
        </row>
        <row r="2820">
          <cell r="G2820">
            <v>1</v>
          </cell>
          <cell r="M2820">
            <v>40379.270000000004</v>
          </cell>
        </row>
        <row r="2821">
          <cell r="G2821">
            <v>1</v>
          </cell>
          <cell r="M2821">
            <v>24080.02</v>
          </cell>
        </row>
        <row r="2822">
          <cell r="G2822">
            <v>1</v>
          </cell>
          <cell r="M2822">
            <v>40379.270000000004</v>
          </cell>
        </row>
        <row r="2823">
          <cell r="G2823">
            <v>1</v>
          </cell>
          <cell r="M2823">
            <v>24080.02</v>
          </cell>
        </row>
        <row r="2824">
          <cell r="M2824">
            <v>0</v>
          </cell>
        </row>
        <row r="2825">
          <cell r="G2825">
            <v>1</v>
          </cell>
          <cell r="M2825">
            <v>40379.270000000004</v>
          </cell>
        </row>
        <row r="2826">
          <cell r="G2826">
            <v>1</v>
          </cell>
          <cell r="M2826">
            <v>40379.270000000004</v>
          </cell>
        </row>
        <row r="2827">
          <cell r="M2827">
            <v>0</v>
          </cell>
        </row>
        <row r="2828">
          <cell r="G2828">
            <v>1</v>
          </cell>
          <cell r="M2828">
            <v>24080.02</v>
          </cell>
        </row>
        <row r="2829">
          <cell r="G2829">
            <v>1</v>
          </cell>
          <cell r="M2829">
            <v>40379.270000000004</v>
          </cell>
        </row>
        <row r="2830">
          <cell r="M2830">
            <v>0</v>
          </cell>
        </row>
        <row r="2831">
          <cell r="G2831">
            <v>1</v>
          </cell>
          <cell r="M2831">
            <v>26400</v>
          </cell>
        </row>
        <row r="2832">
          <cell r="G2832">
            <v>1</v>
          </cell>
          <cell r="M2832">
            <v>26400</v>
          </cell>
        </row>
        <row r="2833">
          <cell r="G2833">
            <v>1</v>
          </cell>
          <cell r="M2833">
            <v>26400</v>
          </cell>
        </row>
        <row r="2834">
          <cell r="G2834">
            <v>1</v>
          </cell>
          <cell r="M2834">
            <v>26400</v>
          </cell>
        </row>
        <row r="2835">
          <cell r="G2835">
            <v>1</v>
          </cell>
          <cell r="M2835">
            <v>26400</v>
          </cell>
        </row>
        <row r="2836">
          <cell r="G2836">
            <v>1</v>
          </cell>
          <cell r="M2836">
            <v>26400</v>
          </cell>
        </row>
        <row r="2837">
          <cell r="G2837">
            <v>1</v>
          </cell>
          <cell r="M2837">
            <v>26400</v>
          </cell>
        </row>
        <row r="2838">
          <cell r="G2838">
            <v>1</v>
          </cell>
          <cell r="M2838">
            <v>26400</v>
          </cell>
        </row>
        <row r="2839">
          <cell r="G2839">
            <v>1</v>
          </cell>
          <cell r="M2839">
            <v>26400</v>
          </cell>
        </row>
        <row r="2840">
          <cell r="G2840">
            <v>1</v>
          </cell>
          <cell r="M2840">
            <v>26400</v>
          </cell>
        </row>
        <row r="2841">
          <cell r="M2841">
            <v>0</v>
          </cell>
        </row>
        <row r="2842">
          <cell r="G2842">
            <v>1</v>
          </cell>
          <cell r="M2842">
            <v>26400</v>
          </cell>
        </row>
        <row r="2843">
          <cell r="G2843">
            <v>1</v>
          </cell>
          <cell r="M2843">
            <v>26400</v>
          </cell>
        </row>
        <row r="2844">
          <cell r="G2844">
            <v>1</v>
          </cell>
          <cell r="M2844">
            <v>26400</v>
          </cell>
        </row>
        <row r="2845">
          <cell r="G2845">
            <v>1</v>
          </cell>
          <cell r="M2845">
            <v>26400</v>
          </cell>
        </row>
        <row r="2846">
          <cell r="G2846">
            <v>1</v>
          </cell>
          <cell r="M2846">
            <v>26400</v>
          </cell>
        </row>
        <row r="2847">
          <cell r="G2847">
            <v>1</v>
          </cell>
          <cell r="M2847">
            <v>26400</v>
          </cell>
        </row>
        <row r="2848">
          <cell r="G2848">
            <v>1</v>
          </cell>
          <cell r="M2848">
            <v>26400</v>
          </cell>
        </row>
        <row r="2849">
          <cell r="G2849">
            <v>1</v>
          </cell>
          <cell r="M2849">
            <v>26400</v>
          </cell>
        </row>
        <row r="2850">
          <cell r="G2850">
            <v>1</v>
          </cell>
          <cell r="M2850">
            <v>26400</v>
          </cell>
        </row>
        <row r="2851">
          <cell r="G2851">
            <v>1</v>
          </cell>
          <cell r="M2851">
            <v>26400</v>
          </cell>
        </row>
        <row r="2852">
          <cell r="G2852">
            <v>1</v>
          </cell>
          <cell r="M2852">
            <v>26400</v>
          </cell>
        </row>
        <row r="2853">
          <cell r="G2853">
            <v>1</v>
          </cell>
          <cell r="M2853">
            <v>26400</v>
          </cell>
        </row>
        <row r="2854">
          <cell r="G2854">
            <v>1</v>
          </cell>
          <cell r="M2854">
            <v>26400</v>
          </cell>
        </row>
        <row r="2855">
          <cell r="G2855">
            <v>1</v>
          </cell>
          <cell r="M2855">
            <v>26400</v>
          </cell>
        </row>
        <row r="2856">
          <cell r="G2856">
            <v>1</v>
          </cell>
          <cell r="M2856">
            <v>26400</v>
          </cell>
        </row>
        <row r="2857">
          <cell r="G2857">
            <v>1</v>
          </cell>
          <cell r="M2857">
            <v>26400</v>
          </cell>
        </row>
        <row r="2858">
          <cell r="G2858">
            <v>1</v>
          </cell>
          <cell r="M2858">
            <v>26400</v>
          </cell>
        </row>
        <row r="2859">
          <cell r="G2859">
            <v>1</v>
          </cell>
          <cell r="M2859">
            <v>26400</v>
          </cell>
        </row>
        <row r="2860">
          <cell r="G2860">
            <v>1</v>
          </cell>
          <cell r="M2860">
            <v>26400</v>
          </cell>
        </row>
        <row r="2861">
          <cell r="G2861">
            <v>1</v>
          </cell>
          <cell r="M2861">
            <v>26400</v>
          </cell>
        </row>
        <row r="2862">
          <cell r="G2862">
            <v>1</v>
          </cell>
          <cell r="M2862">
            <v>26400</v>
          </cell>
        </row>
        <row r="2863">
          <cell r="G2863">
            <v>1</v>
          </cell>
          <cell r="M2863">
            <v>26400</v>
          </cell>
        </row>
        <row r="2864">
          <cell r="G2864">
            <v>1</v>
          </cell>
          <cell r="M2864">
            <v>26400</v>
          </cell>
        </row>
        <row r="2865">
          <cell r="G2865">
            <v>1</v>
          </cell>
          <cell r="M2865">
            <v>26400</v>
          </cell>
        </row>
        <row r="2866">
          <cell r="G2866">
            <v>1</v>
          </cell>
          <cell r="M2866">
            <v>26400</v>
          </cell>
        </row>
        <row r="2867">
          <cell r="G2867">
            <v>1</v>
          </cell>
          <cell r="M2867">
            <v>26400</v>
          </cell>
        </row>
        <row r="2868">
          <cell r="G2868">
            <v>1</v>
          </cell>
          <cell r="M2868">
            <v>26400</v>
          </cell>
        </row>
        <row r="2869">
          <cell r="G2869">
            <v>1</v>
          </cell>
          <cell r="M2869">
            <v>26400</v>
          </cell>
        </row>
        <row r="2870">
          <cell r="G2870">
            <v>1</v>
          </cell>
          <cell r="M2870">
            <v>26400</v>
          </cell>
        </row>
        <row r="2871">
          <cell r="G2871">
            <v>1</v>
          </cell>
          <cell r="M2871">
            <v>26400</v>
          </cell>
        </row>
        <row r="2872">
          <cell r="G2872">
            <v>1</v>
          </cell>
          <cell r="M2872">
            <v>26400</v>
          </cell>
        </row>
        <row r="2873">
          <cell r="G2873">
            <v>1</v>
          </cell>
          <cell r="M2873">
            <v>26400</v>
          </cell>
        </row>
        <row r="2874">
          <cell r="G2874">
            <v>1</v>
          </cell>
          <cell r="M2874">
            <v>26400</v>
          </cell>
        </row>
        <row r="2875">
          <cell r="G2875">
            <v>1</v>
          </cell>
          <cell r="M2875">
            <v>26400</v>
          </cell>
        </row>
        <row r="2876">
          <cell r="G2876">
            <v>1</v>
          </cell>
          <cell r="M2876">
            <v>26400</v>
          </cell>
        </row>
        <row r="2877">
          <cell r="G2877">
            <v>1</v>
          </cell>
          <cell r="M2877">
            <v>26400</v>
          </cell>
        </row>
        <row r="2878">
          <cell r="G2878">
            <v>1</v>
          </cell>
          <cell r="M2878">
            <v>26400</v>
          </cell>
        </row>
        <row r="2879">
          <cell r="G2879">
            <v>1</v>
          </cell>
          <cell r="M2879">
            <v>26400</v>
          </cell>
        </row>
        <row r="2880">
          <cell r="G2880">
            <v>1</v>
          </cell>
          <cell r="M2880">
            <v>26400</v>
          </cell>
        </row>
        <row r="2881">
          <cell r="M2881">
            <v>0</v>
          </cell>
        </row>
        <row r="2882">
          <cell r="G2882">
            <v>1</v>
          </cell>
          <cell r="M2882">
            <v>26400</v>
          </cell>
        </row>
        <row r="2883">
          <cell r="G2883">
            <v>1</v>
          </cell>
          <cell r="M2883">
            <v>26400</v>
          </cell>
        </row>
        <row r="2884">
          <cell r="G2884">
            <v>1</v>
          </cell>
          <cell r="M2884">
            <v>26400</v>
          </cell>
        </row>
        <row r="2885">
          <cell r="G2885">
            <v>1</v>
          </cell>
          <cell r="M2885">
            <v>26400</v>
          </cell>
        </row>
        <row r="2886">
          <cell r="G2886">
            <v>1</v>
          </cell>
          <cell r="M2886">
            <v>26400</v>
          </cell>
        </row>
        <row r="2887">
          <cell r="G2887">
            <v>1</v>
          </cell>
          <cell r="M2887">
            <v>26400</v>
          </cell>
        </row>
        <row r="2888">
          <cell r="G2888">
            <v>1</v>
          </cell>
          <cell r="M2888">
            <v>26400</v>
          </cell>
        </row>
        <row r="2889">
          <cell r="G2889">
            <v>2</v>
          </cell>
          <cell r="M2889">
            <v>52800</v>
          </cell>
        </row>
        <row r="2890">
          <cell r="G2890">
            <v>1</v>
          </cell>
          <cell r="M2890">
            <v>26400</v>
          </cell>
        </row>
        <row r="2891">
          <cell r="G2891">
            <v>1</v>
          </cell>
          <cell r="M2891">
            <v>26400</v>
          </cell>
        </row>
        <row r="2892">
          <cell r="G2892">
            <v>1</v>
          </cell>
          <cell r="M2892">
            <v>26400</v>
          </cell>
        </row>
        <row r="2893">
          <cell r="G2893">
            <v>1</v>
          </cell>
          <cell r="M2893">
            <v>26400</v>
          </cell>
        </row>
        <row r="2894">
          <cell r="G2894">
            <v>1</v>
          </cell>
          <cell r="M2894">
            <v>26400</v>
          </cell>
        </row>
        <row r="2895">
          <cell r="G2895">
            <v>1</v>
          </cell>
          <cell r="M2895">
            <v>26400</v>
          </cell>
        </row>
        <row r="2896">
          <cell r="G2896">
            <v>1</v>
          </cell>
          <cell r="M2896">
            <v>26400</v>
          </cell>
        </row>
        <row r="2897">
          <cell r="G2897">
            <v>1</v>
          </cell>
          <cell r="M2897">
            <v>26400</v>
          </cell>
        </row>
        <row r="2898">
          <cell r="G2898">
            <v>1</v>
          </cell>
          <cell r="M2898">
            <v>26400</v>
          </cell>
        </row>
        <row r="2899">
          <cell r="G2899">
            <v>1</v>
          </cell>
          <cell r="M2899">
            <v>26400</v>
          </cell>
        </row>
        <row r="2900">
          <cell r="G2900">
            <v>1</v>
          </cell>
          <cell r="M2900">
            <v>26400</v>
          </cell>
        </row>
        <row r="2901">
          <cell r="G2901">
            <v>1</v>
          </cell>
          <cell r="M2901">
            <v>26400</v>
          </cell>
        </row>
        <row r="2902">
          <cell r="G2902">
            <v>1</v>
          </cell>
          <cell r="M2902">
            <v>26400</v>
          </cell>
        </row>
        <row r="2903">
          <cell r="M2903">
            <v>0</v>
          </cell>
        </row>
        <row r="2904">
          <cell r="M2904">
            <v>0</v>
          </cell>
        </row>
        <row r="2905">
          <cell r="G2905">
            <v>1</v>
          </cell>
          <cell r="M2905">
            <v>5450</v>
          </cell>
        </row>
        <row r="2906">
          <cell r="M2906">
            <v>0</v>
          </cell>
        </row>
        <row r="2907">
          <cell r="M2907">
            <v>0</v>
          </cell>
        </row>
        <row r="2908">
          <cell r="G2908">
            <v>1</v>
          </cell>
          <cell r="M2908">
            <v>4905</v>
          </cell>
        </row>
        <row r="2909">
          <cell r="G2909">
            <v>1</v>
          </cell>
          <cell r="M2909">
            <v>16350</v>
          </cell>
        </row>
        <row r="2910">
          <cell r="G2910">
            <v>1</v>
          </cell>
          <cell r="M2910">
            <v>5777</v>
          </cell>
        </row>
        <row r="2911">
          <cell r="G2911">
            <v>1</v>
          </cell>
          <cell r="M2911">
            <v>4687</v>
          </cell>
        </row>
        <row r="2912">
          <cell r="M2912">
            <v>0</v>
          </cell>
        </row>
        <row r="2913">
          <cell r="M2913">
            <v>0</v>
          </cell>
        </row>
        <row r="2914">
          <cell r="M2914">
            <v>0</v>
          </cell>
        </row>
        <row r="2915">
          <cell r="G2915">
            <v>1</v>
          </cell>
          <cell r="M2915">
            <v>4905</v>
          </cell>
        </row>
        <row r="2916">
          <cell r="M2916">
            <v>0</v>
          </cell>
        </row>
        <row r="2917">
          <cell r="M2917">
            <v>0</v>
          </cell>
        </row>
        <row r="2918">
          <cell r="G2918">
            <v>1</v>
          </cell>
          <cell r="M2918">
            <v>9810</v>
          </cell>
        </row>
        <row r="2919">
          <cell r="M2919">
            <v>0</v>
          </cell>
        </row>
        <row r="2920">
          <cell r="M2920">
            <v>0</v>
          </cell>
        </row>
        <row r="2921">
          <cell r="M2921">
            <v>0</v>
          </cell>
        </row>
        <row r="2922">
          <cell r="G2922">
            <v>1</v>
          </cell>
          <cell r="M2922">
            <v>3270</v>
          </cell>
        </row>
        <row r="2923">
          <cell r="G2923">
            <v>1</v>
          </cell>
          <cell r="M2923">
            <v>13080</v>
          </cell>
        </row>
        <row r="2924">
          <cell r="G2924">
            <v>1</v>
          </cell>
          <cell r="M2924">
            <v>10900</v>
          </cell>
        </row>
        <row r="2925">
          <cell r="M2925">
            <v>0</v>
          </cell>
        </row>
        <row r="2926">
          <cell r="G2926">
            <v>1</v>
          </cell>
          <cell r="M2926">
            <v>10900</v>
          </cell>
        </row>
        <row r="2927">
          <cell r="M2927">
            <v>0</v>
          </cell>
        </row>
        <row r="2928">
          <cell r="G2928">
            <v>1</v>
          </cell>
          <cell r="M2928">
            <v>6540</v>
          </cell>
        </row>
        <row r="2929">
          <cell r="G2929">
            <v>1</v>
          </cell>
          <cell r="M2929">
            <v>3597</v>
          </cell>
        </row>
        <row r="2930">
          <cell r="G2930">
            <v>1</v>
          </cell>
          <cell r="M2930">
            <v>6540</v>
          </cell>
        </row>
        <row r="2931">
          <cell r="G2931">
            <v>1</v>
          </cell>
          <cell r="M2931">
            <v>10355</v>
          </cell>
        </row>
        <row r="2932">
          <cell r="M2932">
            <v>0</v>
          </cell>
        </row>
        <row r="2933">
          <cell r="M2933">
            <v>0</v>
          </cell>
        </row>
        <row r="2934">
          <cell r="M2934">
            <v>0</v>
          </cell>
        </row>
        <row r="2935">
          <cell r="G2935">
            <v>1</v>
          </cell>
          <cell r="M2935">
            <v>1853</v>
          </cell>
        </row>
        <row r="2936">
          <cell r="G2936">
            <v>1</v>
          </cell>
          <cell r="M2936">
            <v>1853</v>
          </cell>
        </row>
        <row r="2937">
          <cell r="G2937">
            <v>1</v>
          </cell>
          <cell r="M2937">
            <v>7630</v>
          </cell>
        </row>
        <row r="2938">
          <cell r="G2938">
            <v>1</v>
          </cell>
          <cell r="M2938">
            <v>7499.2</v>
          </cell>
        </row>
        <row r="2939">
          <cell r="G2939">
            <v>1</v>
          </cell>
          <cell r="M2939">
            <v>16350</v>
          </cell>
        </row>
        <row r="2940">
          <cell r="G2940">
            <v>1</v>
          </cell>
          <cell r="M2940">
            <v>5450</v>
          </cell>
        </row>
        <row r="2941">
          <cell r="M2941">
            <v>0</v>
          </cell>
        </row>
        <row r="2942">
          <cell r="G2942">
            <v>1</v>
          </cell>
          <cell r="M2942">
            <v>5450</v>
          </cell>
        </row>
        <row r="2943">
          <cell r="G2943">
            <v>1</v>
          </cell>
          <cell r="M2943">
            <v>4360</v>
          </cell>
        </row>
        <row r="2944">
          <cell r="M2944">
            <v>0</v>
          </cell>
        </row>
        <row r="2945">
          <cell r="G2945">
            <v>1</v>
          </cell>
          <cell r="M2945">
            <v>10900</v>
          </cell>
        </row>
        <row r="2946">
          <cell r="G2946">
            <v>1</v>
          </cell>
          <cell r="M2946">
            <v>10900</v>
          </cell>
        </row>
        <row r="2947">
          <cell r="M2947">
            <v>0</v>
          </cell>
        </row>
        <row r="2948">
          <cell r="G2948">
            <v>1</v>
          </cell>
          <cell r="M2948">
            <v>10900</v>
          </cell>
        </row>
        <row r="2949">
          <cell r="M2949">
            <v>0</v>
          </cell>
        </row>
        <row r="2950">
          <cell r="M2950">
            <v>0</v>
          </cell>
        </row>
        <row r="2951">
          <cell r="G2951">
            <v>1</v>
          </cell>
          <cell r="M2951">
            <v>16350</v>
          </cell>
        </row>
        <row r="2952">
          <cell r="G2952">
            <v>1</v>
          </cell>
          <cell r="M2952">
            <v>3597</v>
          </cell>
        </row>
        <row r="2953">
          <cell r="M2953">
            <v>0</v>
          </cell>
        </row>
        <row r="2954">
          <cell r="G2954">
            <v>1</v>
          </cell>
          <cell r="M2954">
            <v>10900</v>
          </cell>
        </row>
        <row r="2955">
          <cell r="G2955">
            <v>1</v>
          </cell>
          <cell r="M2955">
            <v>5450</v>
          </cell>
        </row>
        <row r="2956">
          <cell r="G2956">
            <v>1</v>
          </cell>
          <cell r="M2956">
            <v>10900</v>
          </cell>
        </row>
        <row r="2957">
          <cell r="G2957">
            <v>1</v>
          </cell>
          <cell r="M2957">
            <v>27250</v>
          </cell>
        </row>
        <row r="2958">
          <cell r="G2958">
            <v>1</v>
          </cell>
          <cell r="M2958">
            <v>10900</v>
          </cell>
        </row>
        <row r="2959">
          <cell r="M2959">
            <v>0</v>
          </cell>
        </row>
        <row r="2960">
          <cell r="G2960">
            <v>1</v>
          </cell>
          <cell r="M2960">
            <v>10900</v>
          </cell>
        </row>
        <row r="2961">
          <cell r="G2961">
            <v>1</v>
          </cell>
          <cell r="M2961">
            <v>5450</v>
          </cell>
        </row>
        <row r="2962">
          <cell r="G2962">
            <v>1</v>
          </cell>
          <cell r="M2962">
            <v>6540</v>
          </cell>
        </row>
        <row r="2963">
          <cell r="M2963">
            <v>0</v>
          </cell>
        </row>
        <row r="2964">
          <cell r="G2964">
            <v>1</v>
          </cell>
          <cell r="M2964">
            <v>6540</v>
          </cell>
        </row>
        <row r="2965">
          <cell r="G2965">
            <v>1</v>
          </cell>
          <cell r="M2965">
            <v>10900</v>
          </cell>
        </row>
        <row r="2966">
          <cell r="G2966">
            <v>1</v>
          </cell>
          <cell r="M2966">
            <v>6540</v>
          </cell>
        </row>
        <row r="2967">
          <cell r="G2967">
            <v>1</v>
          </cell>
          <cell r="M2967">
            <v>6540</v>
          </cell>
        </row>
        <row r="2968">
          <cell r="G2968">
            <v>1</v>
          </cell>
          <cell r="M2968">
            <v>32700</v>
          </cell>
        </row>
        <row r="2969">
          <cell r="G2969">
            <v>1</v>
          </cell>
          <cell r="M2969">
            <v>10246</v>
          </cell>
        </row>
        <row r="2970">
          <cell r="G2970">
            <v>1</v>
          </cell>
          <cell r="M2970">
            <v>5450</v>
          </cell>
        </row>
        <row r="2971">
          <cell r="M2971">
            <v>0</v>
          </cell>
        </row>
        <row r="2972">
          <cell r="G2972">
            <v>1</v>
          </cell>
          <cell r="M2972">
            <v>27250</v>
          </cell>
        </row>
        <row r="2973">
          <cell r="M2973">
            <v>0</v>
          </cell>
        </row>
        <row r="2974">
          <cell r="M2974">
            <v>0</v>
          </cell>
        </row>
        <row r="2975">
          <cell r="M2975">
            <v>0</v>
          </cell>
        </row>
        <row r="2976">
          <cell r="M2976">
            <v>0</v>
          </cell>
        </row>
        <row r="2977">
          <cell r="M2977">
            <v>0</v>
          </cell>
        </row>
        <row r="2978">
          <cell r="M2978">
            <v>0</v>
          </cell>
        </row>
        <row r="2979">
          <cell r="M2979">
            <v>0</v>
          </cell>
        </row>
        <row r="2980">
          <cell r="M2980">
            <v>0</v>
          </cell>
        </row>
        <row r="2981">
          <cell r="M2981">
            <v>0</v>
          </cell>
        </row>
        <row r="2982">
          <cell r="M2982">
            <v>0</v>
          </cell>
        </row>
        <row r="2983">
          <cell r="M2983">
            <v>0</v>
          </cell>
        </row>
        <row r="2984">
          <cell r="M2984">
            <v>0</v>
          </cell>
        </row>
        <row r="2985">
          <cell r="M2985">
            <v>0</v>
          </cell>
        </row>
        <row r="2986">
          <cell r="M2986">
            <v>0</v>
          </cell>
        </row>
        <row r="2987">
          <cell r="M2987">
            <v>0</v>
          </cell>
        </row>
        <row r="2988">
          <cell r="M2988">
            <v>0</v>
          </cell>
        </row>
        <row r="2989">
          <cell r="M2989">
            <v>0</v>
          </cell>
        </row>
        <row r="2990">
          <cell r="M2990">
            <v>0</v>
          </cell>
        </row>
        <row r="2991">
          <cell r="M2991">
            <v>0</v>
          </cell>
        </row>
        <row r="2992">
          <cell r="G2992">
            <v>2</v>
          </cell>
          <cell r="M2992">
            <v>21800</v>
          </cell>
        </row>
        <row r="2993">
          <cell r="M2993">
            <v>0</v>
          </cell>
        </row>
        <row r="2994">
          <cell r="G2994">
            <v>2</v>
          </cell>
          <cell r="M2994">
            <v>21800</v>
          </cell>
        </row>
        <row r="2995">
          <cell r="M2995">
            <v>0</v>
          </cell>
        </row>
        <row r="2996">
          <cell r="M2996">
            <v>0</v>
          </cell>
        </row>
        <row r="2997">
          <cell r="M2997">
            <v>0</v>
          </cell>
        </row>
        <row r="2998">
          <cell r="M2998">
            <v>0</v>
          </cell>
        </row>
        <row r="2999">
          <cell r="G2999">
            <v>2</v>
          </cell>
          <cell r="M2999">
            <v>21800</v>
          </cell>
        </row>
        <row r="3000">
          <cell r="G3000">
            <v>2</v>
          </cell>
          <cell r="M3000">
            <v>21800</v>
          </cell>
        </row>
        <row r="3001">
          <cell r="M3001">
            <v>0</v>
          </cell>
        </row>
        <row r="3002">
          <cell r="G3002">
            <v>4</v>
          </cell>
          <cell r="M3002">
            <v>43600</v>
          </cell>
        </row>
        <row r="3003">
          <cell r="G3003">
            <v>5</v>
          </cell>
          <cell r="M3003">
            <v>54500</v>
          </cell>
        </row>
        <row r="3004">
          <cell r="M3004">
            <v>0</v>
          </cell>
        </row>
        <row r="3005">
          <cell r="G3005">
            <v>4</v>
          </cell>
          <cell r="M3005">
            <v>43600</v>
          </cell>
        </row>
        <row r="3006">
          <cell r="M3006">
            <v>0</v>
          </cell>
        </row>
        <row r="3007">
          <cell r="M3007">
            <v>0</v>
          </cell>
        </row>
        <row r="3008">
          <cell r="M3008">
            <v>0</v>
          </cell>
        </row>
        <row r="3009">
          <cell r="M3009">
            <v>0</v>
          </cell>
        </row>
        <row r="3010">
          <cell r="M3010">
            <v>0</v>
          </cell>
        </row>
        <row r="3011">
          <cell r="M3011">
            <v>0</v>
          </cell>
        </row>
        <row r="3012">
          <cell r="M3012">
            <v>0</v>
          </cell>
        </row>
        <row r="3013">
          <cell r="M3013">
            <v>0</v>
          </cell>
        </row>
        <row r="3014">
          <cell r="G3014">
            <v>1</v>
          </cell>
          <cell r="M3014">
            <v>10900</v>
          </cell>
        </row>
        <row r="3015">
          <cell r="G3015">
            <v>4</v>
          </cell>
          <cell r="M3015">
            <v>43600</v>
          </cell>
        </row>
        <row r="3016">
          <cell r="G3016">
            <v>4</v>
          </cell>
          <cell r="M3016">
            <v>43600</v>
          </cell>
        </row>
        <row r="3017">
          <cell r="M3017">
            <v>0</v>
          </cell>
        </row>
        <row r="3018">
          <cell r="G3018">
            <v>4</v>
          </cell>
          <cell r="M3018">
            <v>43600</v>
          </cell>
        </row>
        <row r="3019">
          <cell r="G3019">
            <v>2</v>
          </cell>
          <cell r="M3019">
            <v>21800</v>
          </cell>
        </row>
        <row r="3020">
          <cell r="G3020">
            <v>2</v>
          </cell>
          <cell r="M3020">
            <v>21800</v>
          </cell>
        </row>
        <row r="3021">
          <cell r="M3021">
            <v>0</v>
          </cell>
        </row>
        <row r="3022">
          <cell r="G3022">
            <v>2</v>
          </cell>
          <cell r="M3022">
            <v>21800</v>
          </cell>
        </row>
        <row r="3023">
          <cell r="M3023">
            <v>0</v>
          </cell>
        </row>
        <row r="3024">
          <cell r="M3024">
            <v>0</v>
          </cell>
        </row>
        <row r="3025">
          <cell r="M3025">
            <v>0</v>
          </cell>
        </row>
        <row r="3026">
          <cell r="M3026">
            <v>0</v>
          </cell>
        </row>
        <row r="3027">
          <cell r="M3027">
            <v>0</v>
          </cell>
        </row>
        <row r="3028">
          <cell r="M3028">
            <v>0</v>
          </cell>
        </row>
        <row r="3029">
          <cell r="M3029">
            <v>0</v>
          </cell>
        </row>
        <row r="3030">
          <cell r="M3030">
            <v>0</v>
          </cell>
        </row>
        <row r="3031">
          <cell r="M3031">
            <v>0</v>
          </cell>
        </row>
        <row r="3032">
          <cell r="M3032">
            <v>0</v>
          </cell>
        </row>
        <row r="3033">
          <cell r="G3033">
            <v>3</v>
          </cell>
          <cell r="M3033">
            <v>32700</v>
          </cell>
        </row>
        <row r="3034">
          <cell r="M3034">
            <v>0</v>
          </cell>
        </row>
        <row r="3035">
          <cell r="M3035">
            <v>0</v>
          </cell>
        </row>
        <row r="3036">
          <cell r="M3036">
            <v>0</v>
          </cell>
        </row>
        <row r="3037">
          <cell r="G3037">
            <v>3</v>
          </cell>
          <cell r="M3037">
            <v>32700</v>
          </cell>
        </row>
        <row r="3038">
          <cell r="M3038">
            <v>0</v>
          </cell>
        </row>
        <row r="3039">
          <cell r="G3039">
            <v>2</v>
          </cell>
          <cell r="M3039">
            <v>21800</v>
          </cell>
        </row>
        <row r="3040">
          <cell r="G3040">
            <v>4</v>
          </cell>
          <cell r="M3040">
            <v>43600</v>
          </cell>
        </row>
        <row r="3041">
          <cell r="M3041">
            <v>0</v>
          </cell>
        </row>
        <row r="3042">
          <cell r="G3042">
            <v>11</v>
          </cell>
          <cell r="M3042">
            <v>119900</v>
          </cell>
        </row>
        <row r="3043">
          <cell r="M3043">
            <v>0</v>
          </cell>
        </row>
        <row r="3044">
          <cell r="G3044">
            <v>10</v>
          </cell>
          <cell r="M3044">
            <v>109000</v>
          </cell>
        </row>
        <row r="3045">
          <cell r="M3045">
            <v>0</v>
          </cell>
        </row>
        <row r="3046">
          <cell r="M3046">
            <v>0</v>
          </cell>
        </row>
        <row r="3047">
          <cell r="M3047">
            <v>0</v>
          </cell>
        </row>
        <row r="3048">
          <cell r="M3048">
            <v>0</v>
          </cell>
        </row>
        <row r="3049">
          <cell r="G3049">
            <v>49</v>
          </cell>
          <cell r="M3049">
            <v>801150</v>
          </cell>
        </row>
        <row r="3050">
          <cell r="G3050">
            <v>3</v>
          </cell>
          <cell r="M3050">
            <v>49050</v>
          </cell>
        </row>
        <row r="3051">
          <cell r="G3051">
            <v>8</v>
          </cell>
          <cell r="M3051">
            <v>130800</v>
          </cell>
        </row>
        <row r="3052">
          <cell r="G3052">
            <v>63</v>
          </cell>
          <cell r="M3052">
            <v>1030050</v>
          </cell>
        </row>
        <row r="3053">
          <cell r="G3053">
            <v>8</v>
          </cell>
          <cell r="M3053">
            <v>130800</v>
          </cell>
        </row>
        <row r="3054">
          <cell r="M3054">
            <v>0</v>
          </cell>
        </row>
        <row r="3055">
          <cell r="M3055">
            <v>0</v>
          </cell>
        </row>
        <row r="3056">
          <cell r="G3056">
            <v>15</v>
          </cell>
          <cell r="M3056">
            <v>245250</v>
          </cell>
        </row>
        <row r="3057">
          <cell r="M3057">
            <v>0</v>
          </cell>
        </row>
        <row r="3058">
          <cell r="G3058">
            <v>10</v>
          </cell>
          <cell r="M3058">
            <v>163500</v>
          </cell>
        </row>
        <row r="3059">
          <cell r="G3059">
            <v>7</v>
          </cell>
          <cell r="M3059">
            <v>114450</v>
          </cell>
        </row>
        <row r="3060">
          <cell r="G3060">
            <v>5</v>
          </cell>
          <cell r="M3060">
            <v>81750</v>
          </cell>
        </row>
        <row r="3061">
          <cell r="G3061">
            <v>1</v>
          </cell>
          <cell r="M3061">
            <v>16350</v>
          </cell>
        </row>
        <row r="3062">
          <cell r="G3062">
            <v>10</v>
          </cell>
          <cell r="M3062">
            <v>163500</v>
          </cell>
        </row>
        <row r="3063">
          <cell r="G3063">
            <v>10</v>
          </cell>
          <cell r="M3063">
            <v>163500</v>
          </cell>
        </row>
        <row r="3064">
          <cell r="M3064">
            <v>0</v>
          </cell>
        </row>
        <row r="3065">
          <cell r="G3065">
            <v>10</v>
          </cell>
          <cell r="M3065">
            <v>163500</v>
          </cell>
        </row>
        <row r="3066">
          <cell r="M3066">
            <v>0</v>
          </cell>
        </row>
        <row r="3067">
          <cell r="M3067">
            <v>0</v>
          </cell>
        </row>
        <row r="3068">
          <cell r="G3068">
            <v>15</v>
          </cell>
          <cell r="M3068">
            <v>245250</v>
          </cell>
        </row>
        <row r="3069">
          <cell r="G3069">
            <v>1</v>
          </cell>
          <cell r="M3069">
            <v>16350</v>
          </cell>
        </row>
        <row r="3070">
          <cell r="G3070">
            <v>17</v>
          </cell>
          <cell r="M3070">
            <v>277950</v>
          </cell>
        </row>
        <row r="3071">
          <cell r="G3071">
            <v>5</v>
          </cell>
          <cell r="M3071">
            <v>81750</v>
          </cell>
        </row>
        <row r="3072">
          <cell r="G3072">
            <v>10</v>
          </cell>
          <cell r="M3072">
            <v>163500</v>
          </cell>
        </row>
        <row r="3073">
          <cell r="G3073">
            <v>10</v>
          </cell>
          <cell r="M3073">
            <v>163500</v>
          </cell>
        </row>
        <row r="3074">
          <cell r="G3074">
            <v>10</v>
          </cell>
          <cell r="M3074">
            <v>163500</v>
          </cell>
        </row>
        <row r="3075">
          <cell r="G3075">
            <v>10</v>
          </cell>
          <cell r="M3075">
            <v>163500</v>
          </cell>
        </row>
        <row r="3076">
          <cell r="G3076">
            <v>7</v>
          </cell>
          <cell r="M3076">
            <v>114450</v>
          </cell>
        </row>
        <row r="3077">
          <cell r="G3077">
            <v>10</v>
          </cell>
          <cell r="M3077">
            <v>163500</v>
          </cell>
        </row>
        <row r="3078">
          <cell r="M3078">
            <v>0</v>
          </cell>
        </row>
        <row r="3079">
          <cell r="G3079">
            <v>5</v>
          </cell>
          <cell r="M3079">
            <v>81750</v>
          </cell>
        </row>
        <row r="3080">
          <cell r="G3080">
            <v>10</v>
          </cell>
          <cell r="M3080">
            <v>163500</v>
          </cell>
        </row>
        <row r="3081">
          <cell r="G3081">
            <v>1</v>
          </cell>
          <cell r="M3081">
            <v>16350</v>
          </cell>
        </row>
        <row r="3082">
          <cell r="G3082">
            <v>15</v>
          </cell>
          <cell r="M3082">
            <v>245250</v>
          </cell>
        </row>
        <row r="3083">
          <cell r="G3083">
            <v>15</v>
          </cell>
          <cell r="M3083">
            <v>245250</v>
          </cell>
        </row>
        <row r="3084">
          <cell r="M3084">
            <v>0</v>
          </cell>
        </row>
        <row r="3085">
          <cell r="G3085">
            <v>20</v>
          </cell>
          <cell r="M3085">
            <v>327000</v>
          </cell>
        </row>
        <row r="3086">
          <cell r="G3086">
            <v>10</v>
          </cell>
          <cell r="M3086">
            <v>163500</v>
          </cell>
        </row>
        <row r="3087">
          <cell r="G3087">
            <v>20</v>
          </cell>
          <cell r="M3087">
            <v>327000</v>
          </cell>
        </row>
        <row r="3088">
          <cell r="G3088">
            <v>20</v>
          </cell>
          <cell r="M3088">
            <v>327000</v>
          </cell>
        </row>
        <row r="3089">
          <cell r="G3089">
            <v>5</v>
          </cell>
          <cell r="M3089">
            <v>81750</v>
          </cell>
        </row>
        <row r="3090">
          <cell r="G3090">
            <v>30</v>
          </cell>
          <cell r="M3090">
            <v>490500</v>
          </cell>
        </row>
        <row r="3091">
          <cell r="G3091">
            <v>8</v>
          </cell>
          <cell r="M3091">
            <v>130800</v>
          </cell>
        </row>
        <row r="3092">
          <cell r="G3092">
            <v>10</v>
          </cell>
          <cell r="M3092">
            <v>163500</v>
          </cell>
        </row>
        <row r="3093">
          <cell r="G3093">
            <v>8</v>
          </cell>
          <cell r="M3093">
            <v>130800</v>
          </cell>
        </row>
        <row r="3094">
          <cell r="G3094">
            <v>3</v>
          </cell>
          <cell r="M3094">
            <v>49050</v>
          </cell>
        </row>
        <row r="3095">
          <cell r="G3095">
            <v>12</v>
          </cell>
          <cell r="M3095">
            <v>196200</v>
          </cell>
        </row>
        <row r="3096">
          <cell r="M3096">
            <v>0</v>
          </cell>
        </row>
        <row r="3097">
          <cell r="M3097">
            <v>0</v>
          </cell>
        </row>
        <row r="3098">
          <cell r="G3098">
            <v>6</v>
          </cell>
          <cell r="M3098">
            <v>98100</v>
          </cell>
        </row>
        <row r="3099">
          <cell r="G3099">
            <v>7</v>
          </cell>
          <cell r="M3099">
            <v>114450</v>
          </cell>
        </row>
        <row r="3100">
          <cell r="G3100">
            <v>5</v>
          </cell>
          <cell r="M3100">
            <v>81750</v>
          </cell>
        </row>
        <row r="3101">
          <cell r="G3101">
            <v>15</v>
          </cell>
          <cell r="M3101">
            <v>245250</v>
          </cell>
        </row>
        <row r="3102">
          <cell r="G3102">
            <v>2</v>
          </cell>
          <cell r="M3102">
            <v>32700</v>
          </cell>
        </row>
        <row r="3103">
          <cell r="M3103">
            <v>0</v>
          </cell>
        </row>
        <row r="3104">
          <cell r="M3104">
            <v>0</v>
          </cell>
        </row>
        <row r="3105">
          <cell r="G3105">
            <v>14</v>
          </cell>
          <cell r="M3105">
            <v>228900</v>
          </cell>
        </row>
        <row r="3106">
          <cell r="G3106">
            <v>10</v>
          </cell>
          <cell r="M3106">
            <v>163500</v>
          </cell>
        </row>
        <row r="3107">
          <cell r="G3107">
            <v>29</v>
          </cell>
          <cell r="M3107">
            <v>474150</v>
          </cell>
        </row>
        <row r="3108">
          <cell r="G3108">
            <v>10</v>
          </cell>
          <cell r="M3108">
            <v>163500</v>
          </cell>
        </row>
        <row r="3109">
          <cell r="M3109">
            <v>0</v>
          </cell>
        </row>
        <row r="3110">
          <cell r="G3110">
            <v>6</v>
          </cell>
          <cell r="M3110">
            <v>98100</v>
          </cell>
        </row>
        <row r="3111">
          <cell r="G3111">
            <v>2</v>
          </cell>
          <cell r="M3111">
            <v>32700</v>
          </cell>
        </row>
        <row r="3112">
          <cell r="G3112">
            <v>19</v>
          </cell>
          <cell r="M3112">
            <v>310650</v>
          </cell>
        </row>
        <row r="3113">
          <cell r="G3113">
            <v>10</v>
          </cell>
          <cell r="M3113">
            <v>163500</v>
          </cell>
        </row>
        <row r="3114">
          <cell r="G3114">
            <v>4</v>
          </cell>
          <cell r="M3114">
            <v>65400</v>
          </cell>
        </row>
        <row r="3115">
          <cell r="M3115">
            <v>0</v>
          </cell>
        </row>
        <row r="3116">
          <cell r="G3116">
            <v>5</v>
          </cell>
          <cell r="M3116">
            <v>81750</v>
          </cell>
        </row>
        <row r="3117">
          <cell r="G3117">
            <v>6</v>
          </cell>
          <cell r="M3117">
            <v>98100</v>
          </cell>
        </row>
        <row r="3118">
          <cell r="G3118">
            <v>10</v>
          </cell>
          <cell r="M3118">
            <v>163500</v>
          </cell>
        </row>
        <row r="3119">
          <cell r="G3119">
            <v>1</v>
          </cell>
          <cell r="M3119">
            <v>10900</v>
          </cell>
        </row>
        <row r="3120">
          <cell r="G3120">
            <v>1</v>
          </cell>
          <cell r="M3120">
            <v>10900</v>
          </cell>
        </row>
        <row r="3121">
          <cell r="G3121">
            <v>1</v>
          </cell>
          <cell r="M3121">
            <v>10900</v>
          </cell>
        </row>
        <row r="3122">
          <cell r="G3122">
            <v>1</v>
          </cell>
          <cell r="M3122">
            <v>10900</v>
          </cell>
        </row>
        <row r="3123">
          <cell r="G3123">
            <v>1</v>
          </cell>
          <cell r="M3123">
            <v>10900</v>
          </cell>
        </row>
        <row r="3124">
          <cell r="G3124">
            <v>1</v>
          </cell>
          <cell r="M3124">
            <v>10900</v>
          </cell>
        </row>
        <row r="3125">
          <cell r="G3125">
            <v>1</v>
          </cell>
          <cell r="M3125">
            <v>10900</v>
          </cell>
        </row>
        <row r="3126">
          <cell r="G3126">
            <v>1</v>
          </cell>
          <cell r="M3126">
            <v>10900</v>
          </cell>
        </row>
        <row r="3127">
          <cell r="G3127">
            <v>1</v>
          </cell>
          <cell r="M3127">
            <v>10900</v>
          </cell>
        </row>
        <row r="3128">
          <cell r="G3128">
            <v>1</v>
          </cell>
          <cell r="M3128">
            <v>10900</v>
          </cell>
        </row>
        <row r="3129">
          <cell r="M3129">
            <v>0</v>
          </cell>
        </row>
        <row r="3130">
          <cell r="G3130">
            <v>1</v>
          </cell>
          <cell r="M3130">
            <v>10900</v>
          </cell>
        </row>
        <row r="3131">
          <cell r="G3131">
            <v>1</v>
          </cell>
          <cell r="M3131">
            <v>10900</v>
          </cell>
        </row>
        <row r="3132">
          <cell r="G3132">
            <v>1</v>
          </cell>
          <cell r="M3132">
            <v>10900</v>
          </cell>
        </row>
        <row r="3133">
          <cell r="G3133">
            <v>1</v>
          </cell>
          <cell r="M3133">
            <v>10900</v>
          </cell>
        </row>
        <row r="3134">
          <cell r="G3134">
            <v>1</v>
          </cell>
          <cell r="M3134">
            <v>21800</v>
          </cell>
        </row>
        <row r="3135">
          <cell r="G3135">
            <v>1</v>
          </cell>
          <cell r="M3135">
            <v>10900</v>
          </cell>
        </row>
        <row r="3136">
          <cell r="G3136">
            <v>1</v>
          </cell>
          <cell r="M3136">
            <v>10900</v>
          </cell>
        </row>
        <row r="3137">
          <cell r="G3137">
            <v>1</v>
          </cell>
          <cell r="M3137">
            <v>21800</v>
          </cell>
        </row>
        <row r="3138">
          <cell r="G3138">
            <v>1</v>
          </cell>
          <cell r="M3138">
            <v>10900</v>
          </cell>
        </row>
        <row r="3139">
          <cell r="G3139">
            <v>1</v>
          </cell>
          <cell r="M3139">
            <v>10900</v>
          </cell>
        </row>
        <row r="3140">
          <cell r="G3140">
            <v>1</v>
          </cell>
          <cell r="M3140">
            <v>10900</v>
          </cell>
        </row>
        <row r="3141">
          <cell r="G3141">
            <v>1</v>
          </cell>
          <cell r="M3141">
            <v>10900</v>
          </cell>
        </row>
        <row r="3142">
          <cell r="G3142">
            <v>1</v>
          </cell>
          <cell r="M3142">
            <v>10900</v>
          </cell>
        </row>
        <row r="3143">
          <cell r="G3143">
            <v>1</v>
          </cell>
          <cell r="M3143">
            <v>10900</v>
          </cell>
        </row>
        <row r="3144">
          <cell r="G3144">
            <v>1</v>
          </cell>
          <cell r="M3144">
            <v>10900</v>
          </cell>
        </row>
        <row r="3145">
          <cell r="G3145">
            <v>1</v>
          </cell>
          <cell r="M3145">
            <v>10900</v>
          </cell>
        </row>
        <row r="3146">
          <cell r="G3146">
            <v>1</v>
          </cell>
          <cell r="M3146">
            <v>21800</v>
          </cell>
        </row>
        <row r="3147">
          <cell r="G3147">
            <v>1</v>
          </cell>
          <cell r="M3147">
            <v>10900</v>
          </cell>
        </row>
        <row r="3148">
          <cell r="G3148">
            <v>1</v>
          </cell>
          <cell r="M3148">
            <v>10900</v>
          </cell>
        </row>
        <row r="3149">
          <cell r="G3149">
            <v>1</v>
          </cell>
          <cell r="M3149">
            <v>10900</v>
          </cell>
        </row>
        <row r="3150">
          <cell r="G3150">
            <v>1</v>
          </cell>
          <cell r="M3150">
            <v>10900</v>
          </cell>
        </row>
        <row r="3151">
          <cell r="G3151">
            <v>1</v>
          </cell>
          <cell r="M3151">
            <v>10900</v>
          </cell>
        </row>
        <row r="3152">
          <cell r="G3152">
            <v>1</v>
          </cell>
          <cell r="M3152">
            <v>10900</v>
          </cell>
        </row>
        <row r="3153">
          <cell r="G3153">
            <v>1</v>
          </cell>
          <cell r="M3153">
            <v>21800</v>
          </cell>
        </row>
        <row r="3154">
          <cell r="G3154">
            <v>1</v>
          </cell>
          <cell r="M3154">
            <v>10900</v>
          </cell>
        </row>
        <row r="3155">
          <cell r="G3155">
            <v>1</v>
          </cell>
          <cell r="M3155">
            <v>10900</v>
          </cell>
        </row>
        <row r="3156">
          <cell r="G3156">
            <v>1</v>
          </cell>
          <cell r="M3156">
            <v>10900</v>
          </cell>
        </row>
        <row r="3157">
          <cell r="G3157">
            <v>1</v>
          </cell>
          <cell r="M3157">
            <v>10900</v>
          </cell>
        </row>
        <row r="3158">
          <cell r="G3158">
            <v>1</v>
          </cell>
          <cell r="M3158">
            <v>10900</v>
          </cell>
        </row>
        <row r="3159">
          <cell r="G3159">
            <v>1</v>
          </cell>
          <cell r="M3159">
            <v>10900</v>
          </cell>
        </row>
        <row r="3160">
          <cell r="G3160">
            <v>1</v>
          </cell>
          <cell r="M3160">
            <v>10900</v>
          </cell>
        </row>
        <row r="3161">
          <cell r="G3161">
            <v>1</v>
          </cell>
          <cell r="M3161">
            <v>10900</v>
          </cell>
        </row>
        <row r="3162">
          <cell r="G3162">
            <v>1</v>
          </cell>
          <cell r="M3162">
            <v>10900</v>
          </cell>
        </row>
        <row r="3163">
          <cell r="G3163">
            <v>1</v>
          </cell>
          <cell r="M3163">
            <v>10900</v>
          </cell>
        </row>
        <row r="3164">
          <cell r="G3164">
            <v>1</v>
          </cell>
          <cell r="M3164">
            <v>10900</v>
          </cell>
        </row>
        <row r="3165">
          <cell r="G3165">
            <v>1</v>
          </cell>
          <cell r="M3165">
            <v>10900</v>
          </cell>
        </row>
        <row r="3166">
          <cell r="G3166">
            <v>1</v>
          </cell>
          <cell r="M3166">
            <v>10900</v>
          </cell>
        </row>
        <row r="3167">
          <cell r="G3167">
            <v>1</v>
          </cell>
          <cell r="M3167">
            <v>10900</v>
          </cell>
        </row>
        <row r="3168">
          <cell r="G3168">
            <v>1</v>
          </cell>
          <cell r="M3168">
            <v>10900</v>
          </cell>
        </row>
        <row r="3169">
          <cell r="M3169">
            <v>0</v>
          </cell>
        </row>
        <row r="3170">
          <cell r="G3170">
            <v>1</v>
          </cell>
          <cell r="M3170">
            <v>10900</v>
          </cell>
        </row>
        <row r="3171">
          <cell r="G3171">
            <v>1</v>
          </cell>
          <cell r="M3171">
            <v>10900</v>
          </cell>
        </row>
        <row r="3172">
          <cell r="G3172">
            <v>1</v>
          </cell>
          <cell r="M3172">
            <v>10900</v>
          </cell>
        </row>
        <row r="3173">
          <cell r="G3173">
            <v>1</v>
          </cell>
          <cell r="M3173">
            <v>10900</v>
          </cell>
        </row>
        <row r="3174">
          <cell r="G3174">
            <v>1</v>
          </cell>
          <cell r="M3174">
            <v>10900</v>
          </cell>
        </row>
        <row r="3175">
          <cell r="G3175">
            <v>1</v>
          </cell>
          <cell r="M3175">
            <v>10900</v>
          </cell>
        </row>
        <row r="3176">
          <cell r="G3176">
            <v>1</v>
          </cell>
          <cell r="M3176">
            <v>10900</v>
          </cell>
        </row>
        <row r="3177">
          <cell r="G3177">
            <v>2</v>
          </cell>
          <cell r="M3177">
            <v>21800</v>
          </cell>
        </row>
        <row r="3178">
          <cell r="G3178">
            <v>1</v>
          </cell>
          <cell r="M3178">
            <v>10900</v>
          </cell>
        </row>
        <row r="3179">
          <cell r="G3179">
            <v>1</v>
          </cell>
          <cell r="M3179">
            <v>10900</v>
          </cell>
        </row>
        <row r="3180">
          <cell r="G3180">
            <v>1</v>
          </cell>
          <cell r="M3180">
            <v>10900</v>
          </cell>
        </row>
        <row r="3181">
          <cell r="G3181">
            <v>1</v>
          </cell>
          <cell r="M3181">
            <v>10900</v>
          </cell>
        </row>
        <row r="3182">
          <cell r="G3182">
            <v>1</v>
          </cell>
          <cell r="M3182">
            <v>10900</v>
          </cell>
        </row>
        <row r="3183">
          <cell r="G3183">
            <v>1</v>
          </cell>
          <cell r="M3183">
            <v>10900</v>
          </cell>
        </row>
        <row r="3184">
          <cell r="G3184">
            <v>1</v>
          </cell>
          <cell r="M3184">
            <v>10900</v>
          </cell>
        </row>
        <row r="3185">
          <cell r="G3185">
            <v>1</v>
          </cell>
          <cell r="M3185">
            <v>10900</v>
          </cell>
        </row>
        <row r="3186">
          <cell r="G3186">
            <v>1</v>
          </cell>
          <cell r="M3186">
            <v>10900</v>
          </cell>
        </row>
        <row r="3187">
          <cell r="G3187">
            <v>1</v>
          </cell>
          <cell r="M3187">
            <v>10900</v>
          </cell>
        </row>
        <row r="3188">
          <cell r="G3188">
            <v>1</v>
          </cell>
          <cell r="M3188">
            <v>10900</v>
          </cell>
        </row>
        <row r="3189">
          <cell r="G3189">
            <v>1</v>
          </cell>
          <cell r="M3189">
            <v>10900</v>
          </cell>
        </row>
        <row r="3190">
          <cell r="G3190">
            <v>1</v>
          </cell>
          <cell r="M3190">
            <v>10900</v>
          </cell>
        </row>
        <row r="3191">
          <cell r="M3191">
            <v>0</v>
          </cell>
        </row>
        <row r="3192">
          <cell r="M3192">
            <v>0</v>
          </cell>
        </row>
        <row r="3193">
          <cell r="M3193">
            <v>0</v>
          </cell>
        </row>
        <row r="3194">
          <cell r="G3194">
            <v>2</v>
          </cell>
          <cell r="M3194">
            <v>13080</v>
          </cell>
        </row>
        <row r="3195">
          <cell r="M3195">
            <v>0</v>
          </cell>
        </row>
        <row r="3196">
          <cell r="M3196">
            <v>0</v>
          </cell>
        </row>
        <row r="3197">
          <cell r="M3197">
            <v>0</v>
          </cell>
        </row>
        <row r="3198">
          <cell r="M3198">
            <v>0</v>
          </cell>
        </row>
        <row r="3199">
          <cell r="M3199">
            <v>0</v>
          </cell>
        </row>
        <row r="3200">
          <cell r="G3200">
            <v>2</v>
          </cell>
          <cell r="M3200">
            <v>13080</v>
          </cell>
        </row>
        <row r="3201">
          <cell r="M3201">
            <v>0</v>
          </cell>
        </row>
        <row r="3202">
          <cell r="G3202">
            <v>1</v>
          </cell>
          <cell r="M3202">
            <v>6540</v>
          </cell>
        </row>
        <row r="3203">
          <cell r="G3203">
            <v>2</v>
          </cell>
          <cell r="M3203">
            <v>13080</v>
          </cell>
        </row>
        <row r="3204">
          <cell r="M3204">
            <v>0</v>
          </cell>
        </row>
        <row r="3205">
          <cell r="M3205">
            <v>0</v>
          </cell>
        </row>
        <row r="3206">
          <cell r="G3206">
            <v>2</v>
          </cell>
          <cell r="M3206">
            <v>13080</v>
          </cell>
        </row>
        <row r="3207">
          <cell r="M3207">
            <v>0</v>
          </cell>
        </row>
        <row r="3208">
          <cell r="M3208">
            <v>0</v>
          </cell>
        </row>
        <row r="3209">
          <cell r="M3209">
            <v>0</v>
          </cell>
        </row>
        <row r="3210">
          <cell r="M3210">
            <v>0</v>
          </cell>
        </row>
        <row r="3211">
          <cell r="G3211">
            <v>2</v>
          </cell>
          <cell r="M3211">
            <v>13080</v>
          </cell>
        </row>
        <row r="3212">
          <cell r="M3212">
            <v>0</v>
          </cell>
        </row>
        <row r="3213">
          <cell r="M3213">
            <v>0</v>
          </cell>
        </row>
        <row r="3214">
          <cell r="M3214">
            <v>0</v>
          </cell>
        </row>
        <row r="3215">
          <cell r="M3215">
            <v>0</v>
          </cell>
        </row>
        <row r="3216">
          <cell r="M3216">
            <v>0</v>
          </cell>
        </row>
        <row r="3217">
          <cell r="M3217">
            <v>0</v>
          </cell>
        </row>
        <row r="3218">
          <cell r="M3218">
            <v>0</v>
          </cell>
        </row>
        <row r="3219">
          <cell r="G3219">
            <v>2</v>
          </cell>
          <cell r="M3219">
            <v>13080</v>
          </cell>
        </row>
        <row r="3220">
          <cell r="M3220">
            <v>0</v>
          </cell>
        </row>
        <row r="3221">
          <cell r="G3221">
            <v>2</v>
          </cell>
          <cell r="M3221">
            <v>13080</v>
          </cell>
        </row>
        <row r="3222">
          <cell r="M3222">
            <v>0</v>
          </cell>
        </row>
        <row r="3223">
          <cell r="M3223">
            <v>0</v>
          </cell>
        </row>
        <row r="3224">
          <cell r="M3224">
            <v>0</v>
          </cell>
        </row>
        <row r="3225">
          <cell r="M3225">
            <v>0</v>
          </cell>
        </row>
        <row r="3226">
          <cell r="M3226">
            <v>0</v>
          </cell>
        </row>
        <row r="3227">
          <cell r="M3227">
            <v>0</v>
          </cell>
        </row>
        <row r="3228">
          <cell r="M3228">
            <v>0</v>
          </cell>
        </row>
        <row r="3229">
          <cell r="M3229">
            <v>0</v>
          </cell>
        </row>
        <row r="3230">
          <cell r="M3230">
            <v>0</v>
          </cell>
        </row>
        <row r="3231">
          <cell r="M3231">
            <v>0</v>
          </cell>
        </row>
        <row r="3232">
          <cell r="G3232">
            <v>2</v>
          </cell>
          <cell r="M3232">
            <v>13080</v>
          </cell>
        </row>
        <row r="3233">
          <cell r="M3233">
            <v>0</v>
          </cell>
        </row>
        <row r="3234">
          <cell r="G3234">
            <v>2</v>
          </cell>
          <cell r="M3234">
            <v>13080</v>
          </cell>
        </row>
        <row r="3235">
          <cell r="M3235">
            <v>0</v>
          </cell>
        </row>
        <row r="3236">
          <cell r="M3236">
            <v>0</v>
          </cell>
        </row>
        <row r="3237">
          <cell r="M3237">
            <v>0</v>
          </cell>
        </row>
        <row r="3238">
          <cell r="M3238">
            <v>0</v>
          </cell>
        </row>
        <row r="3239">
          <cell r="M3239">
            <v>0</v>
          </cell>
        </row>
        <row r="3240">
          <cell r="M3240">
            <v>0</v>
          </cell>
        </row>
        <row r="3241">
          <cell r="M3241">
            <v>0</v>
          </cell>
        </row>
        <row r="3242">
          <cell r="G3242">
            <v>2</v>
          </cell>
          <cell r="M3242">
            <v>13080</v>
          </cell>
        </row>
        <row r="3243">
          <cell r="M3243">
            <v>0</v>
          </cell>
        </row>
        <row r="3244">
          <cell r="G3244">
            <v>2</v>
          </cell>
          <cell r="M3244">
            <v>13080</v>
          </cell>
        </row>
        <row r="3245">
          <cell r="G3245">
            <v>2</v>
          </cell>
          <cell r="M3245">
            <v>13080</v>
          </cell>
        </row>
        <row r="3246">
          <cell r="M3246">
            <v>0</v>
          </cell>
        </row>
        <row r="3247">
          <cell r="M3247">
            <v>0</v>
          </cell>
        </row>
        <row r="3248">
          <cell r="G3248">
            <v>2</v>
          </cell>
          <cell r="M3248">
            <v>13080</v>
          </cell>
        </row>
        <row r="3249">
          <cell r="M3249">
            <v>0</v>
          </cell>
        </row>
        <row r="3250">
          <cell r="M3250">
            <v>0</v>
          </cell>
        </row>
        <row r="3251">
          <cell r="M3251">
            <v>0</v>
          </cell>
        </row>
        <row r="3252">
          <cell r="M3252">
            <v>0</v>
          </cell>
        </row>
        <row r="3253">
          <cell r="M3253">
            <v>0</v>
          </cell>
        </row>
        <row r="3254">
          <cell r="M3254">
            <v>0</v>
          </cell>
        </row>
        <row r="3255">
          <cell r="M3255">
            <v>0</v>
          </cell>
        </row>
        <row r="3256">
          <cell r="M3256">
            <v>0</v>
          </cell>
        </row>
        <row r="3257">
          <cell r="M3257">
            <v>0</v>
          </cell>
        </row>
        <row r="3258">
          <cell r="M3258">
            <v>0</v>
          </cell>
        </row>
        <row r="3259">
          <cell r="M3259">
            <v>0</v>
          </cell>
        </row>
        <row r="3260">
          <cell r="M3260">
            <v>0</v>
          </cell>
        </row>
        <row r="3261">
          <cell r="M3261">
            <v>0</v>
          </cell>
        </row>
        <row r="3262">
          <cell r="M3262">
            <v>0</v>
          </cell>
        </row>
        <row r="3263">
          <cell r="G3263">
            <v>1</v>
          </cell>
          <cell r="M3263">
            <v>6540</v>
          </cell>
        </row>
        <row r="3264">
          <cell r="M3264">
            <v>0</v>
          </cell>
        </row>
        <row r="3265">
          <cell r="G3265">
            <v>1</v>
          </cell>
          <cell r="M3265">
            <v>7630</v>
          </cell>
        </row>
        <row r="3266">
          <cell r="M3266">
            <v>0</v>
          </cell>
        </row>
        <row r="3267">
          <cell r="M3267">
            <v>0</v>
          </cell>
        </row>
        <row r="3268">
          <cell r="G3268">
            <v>1</v>
          </cell>
          <cell r="M3268">
            <v>7630</v>
          </cell>
        </row>
        <row r="3269">
          <cell r="M3269">
            <v>0</v>
          </cell>
        </row>
        <row r="3270">
          <cell r="G3270">
            <v>1</v>
          </cell>
          <cell r="M3270">
            <v>6278.4000000000005</v>
          </cell>
        </row>
        <row r="3271">
          <cell r="M3271">
            <v>0</v>
          </cell>
        </row>
        <row r="3272">
          <cell r="M3272">
            <v>0</v>
          </cell>
        </row>
        <row r="3273">
          <cell r="M3273">
            <v>0</v>
          </cell>
        </row>
        <row r="3274">
          <cell r="G3274">
            <v>1</v>
          </cell>
          <cell r="M3274">
            <v>15260</v>
          </cell>
        </row>
        <row r="3275">
          <cell r="G3275">
            <v>1</v>
          </cell>
          <cell r="M3275">
            <v>7630</v>
          </cell>
        </row>
        <row r="3276">
          <cell r="M3276">
            <v>0</v>
          </cell>
        </row>
        <row r="3277">
          <cell r="G3277">
            <v>1</v>
          </cell>
          <cell r="M3277">
            <v>39240</v>
          </cell>
        </row>
        <row r="3278">
          <cell r="G3278">
            <v>1</v>
          </cell>
          <cell r="M3278">
            <v>7630</v>
          </cell>
        </row>
        <row r="3279">
          <cell r="M3279">
            <v>0</v>
          </cell>
        </row>
        <row r="3280">
          <cell r="G3280">
            <v>1</v>
          </cell>
          <cell r="M3280">
            <v>2180</v>
          </cell>
        </row>
        <row r="3281">
          <cell r="M3281">
            <v>0</v>
          </cell>
        </row>
        <row r="3282">
          <cell r="G3282">
            <v>1</v>
          </cell>
          <cell r="M3282">
            <v>5450</v>
          </cell>
        </row>
        <row r="3283">
          <cell r="M3283">
            <v>0</v>
          </cell>
        </row>
        <row r="3284">
          <cell r="M3284">
            <v>0</v>
          </cell>
        </row>
        <row r="3285">
          <cell r="G3285">
            <v>1</v>
          </cell>
          <cell r="M3285">
            <v>6540</v>
          </cell>
        </row>
        <row r="3286">
          <cell r="G3286">
            <v>1</v>
          </cell>
          <cell r="M3286">
            <v>6540</v>
          </cell>
        </row>
        <row r="3287">
          <cell r="M3287">
            <v>0</v>
          </cell>
        </row>
        <row r="3288">
          <cell r="G3288">
            <v>1</v>
          </cell>
          <cell r="M3288">
            <v>16350</v>
          </cell>
        </row>
        <row r="3289">
          <cell r="G3289">
            <v>1</v>
          </cell>
          <cell r="M3289">
            <v>27250</v>
          </cell>
        </row>
        <row r="3290">
          <cell r="G3290">
            <v>1</v>
          </cell>
          <cell r="M3290">
            <v>21800</v>
          </cell>
        </row>
        <row r="3291">
          <cell r="M3291">
            <v>0</v>
          </cell>
        </row>
        <row r="3292">
          <cell r="G3292">
            <v>1</v>
          </cell>
          <cell r="M3292">
            <v>32700</v>
          </cell>
        </row>
        <row r="3293">
          <cell r="M3293">
            <v>0</v>
          </cell>
        </row>
        <row r="3294">
          <cell r="G3294">
            <v>1</v>
          </cell>
          <cell r="M3294">
            <v>21800</v>
          </cell>
        </row>
        <row r="3295">
          <cell r="M3295">
            <v>0</v>
          </cell>
        </row>
        <row r="3296">
          <cell r="G3296">
            <v>1</v>
          </cell>
          <cell r="M3296">
            <v>21800</v>
          </cell>
        </row>
        <row r="3297">
          <cell r="M3297">
            <v>0</v>
          </cell>
        </row>
        <row r="3298">
          <cell r="G3298">
            <v>1</v>
          </cell>
          <cell r="M3298">
            <v>8284</v>
          </cell>
        </row>
        <row r="3299">
          <cell r="M3299">
            <v>0</v>
          </cell>
        </row>
        <row r="3300">
          <cell r="G3300">
            <v>1</v>
          </cell>
          <cell r="M3300">
            <v>10900</v>
          </cell>
        </row>
        <row r="3301">
          <cell r="M3301">
            <v>0</v>
          </cell>
        </row>
        <row r="3302">
          <cell r="G3302">
            <v>1</v>
          </cell>
          <cell r="M3302">
            <v>10900</v>
          </cell>
        </row>
        <row r="3303">
          <cell r="G3303">
            <v>1</v>
          </cell>
          <cell r="M3303">
            <v>10900</v>
          </cell>
        </row>
        <row r="3304">
          <cell r="G3304">
            <v>1</v>
          </cell>
          <cell r="M3304">
            <v>10900</v>
          </cell>
        </row>
        <row r="3305">
          <cell r="M3305">
            <v>0</v>
          </cell>
        </row>
        <row r="3306">
          <cell r="G3306">
            <v>1</v>
          </cell>
          <cell r="M3306">
            <v>10900</v>
          </cell>
        </row>
        <row r="3307">
          <cell r="G3307">
            <v>1</v>
          </cell>
          <cell r="M3307">
            <v>10900</v>
          </cell>
        </row>
        <row r="3308">
          <cell r="G3308">
            <v>1</v>
          </cell>
          <cell r="M3308">
            <v>10900</v>
          </cell>
        </row>
        <row r="3309">
          <cell r="M3309">
            <v>0</v>
          </cell>
        </row>
        <row r="3310">
          <cell r="M3310">
            <v>0</v>
          </cell>
        </row>
        <row r="3311">
          <cell r="M3311">
            <v>0</v>
          </cell>
        </row>
        <row r="3312">
          <cell r="G3312">
            <v>1</v>
          </cell>
          <cell r="M3312">
            <v>6278.4000000000005</v>
          </cell>
        </row>
        <row r="3313">
          <cell r="M3313">
            <v>0</v>
          </cell>
        </row>
        <row r="3314">
          <cell r="M3314">
            <v>0</v>
          </cell>
        </row>
        <row r="3315">
          <cell r="M3315">
            <v>0</v>
          </cell>
        </row>
        <row r="3316">
          <cell r="G3316">
            <v>1</v>
          </cell>
          <cell r="M3316">
            <v>6540</v>
          </cell>
        </row>
        <row r="3317">
          <cell r="M3317">
            <v>0</v>
          </cell>
        </row>
        <row r="3318">
          <cell r="M3318">
            <v>0</v>
          </cell>
        </row>
        <row r="3319">
          <cell r="M3319">
            <v>0</v>
          </cell>
        </row>
        <row r="3320">
          <cell r="M3320">
            <v>0</v>
          </cell>
        </row>
        <row r="3321">
          <cell r="G3321">
            <v>1</v>
          </cell>
          <cell r="M3321">
            <v>5450</v>
          </cell>
        </row>
        <row r="3322">
          <cell r="M3322">
            <v>0</v>
          </cell>
        </row>
        <row r="3323">
          <cell r="M3323">
            <v>0</v>
          </cell>
        </row>
        <row r="3324">
          <cell r="M3324">
            <v>0</v>
          </cell>
        </row>
        <row r="3325">
          <cell r="M3325">
            <v>0</v>
          </cell>
        </row>
        <row r="3326">
          <cell r="M3326">
            <v>0</v>
          </cell>
        </row>
        <row r="3327">
          <cell r="M3327">
            <v>0</v>
          </cell>
        </row>
        <row r="3328">
          <cell r="G3328">
            <v>1</v>
          </cell>
          <cell r="M3328">
            <v>10900</v>
          </cell>
        </row>
        <row r="3329">
          <cell r="M3329">
            <v>0</v>
          </cell>
        </row>
        <row r="3330">
          <cell r="M3330">
            <v>0</v>
          </cell>
        </row>
        <row r="3331">
          <cell r="G3331">
            <v>1</v>
          </cell>
          <cell r="M3331">
            <v>7630</v>
          </cell>
        </row>
        <row r="3332">
          <cell r="M3332">
            <v>0</v>
          </cell>
        </row>
        <row r="3333">
          <cell r="M3333">
            <v>0</v>
          </cell>
        </row>
        <row r="3334">
          <cell r="M3334">
            <v>0</v>
          </cell>
        </row>
        <row r="3335">
          <cell r="M3335">
            <v>0</v>
          </cell>
        </row>
        <row r="3336">
          <cell r="M3336">
            <v>0</v>
          </cell>
        </row>
        <row r="3337">
          <cell r="M3337">
            <v>0</v>
          </cell>
        </row>
        <row r="3338">
          <cell r="M3338">
            <v>0</v>
          </cell>
        </row>
        <row r="3339">
          <cell r="M3339">
            <v>0</v>
          </cell>
        </row>
        <row r="3340">
          <cell r="M3340">
            <v>0</v>
          </cell>
        </row>
        <row r="3341">
          <cell r="M3341">
            <v>0</v>
          </cell>
        </row>
        <row r="3342">
          <cell r="M3342">
            <v>0</v>
          </cell>
        </row>
        <row r="3343">
          <cell r="G3343">
            <v>1</v>
          </cell>
          <cell r="M3343">
            <v>74822.180000000008</v>
          </cell>
        </row>
        <row r="3344">
          <cell r="M3344">
            <v>0</v>
          </cell>
        </row>
        <row r="3345">
          <cell r="M3345">
            <v>0</v>
          </cell>
        </row>
        <row r="3346">
          <cell r="M3346">
            <v>0</v>
          </cell>
        </row>
        <row r="3347">
          <cell r="M3347">
            <v>0</v>
          </cell>
        </row>
        <row r="3348">
          <cell r="M3348">
            <v>0</v>
          </cell>
        </row>
        <row r="3349">
          <cell r="M3349">
            <v>0</v>
          </cell>
        </row>
        <row r="3350">
          <cell r="M3350">
            <v>0</v>
          </cell>
        </row>
        <row r="3351">
          <cell r="M3351">
            <v>0</v>
          </cell>
        </row>
        <row r="3352">
          <cell r="M3352">
            <v>0</v>
          </cell>
        </row>
        <row r="3353">
          <cell r="M3353">
            <v>0</v>
          </cell>
        </row>
        <row r="3354">
          <cell r="M3354">
            <v>0</v>
          </cell>
        </row>
        <row r="3355">
          <cell r="M3355">
            <v>0</v>
          </cell>
        </row>
        <row r="3356">
          <cell r="M3356">
            <v>0</v>
          </cell>
        </row>
        <row r="3357">
          <cell r="M3357">
            <v>0</v>
          </cell>
        </row>
        <row r="3358">
          <cell r="M3358">
            <v>0</v>
          </cell>
        </row>
        <row r="3359">
          <cell r="M3359">
            <v>0</v>
          </cell>
        </row>
        <row r="3360">
          <cell r="M3360">
            <v>0</v>
          </cell>
        </row>
        <row r="3361">
          <cell r="M3361">
            <v>0</v>
          </cell>
        </row>
        <row r="3362">
          <cell r="M3362">
            <v>0</v>
          </cell>
        </row>
        <row r="3363">
          <cell r="G3363">
            <v>1</v>
          </cell>
          <cell r="M3363">
            <v>77035.97</v>
          </cell>
        </row>
        <row r="3364">
          <cell r="M3364">
            <v>0</v>
          </cell>
        </row>
        <row r="3365">
          <cell r="M3365">
            <v>0</v>
          </cell>
        </row>
        <row r="3366">
          <cell r="M3366">
            <v>0</v>
          </cell>
        </row>
        <row r="3367">
          <cell r="M3367">
            <v>0</v>
          </cell>
        </row>
        <row r="3368">
          <cell r="M3368">
            <v>0</v>
          </cell>
        </row>
        <row r="3369">
          <cell r="G3369">
            <v>1</v>
          </cell>
          <cell r="M3369">
            <v>71728.100000000006</v>
          </cell>
        </row>
        <row r="3370">
          <cell r="M3370">
            <v>0</v>
          </cell>
        </row>
        <row r="3371">
          <cell r="M3371">
            <v>0</v>
          </cell>
        </row>
        <row r="3372">
          <cell r="M3372">
            <v>0</v>
          </cell>
        </row>
        <row r="3373">
          <cell r="M3373">
            <v>0</v>
          </cell>
        </row>
        <row r="3374">
          <cell r="M3374">
            <v>0</v>
          </cell>
        </row>
        <row r="3375">
          <cell r="M3375">
            <v>0</v>
          </cell>
        </row>
        <row r="3376">
          <cell r="M3376">
            <v>0</v>
          </cell>
        </row>
        <row r="3377">
          <cell r="M3377">
            <v>0</v>
          </cell>
        </row>
        <row r="3378">
          <cell r="M3378">
            <v>0</v>
          </cell>
        </row>
        <row r="3379">
          <cell r="M3379">
            <v>0</v>
          </cell>
        </row>
        <row r="3380">
          <cell r="M3380">
            <v>0</v>
          </cell>
        </row>
        <row r="3381">
          <cell r="M3381">
            <v>0</v>
          </cell>
        </row>
        <row r="3382">
          <cell r="M3382">
            <v>0</v>
          </cell>
        </row>
        <row r="3383">
          <cell r="M3383">
            <v>0</v>
          </cell>
        </row>
        <row r="3384">
          <cell r="M3384">
            <v>0</v>
          </cell>
        </row>
        <row r="3385">
          <cell r="M3385">
            <v>0</v>
          </cell>
        </row>
        <row r="3386">
          <cell r="M3386">
            <v>0</v>
          </cell>
        </row>
        <row r="3387">
          <cell r="M3387">
            <v>0</v>
          </cell>
        </row>
        <row r="3388">
          <cell r="M3388">
            <v>0</v>
          </cell>
        </row>
        <row r="3389">
          <cell r="M3389">
            <v>0</v>
          </cell>
        </row>
        <row r="3390">
          <cell r="M3390">
            <v>0</v>
          </cell>
        </row>
        <row r="3391">
          <cell r="M3391">
            <v>0</v>
          </cell>
        </row>
        <row r="3392">
          <cell r="M3392">
            <v>0</v>
          </cell>
        </row>
        <row r="3393">
          <cell r="M3393">
            <v>0</v>
          </cell>
        </row>
        <row r="3394">
          <cell r="M3394">
            <v>0</v>
          </cell>
        </row>
        <row r="3395">
          <cell r="M3395">
            <v>0</v>
          </cell>
        </row>
        <row r="3396">
          <cell r="M3396">
            <v>0</v>
          </cell>
        </row>
        <row r="3397">
          <cell r="M3397">
            <v>0</v>
          </cell>
        </row>
        <row r="3398">
          <cell r="M3398">
            <v>0</v>
          </cell>
        </row>
        <row r="3399">
          <cell r="M3399">
            <v>0</v>
          </cell>
        </row>
        <row r="3400">
          <cell r="M3400">
            <v>0</v>
          </cell>
        </row>
        <row r="3401">
          <cell r="G3401">
            <v>1</v>
          </cell>
          <cell r="M3401">
            <v>49354.76</v>
          </cell>
        </row>
        <row r="3402">
          <cell r="M3402">
            <v>0</v>
          </cell>
        </row>
        <row r="3403">
          <cell r="M3403">
            <v>0</v>
          </cell>
        </row>
        <row r="3404">
          <cell r="M3404">
            <v>0</v>
          </cell>
        </row>
        <row r="3405">
          <cell r="M3405">
            <v>0</v>
          </cell>
        </row>
        <row r="3406">
          <cell r="M3406">
            <v>0</v>
          </cell>
        </row>
        <row r="3407">
          <cell r="G3407">
            <v>1</v>
          </cell>
          <cell r="M3407">
            <v>872</v>
          </cell>
        </row>
        <row r="3408">
          <cell r="G3408">
            <v>1</v>
          </cell>
          <cell r="M3408">
            <v>872</v>
          </cell>
        </row>
        <row r="3409">
          <cell r="G3409">
            <v>1</v>
          </cell>
          <cell r="M3409">
            <v>872</v>
          </cell>
        </row>
        <row r="3410">
          <cell r="G3410">
            <v>1</v>
          </cell>
          <cell r="M3410">
            <v>872</v>
          </cell>
        </row>
        <row r="3411">
          <cell r="G3411">
            <v>1</v>
          </cell>
          <cell r="M3411">
            <v>872</v>
          </cell>
        </row>
        <row r="3412">
          <cell r="G3412">
            <v>1</v>
          </cell>
          <cell r="M3412">
            <v>872</v>
          </cell>
        </row>
        <row r="3413">
          <cell r="G3413">
            <v>1</v>
          </cell>
          <cell r="M3413">
            <v>872</v>
          </cell>
        </row>
        <row r="3414">
          <cell r="G3414">
            <v>1</v>
          </cell>
          <cell r="M3414">
            <v>872</v>
          </cell>
        </row>
        <row r="3415">
          <cell r="G3415">
            <v>1</v>
          </cell>
          <cell r="M3415">
            <v>872</v>
          </cell>
        </row>
        <row r="3416">
          <cell r="G3416">
            <v>1</v>
          </cell>
          <cell r="M3416">
            <v>872</v>
          </cell>
        </row>
        <row r="3417">
          <cell r="M3417">
            <v>0</v>
          </cell>
        </row>
        <row r="3418">
          <cell r="G3418">
            <v>1</v>
          </cell>
          <cell r="M3418">
            <v>872</v>
          </cell>
        </row>
        <row r="3419">
          <cell r="G3419">
            <v>1</v>
          </cell>
          <cell r="M3419">
            <v>872</v>
          </cell>
        </row>
        <row r="3420">
          <cell r="G3420">
            <v>1</v>
          </cell>
          <cell r="M3420">
            <v>872</v>
          </cell>
        </row>
        <row r="3421">
          <cell r="G3421">
            <v>1</v>
          </cell>
          <cell r="M3421">
            <v>872</v>
          </cell>
        </row>
        <row r="3422">
          <cell r="G3422">
            <v>1</v>
          </cell>
          <cell r="M3422">
            <v>872</v>
          </cell>
        </row>
        <row r="3423">
          <cell r="G3423">
            <v>1</v>
          </cell>
          <cell r="M3423">
            <v>872</v>
          </cell>
        </row>
        <row r="3424">
          <cell r="G3424">
            <v>1</v>
          </cell>
          <cell r="M3424">
            <v>872</v>
          </cell>
        </row>
        <row r="3425">
          <cell r="G3425">
            <v>1</v>
          </cell>
          <cell r="M3425">
            <v>872</v>
          </cell>
        </row>
        <row r="3426">
          <cell r="G3426">
            <v>1</v>
          </cell>
          <cell r="M3426">
            <v>872</v>
          </cell>
        </row>
        <row r="3427">
          <cell r="G3427">
            <v>1</v>
          </cell>
          <cell r="M3427">
            <v>872</v>
          </cell>
        </row>
        <row r="3428">
          <cell r="G3428">
            <v>1</v>
          </cell>
          <cell r="M3428">
            <v>872</v>
          </cell>
        </row>
        <row r="3429">
          <cell r="G3429">
            <v>1</v>
          </cell>
          <cell r="M3429">
            <v>872</v>
          </cell>
        </row>
        <row r="3430">
          <cell r="G3430">
            <v>1</v>
          </cell>
          <cell r="M3430">
            <v>872</v>
          </cell>
        </row>
        <row r="3431">
          <cell r="G3431">
            <v>1</v>
          </cell>
          <cell r="M3431">
            <v>872</v>
          </cell>
        </row>
        <row r="3432">
          <cell r="G3432">
            <v>1</v>
          </cell>
          <cell r="M3432">
            <v>872</v>
          </cell>
        </row>
        <row r="3433">
          <cell r="G3433">
            <v>1</v>
          </cell>
          <cell r="M3433">
            <v>872</v>
          </cell>
        </row>
        <row r="3434">
          <cell r="G3434">
            <v>1</v>
          </cell>
          <cell r="M3434">
            <v>872</v>
          </cell>
        </row>
        <row r="3435">
          <cell r="G3435">
            <v>1</v>
          </cell>
          <cell r="M3435">
            <v>872</v>
          </cell>
        </row>
        <row r="3436">
          <cell r="G3436">
            <v>1</v>
          </cell>
          <cell r="M3436">
            <v>872</v>
          </cell>
        </row>
        <row r="3437">
          <cell r="G3437">
            <v>1</v>
          </cell>
          <cell r="M3437">
            <v>872</v>
          </cell>
        </row>
        <row r="3438">
          <cell r="G3438">
            <v>1</v>
          </cell>
          <cell r="M3438">
            <v>872</v>
          </cell>
        </row>
        <row r="3439">
          <cell r="G3439">
            <v>1</v>
          </cell>
          <cell r="M3439">
            <v>872</v>
          </cell>
        </row>
        <row r="3440">
          <cell r="G3440">
            <v>1</v>
          </cell>
          <cell r="M3440">
            <v>872</v>
          </cell>
        </row>
        <row r="3441">
          <cell r="G3441">
            <v>1</v>
          </cell>
          <cell r="M3441">
            <v>872</v>
          </cell>
        </row>
        <row r="3442">
          <cell r="G3442">
            <v>1</v>
          </cell>
          <cell r="M3442">
            <v>872</v>
          </cell>
        </row>
        <row r="3443">
          <cell r="G3443">
            <v>1</v>
          </cell>
          <cell r="M3443">
            <v>872</v>
          </cell>
        </row>
        <row r="3444">
          <cell r="G3444">
            <v>1</v>
          </cell>
          <cell r="M3444">
            <v>872</v>
          </cell>
        </row>
        <row r="3445">
          <cell r="G3445">
            <v>1</v>
          </cell>
          <cell r="M3445">
            <v>872</v>
          </cell>
        </row>
        <row r="3446">
          <cell r="G3446">
            <v>1</v>
          </cell>
          <cell r="M3446">
            <v>872</v>
          </cell>
        </row>
        <row r="3447">
          <cell r="G3447">
            <v>1</v>
          </cell>
          <cell r="M3447">
            <v>872</v>
          </cell>
        </row>
        <row r="3448">
          <cell r="G3448">
            <v>1</v>
          </cell>
          <cell r="M3448">
            <v>872</v>
          </cell>
        </row>
        <row r="3449">
          <cell r="G3449">
            <v>1</v>
          </cell>
          <cell r="M3449">
            <v>872</v>
          </cell>
        </row>
        <row r="3450">
          <cell r="G3450">
            <v>1</v>
          </cell>
          <cell r="M3450">
            <v>872</v>
          </cell>
        </row>
        <row r="3451">
          <cell r="G3451">
            <v>1</v>
          </cell>
          <cell r="M3451">
            <v>872</v>
          </cell>
        </row>
        <row r="3452">
          <cell r="G3452">
            <v>1</v>
          </cell>
          <cell r="M3452">
            <v>872</v>
          </cell>
        </row>
        <row r="3453">
          <cell r="G3453">
            <v>1</v>
          </cell>
          <cell r="M3453">
            <v>872</v>
          </cell>
        </row>
        <row r="3454">
          <cell r="G3454">
            <v>1</v>
          </cell>
          <cell r="M3454">
            <v>872</v>
          </cell>
        </row>
        <row r="3455">
          <cell r="G3455">
            <v>1</v>
          </cell>
          <cell r="M3455">
            <v>872</v>
          </cell>
        </row>
        <row r="3456">
          <cell r="G3456">
            <v>1</v>
          </cell>
          <cell r="M3456">
            <v>872</v>
          </cell>
        </row>
        <row r="3457">
          <cell r="M3457">
            <v>0</v>
          </cell>
        </row>
        <row r="3458">
          <cell r="G3458">
            <v>1</v>
          </cell>
          <cell r="M3458">
            <v>872</v>
          </cell>
        </row>
        <row r="3459">
          <cell r="G3459">
            <v>1</v>
          </cell>
          <cell r="M3459">
            <v>872</v>
          </cell>
        </row>
        <row r="3460">
          <cell r="G3460">
            <v>1</v>
          </cell>
          <cell r="M3460">
            <v>872</v>
          </cell>
        </row>
        <row r="3461">
          <cell r="G3461">
            <v>1</v>
          </cell>
          <cell r="M3461">
            <v>872</v>
          </cell>
        </row>
        <row r="3462">
          <cell r="G3462">
            <v>1</v>
          </cell>
          <cell r="M3462">
            <v>872</v>
          </cell>
        </row>
        <row r="3463">
          <cell r="G3463">
            <v>1</v>
          </cell>
          <cell r="M3463">
            <v>872</v>
          </cell>
        </row>
        <row r="3464">
          <cell r="G3464">
            <v>1</v>
          </cell>
          <cell r="M3464">
            <v>872</v>
          </cell>
        </row>
        <row r="3465">
          <cell r="G3465">
            <v>2</v>
          </cell>
          <cell r="M3465">
            <v>1744</v>
          </cell>
        </row>
        <row r="3466">
          <cell r="G3466">
            <v>1</v>
          </cell>
          <cell r="M3466">
            <v>872</v>
          </cell>
        </row>
        <row r="3467">
          <cell r="G3467">
            <v>1</v>
          </cell>
          <cell r="M3467">
            <v>872</v>
          </cell>
        </row>
        <row r="3468">
          <cell r="G3468">
            <v>1</v>
          </cell>
          <cell r="M3468">
            <v>872</v>
          </cell>
        </row>
        <row r="3469">
          <cell r="G3469">
            <v>1</v>
          </cell>
          <cell r="M3469">
            <v>872</v>
          </cell>
        </row>
        <row r="3470">
          <cell r="G3470">
            <v>1</v>
          </cell>
          <cell r="M3470">
            <v>872</v>
          </cell>
        </row>
        <row r="3471">
          <cell r="G3471">
            <v>1</v>
          </cell>
          <cell r="M3471">
            <v>872</v>
          </cell>
        </row>
        <row r="3472">
          <cell r="G3472">
            <v>1</v>
          </cell>
          <cell r="M3472">
            <v>872</v>
          </cell>
        </row>
        <row r="3473">
          <cell r="G3473">
            <v>1</v>
          </cell>
          <cell r="M3473">
            <v>872</v>
          </cell>
        </row>
        <row r="3474">
          <cell r="G3474">
            <v>1</v>
          </cell>
          <cell r="M3474">
            <v>872</v>
          </cell>
        </row>
        <row r="3475">
          <cell r="G3475">
            <v>1</v>
          </cell>
          <cell r="M3475">
            <v>872</v>
          </cell>
        </row>
        <row r="3476">
          <cell r="G3476">
            <v>1</v>
          </cell>
          <cell r="M3476">
            <v>872</v>
          </cell>
        </row>
        <row r="3477">
          <cell r="G3477">
            <v>1</v>
          </cell>
          <cell r="M3477">
            <v>872</v>
          </cell>
        </row>
        <row r="3478">
          <cell r="G3478">
            <v>1</v>
          </cell>
          <cell r="M3478">
            <v>872</v>
          </cell>
        </row>
        <row r="3479">
          <cell r="G3479">
            <v>1</v>
          </cell>
          <cell r="M3479">
            <v>5450</v>
          </cell>
        </row>
        <row r="3480">
          <cell r="G3480">
            <v>1</v>
          </cell>
          <cell r="M3480">
            <v>5450</v>
          </cell>
        </row>
        <row r="3481">
          <cell r="G3481">
            <v>1</v>
          </cell>
          <cell r="M3481">
            <v>5450</v>
          </cell>
        </row>
        <row r="3482">
          <cell r="G3482">
            <v>1</v>
          </cell>
          <cell r="M3482">
            <v>5450</v>
          </cell>
        </row>
        <row r="3483">
          <cell r="G3483">
            <v>1</v>
          </cell>
          <cell r="M3483">
            <v>5450</v>
          </cell>
        </row>
        <row r="3484">
          <cell r="G3484">
            <v>1</v>
          </cell>
          <cell r="M3484">
            <v>5450</v>
          </cell>
        </row>
        <row r="3485">
          <cell r="G3485">
            <v>1</v>
          </cell>
          <cell r="M3485">
            <v>5450</v>
          </cell>
        </row>
        <row r="3486">
          <cell r="G3486">
            <v>1</v>
          </cell>
          <cell r="M3486">
            <v>5450</v>
          </cell>
        </row>
        <row r="3487">
          <cell r="G3487">
            <v>1</v>
          </cell>
          <cell r="M3487">
            <v>5450</v>
          </cell>
        </row>
        <row r="3488">
          <cell r="G3488">
            <v>1</v>
          </cell>
          <cell r="M3488">
            <v>5450</v>
          </cell>
        </row>
        <row r="3489">
          <cell r="M3489">
            <v>0</v>
          </cell>
        </row>
        <row r="3490">
          <cell r="G3490">
            <v>1</v>
          </cell>
          <cell r="M3490">
            <v>5450</v>
          </cell>
        </row>
        <row r="3491">
          <cell r="G3491">
            <v>1</v>
          </cell>
          <cell r="M3491">
            <v>5450</v>
          </cell>
        </row>
        <row r="3492">
          <cell r="G3492">
            <v>1</v>
          </cell>
          <cell r="M3492">
            <v>5450</v>
          </cell>
        </row>
        <row r="3493">
          <cell r="G3493">
            <v>1</v>
          </cell>
          <cell r="M3493">
            <v>5450</v>
          </cell>
        </row>
        <row r="3494">
          <cell r="G3494">
            <v>1</v>
          </cell>
          <cell r="M3494">
            <v>5450</v>
          </cell>
        </row>
        <row r="3495">
          <cell r="G3495">
            <v>1</v>
          </cell>
          <cell r="M3495">
            <v>5450</v>
          </cell>
        </row>
        <row r="3496">
          <cell r="G3496">
            <v>1</v>
          </cell>
          <cell r="M3496">
            <v>5450</v>
          </cell>
        </row>
        <row r="3497">
          <cell r="G3497">
            <v>1</v>
          </cell>
          <cell r="M3497">
            <v>5450</v>
          </cell>
        </row>
        <row r="3498">
          <cell r="G3498">
            <v>1</v>
          </cell>
          <cell r="M3498">
            <v>5450</v>
          </cell>
        </row>
        <row r="3499">
          <cell r="G3499">
            <v>1</v>
          </cell>
          <cell r="M3499">
            <v>5450</v>
          </cell>
        </row>
        <row r="3500">
          <cell r="G3500">
            <v>1</v>
          </cell>
          <cell r="M3500">
            <v>5450</v>
          </cell>
        </row>
        <row r="3501">
          <cell r="G3501">
            <v>1</v>
          </cell>
          <cell r="M3501">
            <v>5450</v>
          </cell>
        </row>
        <row r="3502">
          <cell r="G3502">
            <v>1</v>
          </cell>
          <cell r="M3502">
            <v>5450</v>
          </cell>
        </row>
        <row r="3503">
          <cell r="G3503">
            <v>1</v>
          </cell>
          <cell r="M3503">
            <v>5450</v>
          </cell>
        </row>
        <row r="3504">
          <cell r="G3504">
            <v>1</v>
          </cell>
          <cell r="M3504">
            <v>5450</v>
          </cell>
        </row>
        <row r="3505">
          <cell r="G3505">
            <v>1</v>
          </cell>
          <cell r="M3505">
            <v>5450</v>
          </cell>
        </row>
        <row r="3506">
          <cell r="G3506">
            <v>1</v>
          </cell>
          <cell r="M3506">
            <v>5450</v>
          </cell>
        </row>
        <row r="3507">
          <cell r="G3507">
            <v>1</v>
          </cell>
          <cell r="M3507">
            <v>5450</v>
          </cell>
        </row>
        <row r="3508">
          <cell r="G3508">
            <v>1</v>
          </cell>
          <cell r="M3508">
            <v>5450</v>
          </cell>
        </row>
        <row r="3509">
          <cell r="G3509">
            <v>1</v>
          </cell>
          <cell r="M3509">
            <v>5450</v>
          </cell>
        </row>
        <row r="3510">
          <cell r="G3510">
            <v>1</v>
          </cell>
          <cell r="M3510">
            <v>5450</v>
          </cell>
        </row>
        <row r="3511">
          <cell r="G3511">
            <v>1</v>
          </cell>
          <cell r="M3511">
            <v>5450</v>
          </cell>
        </row>
        <row r="3512">
          <cell r="G3512">
            <v>1</v>
          </cell>
          <cell r="M3512">
            <v>5450</v>
          </cell>
        </row>
        <row r="3513">
          <cell r="G3513">
            <v>1</v>
          </cell>
          <cell r="M3513">
            <v>5450</v>
          </cell>
        </row>
        <row r="3514">
          <cell r="G3514">
            <v>1</v>
          </cell>
          <cell r="M3514">
            <v>5450</v>
          </cell>
        </row>
        <row r="3515">
          <cell r="G3515">
            <v>1</v>
          </cell>
          <cell r="M3515">
            <v>5450</v>
          </cell>
        </row>
        <row r="3516">
          <cell r="G3516">
            <v>1</v>
          </cell>
          <cell r="M3516">
            <v>5450</v>
          </cell>
        </row>
        <row r="3517">
          <cell r="G3517">
            <v>1</v>
          </cell>
          <cell r="M3517">
            <v>5450</v>
          </cell>
        </row>
        <row r="3518">
          <cell r="G3518">
            <v>1</v>
          </cell>
          <cell r="M3518">
            <v>5450</v>
          </cell>
        </row>
        <row r="3519">
          <cell r="G3519">
            <v>1</v>
          </cell>
          <cell r="M3519">
            <v>5450</v>
          </cell>
        </row>
        <row r="3520">
          <cell r="G3520">
            <v>1</v>
          </cell>
          <cell r="M3520">
            <v>5450</v>
          </cell>
        </row>
        <row r="3521">
          <cell r="G3521">
            <v>1</v>
          </cell>
          <cell r="M3521">
            <v>5450</v>
          </cell>
        </row>
        <row r="3522">
          <cell r="G3522">
            <v>1</v>
          </cell>
          <cell r="M3522">
            <v>5450</v>
          </cell>
        </row>
        <row r="3523">
          <cell r="G3523">
            <v>1</v>
          </cell>
          <cell r="M3523">
            <v>5450</v>
          </cell>
        </row>
        <row r="3524">
          <cell r="G3524">
            <v>1</v>
          </cell>
          <cell r="M3524">
            <v>5450</v>
          </cell>
        </row>
        <row r="3525">
          <cell r="G3525">
            <v>1</v>
          </cell>
          <cell r="M3525">
            <v>5450</v>
          </cell>
        </row>
        <row r="3526">
          <cell r="G3526">
            <v>1</v>
          </cell>
          <cell r="M3526">
            <v>5450</v>
          </cell>
        </row>
        <row r="3527">
          <cell r="G3527">
            <v>1</v>
          </cell>
          <cell r="M3527">
            <v>5450</v>
          </cell>
        </row>
        <row r="3528">
          <cell r="G3528">
            <v>1</v>
          </cell>
          <cell r="M3528">
            <v>5450</v>
          </cell>
        </row>
        <row r="3529">
          <cell r="M3529">
            <v>0</v>
          </cell>
        </row>
        <row r="3530">
          <cell r="G3530">
            <v>1</v>
          </cell>
          <cell r="M3530">
            <v>5450</v>
          </cell>
        </row>
        <row r="3531">
          <cell r="G3531">
            <v>1</v>
          </cell>
          <cell r="M3531">
            <v>5450</v>
          </cell>
        </row>
        <row r="3532">
          <cell r="G3532">
            <v>1</v>
          </cell>
          <cell r="M3532">
            <v>5450</v>
          </cell>
        </row>
        <row r="3533">
          <cell r="G3533">
            <v>1</v>
          </cell>
          <cell r="M3533">
            <v>5450</v>
          </cell>
        </row>
        <row r="3534">
          <cell r="G3534">
            <v>1</v>
          </cell>
          <cell r="M3534">
            <v>5450</v>
          </cell>
        </row>
        <row r="3535">
          <cell r="G3535">
            <v>1</v>
          </cell>
          <cell r="M3535">
            <v>5450</v>
          </cell>
        </row>
        <row r="3536">
          <cell r="G3536">
            <v>1</v>
          </cell>
          <cell r="M3536">
            <v>5450</v>
          </cell>
        </row>
        <row r="3537">
          <cell r="G3537">
            <v>2</v>
          </cell>
          <cell r="M3537">
            <v>10900</v>
          </cell>
        </row>
        <row r="3538">
          <cell r="G3538">
            <v>1</v>
          </cell>
          <cell r="M3538">
            <v>5450</v>
          </cell>
        </row>
        <row r="3539">
          <cell r="G3539">
            <v>1</v>
          </cell>
          <cell r="M3539">
            <v>5450</v>
          </cell>
        </row>
        <row r="3540">
          <cell r="G3540">
            <v>1</v>
          </cell>
          <cell r="M3540">
            <v>5450</v>
          </cell>
        </row>
        <row r="3541">
          <cell r="G3541">
            <v>1</v>
          </cell>
          <cell r="M3541">
            <v>5450</v>
          </cell>
        </row>
        <row r="3542">
          <cell r="G3542">
            <v>1</v>
          </cell>
          <cell r="M3542">
            <v>5450</v>
          </cell>
        </row>
        <row r="3543">
          <cell r="G3543">
            <v>1</v>
          </cell>
          <cell r="M3543">
            <v>5450</v>
          </cell>
        </row>
        <row r="3544">
          <cell r="G3544">
            <v>1</v>
          </cell>
          <cell r="M3544">
            <v>5450</v>
          </cell>
        </row>
        <row r="3545">
          <cell r="G3545">
            <v>1</v>
          </cell>
          <cell r="M3545">
            <v>5450</v>
          </cell>
        </row>
        <row r="3546">
          <cell r="G3546">
            <v>1</v>
          </cell>
          <cell r="M3546">
            <v>5450</v>
          </cell>
        </row>
        <row r="3547">
          <cell r="G3547">
            <v>1</v>
          </cell>
          <cell r="M3547">
            <v>5450</v>
          </cell>
        </row>
        <row r="3548">
          <cell r="G3548">
            <v>1</v>
          </cell>
          <cell r="M3548">
            <v>5450</v>
          </cell>
        </row>
        <row r="3549">
          <cell r="G3549">
            <v>1</v>
          </cell>
          <cell r="M3549">
            <v>5450</v>
          </cell>
        </row>
        <row r="3550">
          <cell r="G3550">
            <v>1</v>
          </cell>
          <cell r="M3550">
            <v>5450</v>
          </cell>
        </row>
        <row r="3551">
          <cell r="G3551">
            <v>1</v>
          </cell>
          <cell r="M3551">
            <v>6104</v>
          </cell>
        </row>
        <row r="3552">
          <cell r="G3552">
            <v>1</v>
          </cell>
          <cell r="M3552">
            <v>6104</v>
          </cell>
        </row>
        <row r="3553">
          <cell r="G3553">
            <v>1</v>
          </cell>
          <cell r="M3553">
            <v>6104</v>
          </cell>
        </row>
        <row r="3554">
          <cell r="G3554">
            <v>1</v>
          </cell>
          <cell r="M3554">
            <v>6104</v>
          </cell>
        </row>
        <row r="3555">
          <cell r="G3555">
            <v>1</v>
          </cell>
          <cell r="M3555">
            <v>6104</v>
          </cell>
        </row>
        <row r="3556">
          <cell r="G3556">
            <v>1</v>
          </cell>
          <cell r="M3556">
            <v>6104</v>
          </cell>
        </row>
        <row r="3557">
          <cell r="G3557">
            <v>1</v>
          </cell>
          <cell r="M3557">
            <v>6104</v>
          </cell>
        </row>
        <row r="3558">
          <cell r="G3558">
            <v>1</v>
          </cell>
          <cell r="M3558">
            <v>6104</v>
          </cell>
        </row>
        <row r="3559">
          <cell r="G3559">
            <v>1</v>
          </cell>
          <cell r="M3559">
            <v>6104</v>
          </cell>
        </row>
        <row r="3560">
          <cell r="G3560">
            <v>1</v>
          </cell>
          <cell r="M3560">
            <v>6104</v>
          </cell>
        </row>
        <row r="3561">
          <cell r="M3561">
            <v>0</v>
          </cell>
        </row>
        <row r="3562">
          <cell r="G3562">
            <v>1</v>
          </cell>
          <cell r="M3562">
            <v>6104</v>
          </cell>
        </row>
        <row r="3563">
          <cell r="G3563">
            <v>1</v>
          </cell>
          <cell r="M3563">
            <v>6104</v>
          </cell>
        </row>
        <row r="3564">
          <cell r="G3564">
            <v>1</v>
          </cell>
          <cell r="M3564">
            <v>6104</v>
          </cell>
        </row>
        <row r="3565">
          <cell r="G3565">
            <v>1</v>
          </cell>
          <cell r="M3565">
            <v>6104</v>
          </cell>
        </row>
        <row r="3566">
          <cell r="G3566">
            <v>1</v>
          </cell>
          <cell r="M3566">
            <v>6104</v>
          </cell>
        </row>
        <row r="3567">
          <cell r="G3567">
            <v>1</v>
          </cell>
          <cell r="M3567">
            <v>6104</v>
          </cell>
        </row>
        <row r="3568">
          <cell r="G3568">
            <v>1</v>
          </cell>
          <cell r="M3568">
            <v>6104</v>
          </cell>
        </row>
        <row r="3569">
          <cell r="G3569">
            <v>1</v>
          </cell>
          <cell r="M3569">
            <v>6104</v>
          </cell>
        </row>
        <row r="3570">
          <cell r="G3570">
            <v>1</v>
          </cell>
          <cell r="M3570">
            <v>6104</v>
          </cell>
        </row>
        <row r="3571">
          <cell r="G3571">
            <v>1</v>
          </cell>
          <cell r="M3571">
            <v>6104</v>
          </cell>
        </row>
        <row r="3572">
          <cell r="G3572">
            <v>1</v>
          </cell>
          <cell r="M3572">
            <v>6104</v>
          </cell>
        </row>
        <row r="3573">
          <cell r="G3573">
            <v>1</v>
          </cell>
          <cell r="M3573">
            <v>6104</v>
          </cell>
        </row>
        <row r="3574">
          <cell r="G3574">
            <v>1</v>
          </cell>
          <cell r="M3574">
            <v>6104</v>
          </cell>
        </row>
        <row r="3575">
          <cell r="G3575">
            <v>1</v>
          </cell>
          <cell r="M3575">
            <v>6104</v>
          </cell>
        </row>
        <row r="3576">
          <cell r="G3576">
            <v>1</v>
          </cell>
          <cell r="M3576">
            <v>6104</v>
          </cell>
        </row>
        <row r="3577">
          <cell r="G3577">
            <v>1</v>
          </cell>
          <cell r="M3577">
            <v>6104</v>
          </cell>
        </row>
        <row r="3578">
          <cell r="G3578">
            <v>1</v>
          </cell>
          <cell r="M3578">
            <v>6104</v>
          </cell>
        </row>
        <row r="3579">
          <cell r="G3579">
            <v>1</v>
          </cell>
          <cell r="M3579">
            <v>6104</v>
          </cell>
        </row>
        <row r="3580">
          <cell r="G3580">
            <v>1</v>
          </cell>
          <cell r="M3580">
            <v>6104</v>
          </cell>
        </row>
        <row r="3581">
          <cell r="G3581">
            <v>1</v>
          </cell>
          <cell r="M3581">
            <v>6104</v>
          </cell>
        </row>
        <row r="3582">
          <cell r="G3582">
            <v>1</v>
          </cell>
          <cell r="M3582">
            <v>6104</v>
          </cell>
        </row>
        <row r="3583">
          <cell r="G3583">
            <v>1</v>
          </cell>
          <cell r="M3583">
            <v>6104</v>
          </cell>
        </row>
        <row r="3584">
          <cell r="G3584">
            <v>1</v>
          </cell>
          <cell r="M3584">
            <v>6104</v>
          </cell>
        </row>
        <row r="3585">
          <cell r="G3585">
            <v>1</v>
          </cell>
          <cell r="M3585">
            <v>6104</v>
          </cell>
        </row>
        <row r="3586">
          <cell r="G3586">
            <v>1</v>
          </cell>
          <cell r="M3586">
            <v>6104</v>
          </cell>
        </row>
        <row r="3587">
          <cell r="G3587">
            <v>1</v>
          </cell>
          <cell r="M3587">
            <v>6104</v>
          </cell>
        </row>
        <row r="3588">
          <cell r="G3588">
            <v>1</v>
          </cell>
          <cell r="M3588">
            <v>6104</v>
          </cell>
        </row>
        <row r="3589">
          <cell r="G3589">
            <v>1</v>
          </cell>
          <cell r="M3589">
            <v>6104</v>
          </cell>
        </row>
        <row r="3590">
          <cell r="G3590">
            <v>1</v>
          </cell>
          <cell r="M3590">
            <v>6104</v>
          </cell>
        </row>
        <row r="3591">
          <cell r="G3591">
            <v>1</v>
          </cell>
          <cell r="M3591">
            <v>6104</v>
          </cell>
        </row>
        <row r="3592">
          <cell r="G3592">
            <v>1</v>
          </cell>
          <cell r="M3592">
            <v>6104</v>
          </cell>
        </row>
        <row r="3593">
          <cell r="G3593">
            <v>1</v>
          </cell>
          <cell r="M3593">
            <v>6104</v>
          </cell>
        </row>
        <row r="3594">
          <cell r="G3594">
            <v>1</v>
          </cell>
          <cell r="M3594">
            <v>6104</v>
          </cell>
        </row>
        <row r="3595">
          <cell r="G3595">
            <v>1</v>
          </cell>
          <cell r="M3595">
            <v>6104</v>
          </cell>
        </row>
        <row r="3596">
          <cell r="G3596">
            <v>1</v>
          </cell>
          <cell r="M3596">
            <v>6104</v>
          </cell>
        </row>
        <row r="3597">
          <cell r="G3597">
            <v>1</v>
          </cell>
          <cell r="M3597">
            <v>6104</v>
          </cell>
        </row>
        <row r="3598">
          <cell r="G3598">
            <v>1</v>
          </cell>
          <cell r="M3598">
            <v>6104</v>
          </cell>
        </row>
        <row r="3599">
          <cell r="G3599">
            <v>1</v>
          </cell>
          <cell r="M3599">
            <v>6104</v>
          </cell>
        </row>
        <row r="3600">
          <cell r="G3600">
            <v>1</v>
          </cell>
          <cell r="M3600">
            <v>6104</v>
          </cell>
        </row>
        <row r="3601">
          <cell r="M3601">
            <v>0</v>
          </cell>
        </row>
        <row r="3602">
          <cell r="G3602">
            <v>1</v>
          </cell>
          <cell r="M3602">
            <v>6104</v>
          </cell>
        </row>
        <row r="3603">
          <cell r="G3603">
            <v>1</v>
          </cell>
          <cell r="M3603">
            <v>6104</v>
          </cell>
        </row>
        <row r="3604">
          <cell r="G3604">
            <v>1</v>
          </cell>
          <cell r="M3604">
            <v>6104</v>
          </cell>
        </row>
        <row r="3605">
          <cell r="G3605">
            <v>1</v>
          </cell>
          <cell r="M3605">
            <v>6104</v>
          </cell>
        </row>
        <row r="3606">
          <cell r="G3606">
            <v>1</v>
          </cell>
          <cell r="M3606">
            <v>6104</v>
          </cell>
        </row>
        <row r="3607">
          <cell r="G3607">
            <v>1</v>
          </cell>
          <cell r="M3607">
            <v>6104</v>
          </cell>
        </row>
        <row r="3608">
          <cell r="G3608">
            <v>1</v>
          </cell>
          <cell r="M3608">
            <v>6104</v>
          </cell>
        </row>
        <row r="3609">
          <cell r="G3609">
            <v>2</v>
          </cell>
          <cell r="M3609">
            <v>12208</v>
          </cell>
        </row>
        <row r="3610">
          <cell r="G3610">
            <v>1</v>
          </cell>
          <cell r="M3610">
            <v>6104</v>
          </cell>
        </row>
        <row r="3611">
          <cell r="G3611">
            <v>1</v>
          </cell>
          <cell r="M3611">
            <v>6104</v>
          </cell>
        </row>
        <row r="3612">
          <cell r="G3612">
            <v>1</v>
          </cell>
          <cell r="M3612">
            <v>6104</v>
          </cell>
        </row>
        <row r="3613">
          <cell r="G3613">
            <v>1</v>
          </cell>
          <cell r="M3613">
            <v>6104</v>
          </cell>
        </row>
        <row r="3614">
          <cell r="G3614">
            <v>1</v>
          </cell>
          <cell r="M3614">
            <v>6104</v>
          </cell>
        </row>
        <row r="3615">
          <cell r="G3615">
            <v>1</v>
          </cell>
          <cell r="M3615">
            <v>6104</v>
          </cell>
        </row>
        <row r="3616">
          <cell r="G3616">
            <v>1</v>
          </cell>
          <cell r="M3616">
            <v>6104</v>
          </cell>
        </row>
        <row r="3617">
          <cell r="G3617">
            <v>1</v>
          </cell>
          <cell r="M3617">
            <v>6104</v>
          </cell>
        </row>
        <row r="3618">
          <cell r="G3618">
            <v>1</v>
          </cell>
          <cell r="M3618">
            <v>6104</v>
          </cell>
        </row>
        <row r="3619">
          <cell r="G3619">
            <v>1</v>
          </cell>
          <cell r="M3619">
            <v>6104</v>
          </cell>
        </row>
        <row r="3620">
          <cell r="G3620">
            <v>1</v>
          </cell>
          <cell r="M3620">
            <v>6104</v>
          </cell>
        </row>
        <row r="3621">
          <cell r="G3621">
            <v>1</v>
          </cell>
          <cell r="M3621">
            <v>6104</v>
          </cell>
        </row>
        <row r="3622">
          <cell r="G3622">
            <v>1</v>
          </cell>
          <cell r="M3622">
            <v>6104</v>
          </cell>
        </row>
        <row r="3623">
          <cell r="G3623">
            <v>1</v>
          </cell>
          <cell r="M3623">
            <v>11009</v>
          </cell>
        </row>
        <row r="3624">
          <cell r="G3624">
            <v>1</v>
          </cell>
          <cell r="M3624">
            <v>11009</v>
          </cell>
        </row>
        <row r="3625">
          <cell r="G3625">
            <v>1</v>
          </cell>
          <cell r="M3625">
            <v>11009</v>
          </cell>
        </row>
        <row r="3626">
          <cell r="G3626">
            <v>1</v>
          </cell>
          <cell r="M3626">
            <v>11009</v>
          </cell>
        </row>
        <row r="3627">
          <cell r="G3627">
            <v>1</v>
          </cell>
          <cell r="M3627">
            <v>11009</v>
          </cell>
        </row>
        <row r="3628">
          <cell r="G3628">
            <v>1</v>
          </cell>
          <cell r="M3628">
            <v>11009</v>
          </cell>
        </row>
        <row r="3629">
          <cell r="G3629">
            <v>1</v>
          </cell>
          <cell r="M3629">
            <v>11009</v>
          </cell>
        </row>
        <row r="3630">
          <cell r="G3630">
            <v>1</v>
          </cell>
          <cell r="M3630">
            <v>11009</v>
          </cell>
        </row>
        <row r="3631">
          <cell r="G3631">
            <v>1</v>
          </cell>
          <cell r="M3631">
            <v>11009</v>
          </cell>
        </row>
        <row r="3632">
          <cell r="G3632">
            <v>1</v>
          </cell>
          <cell r="M3632">
            <v>11009</v>
          </cell>
        </row>
        <row r="3633">
          <cell r="M3633">
            <v>0</v>
          </cell>
        </row>
        <row r="3634">
          <cell r="G3634">
            <v>1</v>
          </cell>
          <cell r="M3634">
            <v>11009</v>
          </cell>
        </row>
        <row r="3635">
          <cell r="G3635">
            <v>1</v>
          </cell>
          <cell r="M3635">
            <v>11009</v>
          </cell>
        </row>
        <row r="3636">
          <cell r="G3636">
            <v>1</v>
          </cell>
          <cell r="M3636">
            <v>11009</v>
          </cell>
        </row>
        <row r="3637">
          <cell r="G3637">
            <v>1</v>
          </cell>
          <cell r="M3637">
            <v>11009</v>
          </cell>
        </row>
        <row r="3638">
          <cell r="G3638">
            <v>1</v>
          </cell>
          <cell r="M3638">
            <v>11009</v>
          </cell>
        </row>
        <row r="3639">
          <cell r="G3639">
            <v>1</v>
          </cell>
          <cell r="M3639">
            <v>11009</v>
          </cell>
        </row>
        <row r="3640">
          <cell r="G3640">
            <v>1</v>
          </cell>
          <cell r="M3640">
            <v>11009</v>
          </cell>
        </row>
        <row r="3641">
          <cell r="G3641">
            <v>1</v>
          </cell>
          <cell r="M3641">
            <v>11009</v>
          </cell>
        </row>
        <row r="3642">
          <cell r="G3642">
            <v>1</v>
          </cell>
          <cell r="M3642">
            <v>11009</v>
          </cell>
        </row>
        <row r="3643">
          <cell r="G3643">
            <v>1</v>
          </cell>
          <cell r="M3643">
            <v>11009</v>
          </cell>
        </row>
        <row r="3644">
          <cell r="G3644">
            <v>1</v>
          </cell>
          <cell r="M3644">
            <v>11009</v>
          </cell>
        </row>
        <row r="3645">
          <cell r="G3645">
            <v>1</v>
          </cell>
          <cell r="M3645">
            <v>11009</v>
          </cell>
        </row>
        <row r="3646">
          <cell r="G3646">
            <v>1</v>
          </cell>
          <cell r="M3646">
            <v>11009</v>
          </cell>
        </row>
        <row r="3647">
          <cell r="G3647">
            <v>1</v>
          </cell>
          <cell r="M3647">
            <v>11009</v>
          </cell>
        </row>
        <row r="3648">
          <cell r="G3648">
            <v>1</v>
          </cell>
          <cell r="M3648">
            <v>11009</v>
          </cell>
        </row>
        <row r="3649">
          <cell r="G3649">
            <v>1</v>
          </cell>
          <cell r="M3649">
            <v>11009</v>
          </cell>
        </row>
        <row r="3650">
          <cell r="G3650">
            <v>1</v>
          </cell>
          <cell r="M3650">
            <v>11009</v>
          </cell>
        </row>
        <row r="3651">
          <cell r="G3651">
            <v>1</v>
          </cell>
          <cell r="M3651">
            <v>11009</v>
          </cell>
        </row>
        <row r="3652">
          <cell r="G3652">
            <v>1</v>
          </cell>
          <cell r="M3652">
            <v>11009</v>
          </cell>
        </row>
        <row r="3653">
          <cell r="G3653">
            <v>1</v>
          </cell>
          <cell r="M3653">
            <v>11009</v>
          </cell>
        </row>
        <row r="3654">
          <cell r="G3654">
            <v>1</v>
          </cell>
          <cell r="M3654">
            <v>11009</v>
          </cell>
        </row>
        <row r="3655">
          <cell r="G3655">
            <v>1</v>
          </cell>
          <cell r="M3655">
            <v>11009</v>
          </cell>
        </row>
        <row r="3656">
          <cell r="G3656">
            <v>1</v>
          </cell>
          <cell r="M3656">
            <v>11009</v>
          </cell>
        </row>
        <row r="3657">
          <cell r="G3657">
            <v>1</v>
          </cell>
          <cell r="M3657">
            <v>11009</v>
          </cell>
        </row>
        <row r="3658">
          <cell r="G3658">
            <v>1</v>
          </cell>
          <cell r="M3658">
            <v>11009</v>
          </cell>
        </row>
        <row r="3659">
          <cell r="G3659">
            <v>1</v>
          </cell>
          <cell r="M3659">
            <v>11009</v>
          </cell>
        </row>
        <row r="3660">
          <cell r="G3660">
            <v>1</v>
          </cell>
          <cell r="M3660">
            <v>11009</v>
          </cell>
        </row>
        <row r="3661">
          <cell r="G3661">
            <v>1</v>
          </cell>
          <cell r="M3661">
            <v>11009</v>
          </cell>
        </row>
        <row r="3662">
          <cell r="G3662">
            <v>1</v>
          </cell>
          <cell r="M3662">
            <v>11009</v>
          </cell>
        </row>
        <row r="3663">
          <cell r="G3663">
            <v>1</v>
          </cell>
          <cell r="M3663">
            <v>11009</v>
          </cell>
        </row>
        <row r="3664">
          <cell r="G3664">
            <v>1</v>
          </cell>
          <cell r="M3664">
            <v>11009</v>
          </cell>
        </row>
        <row r="3665">
          <cell r="G3665">
            <v>1</v>
          </cell>
          <cell r="M3665">
            <v>11009</v>
          </cell>
        </row>
        <row r="3666">
          <cell r="G3666">
            <v>1</v>
          </cell>
          <cell r="M3666">
            <v>11009</v>
          </cell>
        </row>
        <row r="3667">
          <cell r="G3667">
            <v>1</v>
          </cell>
          <cell r="M3667">
            <v>11009</v>
          </cell>
        </row>
        <row r="3668">
          <cell r="G3668">
            <v>1</v>
          </cell>
          <cell r="M3668">
            <v>11009</v>
          </cell>
        </row>
        <row r="3669">
          <cell r="G3669">
            <v>1</v>
          </cell>
          <cell r="M3669">
            <v>11009</v>
          </cell>
        </row>
        <row r="3670">
          <cell r="G3670">
            <v>1</v>
          </cell>
          <cell r="M3670">
            <v>11009</v>
          </cell>
        </row>
        <row r="3671">
          <cell r="G3671">
            <v>1</v>
          </cell>
          <cell r="M3671">
            <v>11009</v>
          </cell>
        </row>
        <row r="3672">
          <cell r="G3672">
            <v>1</v>
          </cell>
          <cell r="M3672">
            <v>11009</v>
          </cell>
        </row>
        <row r="3673">
          <cell r="M3673">
            <v>0</v>
          </cell>
        </row>
        <row r="3674">
          <cell r="G3674">
            <v>1</v>
          </cell>
          <cell r="M3674">
            <v>11009</v>
          </cell>
        </row>
        <row r="3675">
          <cell r="G3675">
            <v>1</v>
          </cell>
          <cell r="M3675">
            <v>11009</v>
          </cell>
        </row>
        <row r="3676">
          <cell r="G3676">
            <v>1</v>
          </cell>
          <cell r="M3676">
            <v>11009</v>
          </cell>
        </row>
        <row r="3677">
          <cell r="G3677">
            <v>1</v>
          </cell>
          <cell r="M3677">
            <v>11009</v>
          </cell>
        </row>
        <row r="3678">
          <cell r="G3678">
            <v>1</v>
          </cell>
          <cell r="M3678">
            <v>11009</v>
          </cell>
        </row>
        <row r="3679">
          <cell r="G3679">
            <v>1</v>
          </cell>
          <cell r="M3679">
            <v>11009</v>
          </cell>
        </row>
        <row r="3680">
          <cell r="G3680">
            <v>1</v>
          </cell>
          <cell r="M3680">
            <v>11009</v>
          </cell>
        </row>
        <row r="3681">
          <cell r="G3681">
            <v>2</v>
          </cell>
          <cell r="M3681">
            <v>22018</v>
          </cell>
        </row>
        <row r="3682">
          <cell r="G3682">
            <v>1</v>
          </cell>
          <cell r="M3682">
            <v>11009</v>
          </cell>
        </row>
        <row r="3683">
          <cell r="G3683">
            <v>1</v>
          </cell>
          <cell r="M3683">
            <v>11009</v>
          </cell>
        </row>
        <row r="3684">
          <cell r="G3684">
            <v>1</v>
          </cell>
          <cell r="M3684">
            <v>11009</v>
          </cell>
        </row>
        <row r="3685">
          <cell r="G3685">
            <v>1</v>
          </cell>
          <cell r="M3685">
            <v>11009</v>
          </cell>
        </row>
        <row r="3686">
          <cell r="G3686">
            <v>1</v>
          </cell>
          <cell r="M3686">
            <v>11009</v>
          </cell>
        </row>
        <row r="3687">
          <cell r="G3687">
            <v>1</v>
          </cell>
          <cell r="M3687">
            <v>11009</v>
          </cell>
        </row>
        <row r="3688">
          <cell r="G3688">
            <v>1</v>
          </cell>
          <cell r="M3688">
            <v>11009</v>
          </cell>
        </row>
        <row r="3689">
          <cell r="G3689">
            <v>1</v>
          </cell>
          <cell r="M3689">
            <v>11009</v>
          </cell>
        </row>
        <row r="3690">
          <cell r="G3690">
            <v>1</v>
          </cell>
          <cell r="M3690">
            <v>11009</v>
          </cell>
        </row>
        <row r="3691">
          <cell r="G3691">
            <v>1</v>
          </cell>
          <cell r="M3691">
            <v>11009</v>
          </cell>
        </row>
        <row r="3692">
          <cell r="G3692">
            <v>1</v>
          </cell>
          <cell r="M3692">
            <v>11009</v>
          </cell>
        </row>
        <row r="3693">
          <cell r="G3693">
            <v>1</v>
          </cell>
          <cell r="M3693">
            <v>11009</v>
          </cell>
        </row>
        <row r="3694">
          <cell r="G3694">
            <v>1</v>
          </cell>
          <cell r="M3694">
            <v>11009</v>
          </cell>
        </row>
        <row r="3695">
          <cell r="G3695">
            <v>1</v>
          </cell>
          <cell r="M3695">
            <v>4905</v>
          </cell>
        </row>
        <row r="3696">
          <cell r="G3696">
            <v>1</v>
          </cell>
          <cell r="M3696">
            <v>4905</v>
          </cell>
        </row>
        <row r="3697">
          <cell r="G3697">
            <v>1</v>
          </cell>
          <cell r="M3697">
            <v>4905</v>
          </cell>
        </row>
        <row r="3698">
          <cell r="G3698">
            <v>1</v>
          </cell>
          <cell r="M3698">
            <v>4905</v>
          </cell>
        </row>
        <row r="3699">
          <cell r="G3699">
            <v>1</v>
          </cell>
          <cell r="M3699">
            <v>4905</v>
          </cell>
        </row>
        <row r="3700">
          <cell r="G3700">
            <v>1</v>
          </cell>
          <cell r="M3700">
            <v>4905</v>
          </cell>
        </row>
        <row r="3701">
          <cell r="G3701">
            <v>1</v>
          </cell>
          <cell r="M3701">
            <v>4905</v>
          </cell>
        </row>
        <row r="3702">
          <cell r="G3702">
            <v>1</v>
          </cell>
          <cell r="M3702">
            <v>4905</v>
          </cell>
        </row>
        <row r="3703">
          <cell r="G3703">
            <v>1</v>
          </cell>
          <cell r="M3703">
            <v>4905</v>
          </cell>
        </row>
        <row r="3704">
          <cell r="G3704">
            <v>1</v>
          </cell>
          <cell r="M3704">
            <v>4905</v>
          </cell>
        </row>
        <row r="3705">
          <cell r="M3705">
            <v>0</v>
          </cell>
        </row>
        <row r="3706">
          <cell r="G3706">
            <v>1</v>
          </cell>
          <cell r="M3706">
            <v>4905</v>
          </cell>
        </row>
        <row r="3707">
          <cell r="G3707">
            <v>1</v>
          </cell>
          <cell r="M3707">
            <v>4905</v>
          </cell>
        </row>
        <row r="3708">
          <cell r="G3708">
            <v>1</v>
          </cell>
          <cell r="M3708">
            <v>4905</v>
          </cell>
        </row>
        <row r="3709">
          <cell r="G3709">
            <v>1</v>
          </cell>
          <cell r="M3709">
            <v>4905</v>
          </cell>
        </row>
        <row r="3710">
          <cell r="G3710">
            <v>1</v>
          </cell>
          <cell r="M3710">
            <v>4905</v>
          </cell>
        </row>
        <row r="3711">
          <cell r="G3711">
            <v>1</v>
          </cell>
          <cell r="M3711">
            <v>4905</v>
          </cell>
        </row>
        <row r="3712">
          <cell r="G3712">
            <v>1</v>
          </cell>
          <cell r="M3712">
            <v>4905</v>
          </cell>
        </row>
        <row r="3713">
          <cell r="G3713">
            <v>1</v>
          </cell>
          <cell r="M3713">
            <v>4905</v>
          </cell>
        </row>
        <row r="3714">
          <cell r="G3714">
            <v>1</v>
          </cell>
          <cell r="M3714">
            <v>4905</v>
          </cell>
        </row>
        <row r="3715">
          <cell r="G3715">
            <v>1</v>
          </cell>
          <cell r="M3715">
            <v>4905</v>
          </cell>
        </row>
        <row r="3716">
          <cell r="G3716">
            <v>1</v>
          </cell>
          <cell r="M3716">
            <v>4905</v>
          </cell>
        </row>
        <row r="3717">
          <cell r="G3717">
            <v>1</v>
          </cell>
          <cell r="M3717">
            <v>4905</v>
          </cell>
        </row>
        <row r="3718">
          <cell r="G3718">
            <v>1</v>
          </cell>
          <cell r="M3718">
            <v>4905</v>
          </cell>
        </row>
        <row r="3719">
          <cell r="G3719">
            <v>1</v>
          </cell>
          <cell r="M3719">
            <v>4905</v>
          </cell>
        </row>
        <row r="3720">
          <cell r="G3720">
            <v>1</v>
          </cell>
          <cell r="M3720">
            <v>4905</v>
          </cell>
        </row>
        <row r="3721">
          <cell r="G3721">
            <v>1</v>
          </cell>
          <cell r="M3721">
            <v>4905</v>
          </cell>
        </row>
        <row r="3722">
          <cell r="G3722">
            <v>1</v>
          </cell>
          <cell r="M3722">
            <v>4905</v>
          </cell>
        </row>
        <row r="3723">
          <cell r="G3723">
            <v>1</v>
          </cell>
          <cell r="M3723">
            <v>4905</v>
          </cell>
        </row>
        <row r="3724">
          <cell r="G3724">
            <v>1</v>
          </cell>
          <cell r="M3724">
            <v>4905</v>
          </cell>
        </row>
        <row r="3725">
          <cell r="G3725">
            <v>1</v>
          </cell>
          <cell r="M3725">
            <v>4905</v>
          </cell>
        </row>
        <row r="3726">
          <cell r="G3726">
            <v>1</v>
          </cell>
          <cell r="M3726">
            <v>4905</v>
          </cell>
        </row>
        <row r="3727">
          <cell r="G3727">
            <v>1</v>
          </cell>
          <cell r="M3727">
            <v>4905</v>
          </cell>
        </row>
        <row r="3728">
          <cell r="G3728">
            <v>1</v>
          </cell>
          <cell r="M3728">
            <v>4905</v>
          </cell>
        </row>
        <row r="3729">
          <cell r="G3729">
            <v>1</v>
          </cell>
          <cell r="M3729">
            <v>4905</v>
          </cell>
        </row>
        <row r="3730">
          <cell r="G3730">
            <v>1</v>
          </cell>
          <cell r="M3730">
            <v>4905</v>
          </cell>
        </row>
        <row r="3731">
          <cell r="G3731">
            <v>1</v>
          </cell>
          <cell r="M3731">
            <v>4905</v>
          </cell>
        </row>
        <row r="3732">
          <cell r="G3732">
            <v>1</v>
          </cell>
          <cell r="M3732">
            <v>4905</v>
          </cell>
        </row>
        <row r="3733">
          <cell r="G3733">
            <v>1</v>
          </cell>
          <cell r="M3733">
            <v>4905</v>
          </cell>
        </row>
        <row r="3734">
          <cell r="G3734">
            <v>1</v>
          </cell>
          <cell r="M3734">
            <v>4905</v>
          </cell>
        </row>
        <row r="3735">
          <cell r="G3735">
            <v>1</v>
          </cell>
          <cell r="M3735">
            <v>4905</v>
          </cell>
        </row>
        <row r="3736">
          <cell r="G3736">
            <v>1</v>
          </cell>
          <cell r="M3736">
            <v>4905</v>
          </cell>
        </row>
        <row r="3737">
          <cell r="G3737">
            <v>1</v>
          </cell>
          <cell r="M3737">
            <v>4905</v>
          </cell>
        </row>
        <row r="3738">
          <cell r="G3738">
            <v>1</v>
          </cell>
          <cell r="M3738">
            <v>4905</v>
          </cell>
        </row>
        <row r="3739">
          <cell r="G3739">
            <v>1</v>
          </cell>
          <cell r="M3739">
            <v>4905</v>
          </cell>
        </row>
        <row r="3740">
          <cell r="G3740">
            <v>1</v>
          </cell>
          <cell r="M3740">
            <v>4905</v>
          </cell>
        </row>
        <row r="3741">
          <cell r="G3741">
            <v>1</v>
          </cell>
          <cell r="M3741">
            <v>4905</v>
          </cell>
        </row>
        <row r="3742">
          <cell r="G3742">
            <v>1</v>
          </cell>
          <cell r="M3742">
            <v>4905</v>
          </cell>
        </row>
        <row r="3743">
          <cell r="G3743">
            <v>1</v>
          </cell>
          <cell r="M3743">
            <v>4905</v>
          </cell>
        </row>
        <row r="3744">
          <cell r="G3744">
            <v>1</v>
          </cell>
          <cell r="M3744">
            <v>4905</v>
          </cell>
        </row>
        <row r="3745">
          <cell r="M3745">
            <v>0</v>
          </cell>
        </row>
        <row r="3746">
          <cell r="G3746">
            <v>1</v>
          </cell>
          <cell r="M3746">
            <v>4905</v>
          </cell>
        </row>
        <row r="3747">
          <cell r="G3747">
            <v>1</v>
          </cell>
          <cell r="M3747">
            <v>4905</v>
          </cell>
        </row>
        <row r="3748">
          <cell r="G3748">
            <v>1</v>
          </cell>
          <cell r="M3748">
            <v>4905</v>
          </cell>
        </row>
        <row r="3749">
          <cell r="G3749">
            <v>1</v>
          </cell>
          <cell r="M3749">
            <v>4905</v>
          </cell>
        </row>
        <row r="3750">
          <cell r="G3750">
            <v>1</v>
          </cell>
          <cell r="M3750">
            <v>4905</v>
          </cell>
        </row>
        <row r="3751">
          <cell r="G3751">
            <v>1</v>
          </cell>
          <cell r="M3751">
            <v>4905</v>
          </cell>
        </row>
        <row r="3752">
          <cell r="G3752">
            <v>1</v>
          </cell>
          <cell r="M3752">
            <v>4905</v>
          </cell>
        </row>
        <row r="3753">
          <cell r="G3753">
            <v>2</v>
          </cell>
          <cell r="M3753">
            <v>9810</v>
          </cell>
        </row>
        <row r="3754">
          <cell r="G3754">
            <v>1</v>
          </cell>
          <cell r="M3754">
            <v>4905</v>
          </cell>
        </row>
        <row r="3755">
          <cell r="G3755">
            <v>1</v>
          </cell>
          <cell r="M3755">
            <v>4905</v>
          </cell>
        </row>
        <row r="3756">
          <cell r="G3756">
            <v>1</v>
          </cell>
          <cell r="M3756">
            <v>4905</v>
          </cell>
        </row>
        <row r="3757">
          <cell r="G3757">
            <v>1</v>
          </cell>
          <cell r="M3757">
            <v>4905</v>
          </cell>
        </row>
        <row r="3758">
          <cell r="G3758">
            <v>1</v>
          </cell>
          <cell r="M3758">
            <v>4905</v>
          </cell>
        </row>
        <row r="3759">
          <cell r="G3759">
            <v>1</v>
          </cell>
          <cell r="M3759">
            <v>4905</v>
          </cell>
        </row>
        <row r="3760">
          <cell r="G3760">
            <v>1</v>
          </cell>
          <cell r="M3760">
            <v>4905</v>
          </cell>
        </row>
        <row r="3761">
          <cell r="G3761">
            <v>1</v>
          </cell>
          <cell r="M3761">
            <v>4905</v>
          </cell>
        </row>
        <row r="3762">
          <cell r="G3762">
            <v>1</v>
          </cell>
          <cell r="M3762">
            <v>4905</v>
          </cell>
        </row>
        <row r="3763">
          <cell r="G3763">
            <v>1</v>
          </cell>
          <cell r="M3763">
            <v>4905</v>
          </cell>
        </row>
        <row r="3764">
          <cell r="G3764">
            <v>1</v>
          </cell>
          <cell r="M3764">
            <v>4905</v>
          </cell>
        </row>
        <row r="3765">
          <cell r="G3765">
            <v>1</v>
          </cell>
          <cell r="M3765">
            <v>4905</v>
          </cell>
        </row>
        <row r="3766">
          <cell r="G3766">
            <v>1</v>
          </cell>
          <cell r="M3766">
            <v>4905</v>
          </cell>
        </row>
        <row r="3767">
          <cell r="G3767">
            <v>1</v>
          </cell>
          <cell r="M3767">
            <v>17931.439999999999</v>
          </cell>
        </row>
        <row r="3768">
          <cell r="M3768">
            <v>32700</v>
          </cell>
        </row>
        <row r="3769">
          <cell r="G3769">
            <v>1</v>
          </cell>
          <cell r="M3769">
            <v>33354</v>
          </cell>
        </row>
        <row r="3843">
          <cell r="G3843">
            <v>71</v>
          </cell>
          <cell r="M3843">
            <v>4025700</v>
          </cell>
        </row>
        <row r="3844">
          <cell r="G3844">
            <v>1</v>
          </cell>
          <cell r="M3844">
            <v>56335.56</v>
          </cell>
        </row>
        <row r="3845">
          <cell r="G3845">
            <v>1</v>
          </cell>
          <cell r="M3845">
            <v>56335.56</v>
          </cell>
        </row>
        <row r="3846">
          <cell r="G3846">
            <v>1</v>
          </cell>
          <cell r="M3846">
            <v>56335.56</v>
          </cell>
        </row>
        <row r="3847">
          <cell r="G3847">
            <v>1</v>
          </cell>
          <cell r="M3847">
            <v>56335.56</v>
          </cell>
        </row>
        <row r="3848">
          <cell r="G3848">
            <v>1</v>
          </cell>
          <cell r="M3848">
            <v>56335.56</v>
          </cell>
        </row>
        <row r="3849">
          <cell r="G3849">
            <v>1</v>
          </cell>
          <cell r="M3849">
            <v>56335.56</v>
          </cell>
        </row>
        <row r="3850">
          <cell r="G3850">
            <v>1</v>
          </cell>
          <cell r="M3850">
            <v>56335.56</v>
          </cell>
        </row>
        <row r="3851">
          <cell r="G3851">
            <v>1</v>
          </cell>
          <cell r="M3851">
            <v>56335.56</v>
          </cell>
        </row>
        <row r="3852">
          <cell r="G3852">
            <v>1</v>
          </cell>
          <cell r="M3852">
            <v>56335.56</v>
          </cell>
        </row>
        <row r="3853">
          <cell r="G3853">
            <v>1</v>
          </cell>
          <cell r="M3853">
            <v>56335.56</v>
          </cell>
        </row>
        <row r="3854">
          <cell r="M3854">
            <v>0</v>
          </cell>
        </row>
        <row r="3855">
          <cell r="G3855">
            <v>1</v>
          </cell>
          <cell r="M3855">
            <v>56335.56</v>
          </cell>
        </row>
        <row r="3856">
          <cell r="G3856">
            <v>1</v>
          </cell>
          <cell r="M3856">
            <v>56335.56</v>
          </cell>
        </row>
        <row r="3857">
          <cell r="G3857">
            <v>1</v>
          </cell>
          <cell r="M3857">
            <v>56335.56</v>
          </cell>
        </row>
        <row r="3858">
          <cell r="G3858">
            <v>1</v>
          </cell>
          <cell r="M3858">
            <v>56335.56</v>
          </cell>
        </row>
        <row r="3859">
          <cell r="G3859">
            <v>1</v>
          </cell>
          <cell r="M3859">
            <v>56335.56</v>
          </cell>
        </row>
        <row r="3860">
          <cell r="G3860">
            <v>1</v>
          </cell>
          <cell r="M3860">
            <v>56335.56</v>
          </cell>
        </row>
        <row r="3861">
          <cell r="G3861">
            <v>1</v>
          </cell>
          <cell r="M3861">
            <v>56335.56</v>
          </cell>
        </row>
        <row r="3862">
          <cell r="G3862">
            <v>1</v>
          </cell>
          <cell r="M3862">
            <v>56335.56</v>
          </cell>
        </row>
        <row r="3863">
          <cell r="G3863">
            <v>1</v>
          </cell>
          <cell r="M3863">
            <v>56335.56</v>
          </cell>
        </row>
        <row r="3864">
          <cell r="G3864">
            <v>1</v>
          </cell>
          <cell r="M3864">
            <v>56335.56</v>
          </cell>
        </row>
        <row r="3865">
          <cell r="G3865">
            <v>1</v>
          </cell>
          <cell r="M3865">
            <v>56335.56</v>
          </cell>
        </row>
        <row r="3866">
          <cell r="G3866">
            <v>1</v>
          </cell>
          <cell r="M3866">
            <v>56335.56</v>
          </cell>
        </row>
        <row r="3867">
          <cell r="G3867">
            <v>1</v>
          </cell>
          <cell r="M3867">
            <v>56335.56</v>
          </cell>
        </row>
        <row r="3868">
          <cell r="G3868">
            <v>1</v>
          </cell>
          <cell r="M3868">
            <v>56335.56</v>
          </cell>
        </row>
        <row r="3869">
          <cell r="G3869">
            <v>1</v>
          </cell>
          <cell r="M3869">
            <v>56335.56</v>
          </cell>
        </row>
        <row r="3870">
          <cell r="G3870">
            <v>1</v>
          </cell>
          <cell r="M3870">
            <v>56335.56</v>
          </cell>
        </row>
        <row r="3871">
          <cell r="G3871">
            <v>1</v>
          </cell>
          <cell r="M3871">
            <v>56335.56</v>
          </cell>
        </row>
        <row r="3872">
          <cell r="G3872">
            <v>1</v>
          </cell>
          <cell r="M3872">
            <v>56335.56</v>
          </cell>
        </row>
        <row r="3873">
          <cell r="G3873">
            <v>1</v>
          </cell>
          <cell r="M3873">
            <v>56335.56</v>
          </cell>
        </row>
        <row r="3874">
          <cell r="G3874">
            <v>1</v>
          </cell>
          <cell r="M3874">
            <v>56335.56</v>
          </cell>
        </row>
        <row r="3875">
          <cell r="G3875">
            <v>1</v>
          </cell>
          <cell r="M3875">
            <v>56335.56</v>
          </cell>
        </row>
        <row r="3876">
          <cell r="G3876">
            <v>1</v>
          </cell>
          <cell r="M3876">
            <v>56335.56</v>
          </cell>
        </row>
        <row r="3877">
          <cell r="G3877">
            <v>1</v>
          </cell>
          <cell r="M3877">
            <v>56335.56</v>
          </cell>
        </row>
        <row r="3878">
          <cell r="G3878">
            <v>1</v>
          </cell>
          <cell r="M3878">
            <v>56335.56</v>
          </cell>
        </row>
        <row r="3879">
          <cell r="G3879">
            <v>1</v>
          </cell>
          <cell r="M3879">
            <v>56335.56</v>
          </cell>
        </row>
        <row r="3880">
          <cell r="G3880">
            <v>1</v>
          </cell>
          <cell r="M3880">
            <v>56335.56</v>
          </cell>
        </row>
        <row r="3881">
          <cell r="G3881">
            <v>1</v>
          </cell>
          <cell r="M3881">
            <v>56335.56</v>
          </cell>
        </row>
        <row r="3882">
          <cell r="G3882">
            <v>1</v>
          </cell>
          <cell r="M3882">
            <v>56335.56</v>
          </cell>
        </row>
        <row r="3883">
          <cell r="G3883">
            <v>1</v>
          </cell>
          <cell r="M3883">
            <v>56335.56</v>
          </cell>
        </row>
        <row r="3884">
          <cell r="G3884">
            <v>1</v>
          </cell>
          <cell r="M3884">
            <v>56335.56</v>
          </cell>
        </row>
        <row r="3885">
          <cell r="G3885">
            <v>1</v>
          </cell>
          <cell r="M3885">
            <v>56335.56</v>
          </cell>
        </row>
        <row r="3886">
          <cell r="G3886">
            <v>1</v>
          </cell>
          <cell r="M3886">
            <v>56335.56</v>
          </cell>
        </row>
        <row r="3887">
          <cell r="G3887">
            <v>1</v>
          </cell>
          <cell r="M3887">
            <v>56335.56</v>
          </cell>
        </row>
        <row r="3888">
          <cell r="G3888">
            <v>1</v>
          </cell>
          <cell r="M3888">
            <v>56335.56</v>
          </cell>
        </row>
        <row r="3889">
          <cell r="G3889">
            <v>1</v>
          </cell>
          <cell r="M3889">
            <v>56335.56</v>
          </cell>
        </row>
        <row r="3890">
          <cell r="G3890">
            <v>1</v>
          </cell>
          <cell r="M3890">
            <v>56335.56</v>
          </cell>
        </row>
        <row r="3891">
          <cell r="G3891">
            <v>1</v>
          </cell>
          <cell r="M3891">
            <v>56335.56</v>
          </cell>
        </row>
        <row r="3892">
          <cell r="G3892">
            <v>1</v>
          </cell>
          <cell r="M3892">
            <v>56335.56</v>
          </cell>
        </row>
        <row r="3893">
          <cell r="G3893">
            <v>1</v>
          </cell>
          <cell r="M3893">
            <v>56335.56</v>
          </cell>
        </row>
        <row r="3894">
          <cell r="M3894">
            <v>0</v>
          </cell>
        </row>
        <row r="3895">
          <cell r="G3895">
            <v>1</v>
          </cell>
          <cell r="M3895">
            <v>56335.56</v>
          </cell>
        </row>
        <row r="3896">
          <cell r="G3896">
            <v>1</v>
          </cell>
          <cell r="M3896">
            <v>56335.56</v>
          </cell>
        </row>
        <row r="3897">
          <cell r="G3897">
            <v>1</v>
          </cell>
          <cell r="M3897">
            <v>56335.56</v>
          </cell>
        </row>
        <row r="3898">
          <cell r="G3898">
            <v>1</v>
          </cell>
          <cell r="M3898">
            <v>56335.56</v>
          </cell>
        </row>
        <row r="3899">
          <cell r="G3899">
            <v>1</v>
          </cell>
          <cell r="M3899">
            <v>56335.56</v>
          </cell>
        </row>
        <row r="3900">
          <cell r="G3900">
            <v>1</v>
          </cell>
          <cell r="M3900">
            <v>56335.56</v>
          </cell>
        </row>
        <row r="3901">
          <cell r="G3901">
            <v>1</v>
          </cell>
          <cell r="M3901">
            <v>56335.56</v>
          </cell>
        </row>
        <row r="3902">
          <cell r="G3902">
            <v>2</v>
          </cell>
          <cell r="M3902">
            <v>112671.12</v>
          </cell>
        </row>
        <row r="3903">
          <cell r="G3903">
            <v>1</v>
          </cell>
          <cell r="M3903">
            <v>56335.56</v>
          </cell>
        </row>
        <row r="3904">
          <cell r="G3904">
            <v>1</v>
          </cell>
          <cell r="M3904">
            <v>56335.56</v>
          </cell>
        </row>
        <row r="3905">
          <cell r="G3905">
            <v>1</v>
          </cell>
          <cell r="M3905">
            <v>56335.56</v>
          </cell>
        </row>
        <row r="3906">
          <cell r="G3906">
            <v>1</v>
          </cell>
          <cell r="M3906">
            <v>56335.56</v>
          </cell>
        </row>
        <row r="3907">
          <cell r="G3907">
            <v>1</v>
          </cell>
          <cell r="M3907">
            <v>56335.56</v>
          </cell>
        </row>
        <row r="3908">
          <cell r="G3908">
            <v>1</v>
          </cell>
          <cell r="M3908">
            <v>56335.56</v>
          </cell>
        </row>
        <row r="3909">
          <cell r="G3909">
            <v>1</v>
          </cell>
          <cell r="M3909">
            <v>56335.56</v>
          </cell>
        </row>
        <row r="3910">
          <cell r="G3910">
            <v>1</v>
          </cell>
          <cell r="M3910">
            <v>56335.56</v>
          </cell>
        </row>
        <row r="3911">
          <cell r="G3911">
            <v>1</v>
          </cell>
          <cell r="M3911">
            <v>56335.56</v>
          </cell>
        </row>
        <row r="3912">
          <cell r="G3912">
            <v>1</v>
          </cell>
          <cell r="M3912">
            <v>56335.56</v>
          </cell>
        </row>
        <row r="3913">
          <cell r="G3913">
            <v>1</v>
          </cell>
          <cell r="M3913">
            <v>56335.56</v>
          </cell>
        </row>
        <row r="3914">
          <cell r="G3914">
            <v>1</v>
          </cell>
          <cell r="M3914">
            <v>56335.56</v>
          </cell>
        </row>
        <row r="3915">
          <cell r="G3915">
            <v>1</v>
          </cell>
          <cell r="M3915">
            <v>56335.56</v>
          </cell>
        </row>
        <row r="3916">
          <cell r="G3916">
            <v>25</v>
          </cell>
          <cell r="M3916">
            <v>46325</v>
          </cell>
        </row>
        <row r="3917">
          <cell r="G3917">
            <v>31</v>
          </cell>
          <cell r="M3917">
            <v>57443</v>
          </cell>
        </row>
        <row r="3918">
          <cell r="G3918">
            <v>26</v>
          </cell>
          <cell r="M3918">
            <v>48178</v>
          </cell>
        </row>
        <row r="3919">
          <cell r="G3919">
            <v>55</v>
          </cell>
          <cell r="M3919">
            <v>101915</v>
          </cell>
        </row>
        <row r="3920">
          <cell r="G3920">
            <v>16</v>
          </cell>
          <cell r="M3920">
            <v>29648</v>
          </cell>
        </row>
        <row r="3921">
          <cell r="G3921">
            <v>24</v>
          </cell>
          <cell r="M3921">
            <v>44472</v>
          </cell>
        </row>
        <row r="3922">
          <cell r="G3922">
            <v>50</v>
          </cell>
          <cell r="M3922">
            <v>92650</v>
          </cell>
        </row>
        <row r="3923">
          <cell r="G3923">
            <v>25</v>
          </cell>
          <cell r="M3923">
            <v>46325</v>
          </cell>
        </row>
        <row r="3924">
          <cell r="G3924">
            <v>49</v>
          </cell>
          <cell r="M3924">
            <v>90797</v>
          </cell>
        </row>
        <row r="3925">
          <cell r="G3925">
            <v>24</v>
          </cell>
          <cell r="M3925">
            <v>44472</v>
          </cell>
        </row>
        <row r="3926">
          <cell r="M3926">
            <v>0</v>
          </cell>
        </row>
        <row r="3927">
          <cell r="G3927">
            <v>20</v>
          </cell>
          <cell r="M3927">
            <v>37060</v>
          </cell>
        </row>
        <row r="3928">
          <cell r="G3928">
            <v>18</v>
          </cell>
          <cell r="M3928">
            <v>33354</v>
          </cell>
        </row>
        <row r="3929">
          <cell r="G3929">
            <v>49</v>
          </cell>
          <cell r="M3929">
            <v>90797</v>
          </cell>
        </row>
        <row r="3930">
          <cell r="G3930">
            <v>20</v>
          </cell>
          <cell r="M3930">
            <v>37060</v>
          </cell>
        </row>
        <row r="3931">
          <cell r="G3931">
            <v>49</v>
          </cell>
          <cell r="M3931">
            <v>90797</v>
          </cell>
        </row>
        <row r="3932">
          <cell r="G3932">
            <v>20</v>
          </cell>
          <cell r="M3932">
            <v>37060</v>
          </cell>
        </row>
        <row r="3933">
          <cell r="G3933">
            <v>29</v>
          </cell>
          <cell r="M3933">
            <v>53737</v>
          </cell>
        </row>
        <row r="3934">
          <cell r="G3934">
            <v>43</v>
          </cell>
          <cell r="M3934">
            <v>79679</v>
          </cell>
        </row>
        <row r="3935">
          <cell r="G3935">
            <v>19</v>
          </cell>
          <cell r="M3935">
            <v>35207</v>
          </cell>
        </row>
        <row r="3936">
          <cell r="G3936">
            <v>59</v>
          </cell>
          <cell r="M3936">
            <v>109327</v>
          </cell>
        </row>
        <row r="3937">
          <cell r="G3937">
            <v>52</v>
          </cell>
          <cell r="M3937">
            <v>96356</v>
          </cell>
        </row>
        <row r="3938">
          <cell r="G3938">
            <v>52</v>
          </cell>
          <cell r="M3938">
            <v>96356</v>
          </cell>
        </row>
        <row r="3939">
          <cell r="G3939">
            <v>25</v>
          </cell>
          <cell r="M3939">
            <v>46325</v>
          </cell>
        </row>
        <row r="3940">
          <cell r="G3940">
            <v>19</v>
          </cell>
          <cell r="M3940">
            <v>35207</v>
          </cell>
        </row>
        <row r="3941">
          <cell r="G3941">
            <v>26</v>
          </cell>
          <cell r="M3941">
            <v>48178</v>
          </cell>
        </row>
        <row r="3942">
          <cell r="G3942">
            <v>19</v>
          </cell>
          <cell r="M3942">
            <v>35207</v>
          </cell>
        </row>
        <row r="3943">
          <cell r="G3943">
            <v>58</v>
          </cell>
          <cell r="M3943">
            <v>107474</v>
          </cell>
        </row>
        <row r="3944">
          <cell r="G3944">
            <v>51</v>
          </cell>
          <cell r="M3944">
            <v>94503</v>
          </cell>
        </row>
        <row r="3945">
          <cell r="G3945">
            <v>28</v>
          </cell>
          <cell r="M3945">
            <v>51884</v>
          </cell>
        </row>
        <row r="3946">
          <cell r="G3946">
            <v>30</v>
          </cell>
          <cell r="M3946">
            <v>55590</v>
          </cell>
        </row>
        <row r="3947">
          <cell r="G3947">
            <v>26</v>
          </cell>
          <cell r="M3947">
            <v>48178</v>
          </cell>
        </row>
        <row r="3948">
          <cell r="G3948">
            <v>26</v>
          </cell>
          <cell r="M3948">
            <v>48178</v>
          </cell>
        </row>
        <row r="3949">
          <cell r="G3949">
            <v>29</v>
          </cell>
          <cell r="M3949">
            <v>53737</v>
          </cell>
        </row>
        <row r="3950">
          <cell r="G3950">
            <v>58</v>
          </cell>
          <cell r="M3950">
            <v>107474</v>
          </cell>
        </row>
        <row r="3951">
          <cell r="G3951">
            <v>26</v>
          </cell>
          <cell r="M3951">
            <v>48178</v>
          </cell>
        </row>
        <row r="3952">
          <cell r="G3952">
            <v>24</v>
          </cell>
          <cell r="M3952">
            <v>44472</v>
          </cell>
        </row>
        <row r="3953">
          <cell r="G3953">
            <v>29</v>
          </cell>
          <cell r="M3953">
            <v>53737</v>
          </cell>
        </row>
        <row r="3954">
          <cell r="G3954">
            <v>30</v>
          </cell>
          <cell r="M3954">
            <v>55590</v>
          </cell>
        </row>
        <row r="3955">
          <cell r="G3955">
            <v>31</v>
          </cell>
          <cell r="M3955">
            <v>57443</v>
          </cell>
        </row>
        <row r="3956">
          <cell r="G3956">
            <v>44</v>
          </cell>
          <cell r="M3956">
            <v>81532</v>
          </cell>
        </row>
        <row r="3957">
          <cell r="G3957">
            <v>34</v>
          </cell>
          <cell r="M3957">
            <v>63002</v>
          </cell>
        </row>
        <row r="3958">
          <cell r="G3958">
            <v>24</v>
          </cell>
          <cell r="M3958">
            <v>44472</v>
          </cell>
        </row>
        <row r="3959">
          <cell r="G3959">
            <v>31</v>
          </cell>
          <cell r="M3959">
            <v>57443</v>
          </cell>
        </row>
        <row r="3960">
          <cell r="G3960">
            <v>25</v>
          </cell>
          <cell r="M3960">
            <v>46325</v>
          </cell>
        </row>
        <row r="3961">
          <cell r="G3961">
            <v>20</v>
          </cell>
          <cell r="M3961">
            <v>37060</v>
          </cell>
        </row>
        <row r="3962">
          <cell r="G3962">
            <v>31</v>
          </cell>
          <cell r="M3962">
            <v>57443</v>
          </cell>
        </row>
        <row r="3963">
          <cell r="G3963">
            <v>26</v>
          </cell>
          <cell r="M3963">
            <v>48178</v>
          </cell>
        </row>
        <row r="3964">
          <cell r="G3964">
            <v>29</v>
          </cell>
          <cell r="M3964">
            <v>53737</v>
          </cell>
        </row>
        <row r="3965">
          <cell r="G3965">
            <v>35</v>
          </cell>
          <cell r="M3965">
            <v>64855</v>
          </cell>
        </row>
        <row r="3966">
          <cell r="M3966">
            <v>0</v>
          </cell>
        </row>
        <row r="3967">
          <cell r="G3967">
            <v>43</v>
          </cell>
          <cell r="M3967">
            <v>79679</v>
          </cell>
        </row>
        <row r="3968">
          <cell r="G3968">
            <v>35</v>
          </cell>
          <cell r="M3968">
            <v>64855</v>
          </cell>
        </row>
        <row r="3969">
          <cell r="G3969">
            <v>45</v>
          </cell>
          <cell r="M3969">
            <v>83385</v>
          </cell>
        </row>
        <row r="3970">
          <cell r="G3970">
            <v>37</v>
          </cell>
          <cell r="M3970">
            <v>68561</v>
          </cell>
        </row>
        <row r="3971">
          <cell r="G3971">
            <v>48</v>
          </cell>
          <cell r="M3971">
            <v>88944</v>
          </cell>
        </row>
        <row r="3972">
          <cell r="G3972">
            <v>44</v>
          </cell>
          <cell r="M3972">
            <v>81532</v>
          </cell>
        </row>
        <row r="3973">
          <cell r="G3973">
            <v>44</v>
          </cell>
          <cell r="M3973">
            <v>81532</v>
          </cell>
        </row>
        <row r="3974">
          <cell r="G3974">
            <v>56</v>
          </cell>
          <cell r="M3974">
            <v>103768</v>
          </cell>
        </row>
        <row r="3975">
          <cell r="G3975">
            <v>47</v>
          </cell>
          <cell r="M3975">
            <v>87091</v>
          </cell>
        </row>
        <row r="3976">
          <cell r="G3976">
            <v>38</v>
          </cell>
          <cell r="M3976">
            <v>70414</v>
          </cell>
        </row>
        <row r="3977">
          <cell r="G3977">
            <v>45</v>
          </cell>
          <cell r="M3977">
            <v>83385</v>
          </cell>
        </row>
        <row r="3978">
          <cell r="G3978">
            <v>55</v>
          </cell>
          <cell r="M3978">
            <v>101915</v>
          </cell>
        </row>
        <row r="3979">
          <cell r="G3979">
            <v>42</v>
          </cell>
          <cell r="M3979">
            <v>77826</v>
          </cell>
        </row>
        <row r="3980">
          <cell r="G3980">
            <v>27</v>
          </cell>
          <cell r="M3980">
            <v>50031</v>
          </cell>
        </row>
        <row r="3981">
          <cell r="G3981">
            <v>26</v>
          </cell>
          <cell r="M3981">
            <v>48178</v>
          </cell>
        </row>
        <row r="3982">
          <cell r="G3982">
            <v>49</v>
          </cell>
          <cell r="M3982">
            <v>90797</v>
          </cell>
        </row>
        <row r="3983">
          <cell r="G3983">
            <v>49</v>
          </cell>
          <cell r="M3983">
            <v>90797</v>
          </cell>
        </row>
        <row r="3984">
          <cell r="G3984">
            <v>34</v>
          </cell>
          <cell r="M3984">
            <v>63002</v>
          </cell>
        </row>
        <row r="3985">
          <cell r="G3985">
            <v>60</v>
          </cell>
          <cell r="M3985">
            <v>111180</v>
          </cell>
        </row>
        <row r="3986">
          <cell r="G3986">
            <v>50</v>
          </cell>
          <cell r="M3986">
            <v>92650</v>
          </cell>
        </row>
        <row r="3987">
          <cell r="G3987">
            <v>25</v>
          </cell>
          <cell r="M3987">
            <v>46325</v>
          </cell>
        </row>
        <row r="3988">
          <cell r="G3988">
            <v>1</v>
          </cell>
          <cell r="M3988">
            <v>7743.3600000000006</v>
          </cell>
        </row>
        <row r="3989">
          <cell r="G3989">
            <v>1</v>
          </cell>
          <cell r="M3989">
            <v>7743.3600000000006</v>
          </cell>
        </row>
        <row r="3990">
          <cell r="G3990">
            <v>1</v>
          </cell>
          <cell r="M3990">
            <v>7743.3600000000006</v>
          </cell>
        </row>
        <row r="3991">
          <cell r="G3991">
            <v>1</v>
          </cell>
          <cell r="M3991">
            <v>7743.3600000000006</v>
          </cell>
        </row>
        <row r="3992">
          <cell r="G3992">
            <v>1</v>
          </cell>
          <cell r="M3992">
            <v>7743.3600000000006</v>
          </cell>
        </row>
        <row r="3993">
          <cell r="G3993">
            <v>1</v>
          </cell>
          <cell r="M3993">
            <v>7743.3600000000006</v>
          </cell>
        </row>
        <row r="3994">
          <cell r="G3994">
            <v>1</v>
          </cell>
          <cell r="M3994">
            <v>7743.3600000000006</v>
          </cell>
        </row>
        <row r="3995">
          <cell r="G3995">
            <v>1</v>
          </cell>
          <cell r="M3995">
            <v>7743.3600000000006</v>
          </cell>
        </row>
        <row r="3996">
          <cell r="G3996">
            <v>1</v>
          </cell>
          <cell r="M3996">
            <v>7743.3600000000006</v>
          </cell>
        </row>
        <row r="3997">
          <cell r="G3997">
            <v>1</v>
          </cell>
          <cell r="M3997">
            <v>7743.3600000000006</v>
          </cell>
        </row>
        <row r="3998">
          <cell r="M3998">
            <v>0</v>
          </cell>
        </row>
        <row r="3999">
          <cell r="G3999">
            <v>1</v>
          </cell>
          <cell r="M3999">
            <v>7743.3600000000006</v>
          </cell>
        </row>
        <row r="4000">
          <cell r="G4000">
            <v>1</v>
          </cell>
          <cell r="M4000">
            <v>7743.3600000000006</v>
          </cell>
        </row>
        <row r="4001">
          <cell r="G4001">
            <v>1</v>
          </cell>
          <cell r="M4001">
            <v>7743.3600000000006</v>
          </cell>
        </row>
        <row r="4002">
          <cell r="G4002">
            <v>1</v>
          </cell>
          <cell r="M4002">
            <v>7743.3600000000006</v>
          </cell>
        </row>
        <row r="4003">
          <cell r="G4003">
            <v>1</v>
          </cell>
          <cell r="M4003">
            <v>7743.3600000000006</v>
          </cell>
        </row>
        <row r="4004">
          <cell r="G4004">
            <v>1</v>
          </cell>
          <cell r="M4004">
            <v>7743.3600000000006</v>
          </cell>
        </row>
        <row r="4005">
          <cell r="G4005">
            <v>1</v>
          </cell>
          <cell r="M4005">
            <v>7743.3600000000006</v>
          </cell>
        </row>
        <row r="4006">
          <cell r="G4006">
            <v>1</v>
          </cell>
          <cell r="M4006">
            <v>7743.3600000000006</v>
          </cell>
        </row>
        <row r="4007">
          <cell r="G4007">
            <v>1</v>
          </cell>
          <cell r="M4007">
            <v>7743.3600000000006</v>
          </cell>
        </row>
        <row r="4008">
          <cell r="G4008">
            <v>1</v>
          </cell>
          <cell r="M4008">
            <v>7743.3600000000006</v>
          </cell>
        </row>
        <row r="4009">
          <cell r="G4009">
            <v>1</v>
          </cell>
          <cell r="M4009">
            <v>7743.3600000000006</v>
          </cell>
        </row>
        <row r="4010">
          <cell r="G4010">
            <v>1</v>
          </cell>
          <cell r="M4010">
            <v>7743.3600000000006</v>
          </cell>
        </row>
        <row r="4011">
          <cell r="G4011">
            <v>1</v>
          </cell>
          <cell r="M4011">
            <v>7743.3600000000006</v>
          </cell>
        </row>
        <row r="4012">
          <cell r="G4012">
            <v>1</v>
          </cell>
          <cell r="M4012">
            <v>7743.3600000000006</v>
          </cell>
        </row>
        <row r="4013">
          <cell r="G4013">
            <v>1</v>
          </cell>
          <cell r="M4013">
            <v>7743.3600000000006</v>
          </cell>
        </row>
        <row r="4014">
          <cell r="G4014">
            <v>1</v>
          </cell>
          <cell r="M4014">
            <v>7743.3600000000006</v>
          </cell>
        </row>
        <row r="4015">
          <cell r="G4015">
            <v>1</v>
          </cell>
          <cell r="M4015">
            <v>7743.3600000000006</v>
          </cell>
        </row>
        <row r="4016">
          <cell r="G4016">
            <v>1</v>
          </cell>
          <cell r="M4016">
            <v>7743.3600000000006</v>
          </cell>
        </row>
        <row r="4017">
          <cell r="G4017">
            <v>1</v>
          </cell>
          <cell r="M4017">
            <v>7743.3600000000006</v>
          </cell>
        </row>
        <row r="4018">
          <cell r="G4018">
            <v>1</v>
          </cell>
          <cell r="M4018">
            <v>7743.3600000000006</v>
          </cell>
        </row>
        <row r="4019">
          <cell r="G4019">
            <v>1</v>
          </cell>
          <cell r="M4019">
            <v>7743.3600000000006</v>
          </cell>
        </row>
        <row r="4020">
          <cell r="G4020">
            <v>1</v>
          </cell>
          <cell r="M4020">
            <v>7743.3600000000006</v>
          </cell>
        </row>
        <row r="4021">
          <cell r="G4021">
            <v>1</v>
          </cell>
          <cell r="M4021">
            <v>7743.3600000000006</v>
          </cell>
        </row>
        <row r="4022">
          <cell r="G4022">
            <v>1</v>
          </cell>
          <cell r="M4022">
            <v>7743.3600000000006</v>
          </cell>
        </row>
        <row r="4023">
          <cell r="G4023">
            <v>1</v>
          </cell>
          <cell r="M4023">
            <v>7743.3600000000006</v>
          </cell>
        </row>
        <row r="4024">
          <cell r="G4024">
            <v>1</v>
          </cell>
          <cell r="M4024">
            <v>7743.3600000000006</v>
          </cell>
        </row>
        <row r="4025">
          <cell r="G4025">
            <v>1</v>
          </cell>
          <cell r="M4025">
            <v>7743.3600000000006</v>
          </cell>
        </row>
        <row r="4026">
          <cell r="G4026">
            <v>1</v>
          </cell>
          <cell r="M4026">
            <v>7743.3600000000006</v>
          </cell>
        </row>
        <row r="4027">
          <cell r="G4027">
            <v>1</v>
          </cell>
          <cell r="M4027">
            <v>7743.3600000000006</v>
          </cell>
        </row>
        <row r="4028">
          <cell r="G4028">
            <v>1</v>
          </cell>
          <cell r="M4028">
            <v>7743.3600000000006</v>
          </cell>
        </row>
        <row r="4029">
          <cell r="G4029">
            <v>1</v>
          </cell>
          <cell r="M4029">
            <v>7743.3600000000006</v>
          </cell>
        </row>
        <row r="4030">
          <cell r="G4030">
            <v>1</v>
          </cell>
          <cell r="M4030">
            <v>7743.3600000000006</v>
          </cell>
        </row>
        <row r="4031">
          <cell r="G4031">
            <v>1</v>
          </cell>
          <cell r="M4031">
            <v>7743.3600000000006</v>
          </cell>
        </row>
        <row r="4032">
          <cell r="G4032">
            <v>1</v>
          </cell>
          <cell r="M4032">
            <v>7743.3600000000006</v>
          </cell>
        </row>
        <row r="4033">
          <cell r="G4033">
            <v>1</v>
          </cell>
          <cell r="M4033">
            <v>7743.3600000000006</v>
          </cell>
        </row>
        <row r="4034">
          <cell r="G4034">
            <v>1</v>
          </cell>
          <cell r="M4034">
            <v>7743.3600000000006</v>
          </cell>
        </row>
        <row r="4035">
          <cell r="G4035">
            <v>1</v>
          </cell>
          <cell r="M4035">
            <v>7743.3600000000006</v>
          </cell>
        </row>
        <row r="4036">
          <cell r="G4036">
            <v>1</v>
          </cell>
          <cell r="M4036">
            <v>7743.3600000000006</v>
          </cell>
        </row>
        <row r="4037">
          <cell r="G4037">
            <v>1</v>
          </cell>
          <cell r="M4037">
            <v>7743.3600000000006</v>
          </cell>
        </row>
        <row r="4038">
          <cell r="M4038">
            <v>0</v>
          </cell>
        </row>
        <row r="4039">
          <cell r="G4039">
            <v>1</v>
          </cell>
          <cell r="M4039">
            <v>7743.3600000000006</v>
          </cell>
        </row>
        <row r="4040">
          <cell r="G4040">
            <v>1</v>
          </cell>
          <cell r="M4040">
            <v>7743.3600000000006</v>
          </cell>
        </row>
        <row r="4041">
          <cell r="G4041">
            <v>1</v>
          </cell>
          <cell r="M4041">
            <v>7743.3600000000006</v>
          </cell>
        </row>
        <row r="4042">
          <cell r="G4042">
            <v>1</v>
          </cell>
          <cell r="M4042">
            <v>7743.3600000000006</v>
          </cell>
        </row>
        <row r="4043">
          <cell r="G4043">
            <v>1</v>
          </cell>
          <cell r="M4043">
            <v>7743.3600000000006</v>
          </cell>
        </row>
        <row r="4044">
          <cell r="G4044">
            <v>1</v>
          </cell>
          <cell r="M4044">
            <v>7743.3600000000006</v>
          </cell>
        </row>
        <row r="4045">
          <cell r="G4045">
            <v>1</v>
          </cell>
          <cell r="M4045">
            <v>7743.3600000000006</v>
          </cell>
        </row>
        <row r="4046">
          <cell r="G4046">
            <v>1</v>
          </cell>
          <cell r="M4046">
            <v>7743.3600000000006</v>
          </cell>
        </row>
        <row r="4047">
          <cell r="G4047">
            <v>1</v>
          </cell>
          <cell r="M4047">
            <v>7743.3600000000006</v>
          </cell>
        </row>
        <row r="4048">
          <cell r="G4048">
            <v>1</v>
          </cell>
          <cell r="M4048">
            <v>7743.3600000000006</v>
          </cell>
        </row>
        <row r="4049">
          <cell r="G4049">
            <v>1</v>
          </cell>
          <cell r="M4049">
            <v>7743.3600000000006</v>
          </cell>
        </row>
        <row r="4050">
          <cell r="G4050">
            <v>1</v>
          </cell>
          <cell r="M4050">
            <v>7743.3600000000006</v>
          </cell>
        </row>
        <row r="4051">
          <cell r="G4051">
            <v>1</v>
          </cell>
          <cell r="M4051">
            <v>7743.3600000000006</v>
          </cell>
        </row>
        <row r="4052">
          <cell r="G4052">
            <v>1</v>
          </cell>
          <cell r="M4052">
            <v>7743.3600000000006</v>
          </cell>
        </row>
        <row r="4053">
          <cell r="G4053">
            <v>1</v>
          </cell>
          <cell r="M4053">
            <v>7743.3600000000006</v>
          </cell>
        </row>
        <row r="4054">
          <cell r="G4054">
            <v>1</v>
          </cell>
          <cell r="M4054">
            <v>7743.3600000000006</v>
          </cell>
        </row>
        <row r="4055">
          <cell r="G4055">
            <v>1</v>
          </cell>
          <cell r="M4055">
            <v>7743.3600000000006</v>
          </cell>
        </row>
        <row r="4056">
          <cell r="G4056">
            <v>1</v>
          </cell>
          <cell r="M4056">
            <v>7743.3600000000006</v>
          </cell>
        </row>
        <row r="4057">
          <cell r="G4057">
            <v>1</v>
          </cell>
          <cell r="M4057">
            <v>7743.3600000000006</v>
          </cell>
        </row>
        <row r="4058">
          <cell r="G4058">
            <v>1</v>
          </cell>
          <cell r="M4058">
            <v>7743.3600000000006</v>
          </cell>
        </row>
        <row r="4059">
          <cell r="G4059">
            <v>1</v>
          </cell>
          <cell r="M4059">
            <v>7743.3600000000006</v>
          </cell>
        </row>
        <row r="4060">
          <cell r="G4060">
            <v>1</v>
          </cell>
          <cell r="M4060">
            <v>6540</v>
          </cell>
        </row>
        <row r="4061">
          <cell r="G4061">
            <v>1</v>
          </cell>
          <cell r="M4061">
            <v>6540</v>
          </cell>
        </row>
        <row r="4062">
          <cell r="G4062">
            <v>1</v>
          </cell>
          <cell r="M4062">
            <v>6540</v>
          </cell>
        </row>
        <row r="4063">
          <cell r="G4063">
            <v>1</v>
          </cell>
          <cell r="M4063">
            <v>6540</v>
          </cell>
        </row>
        <row r="4064">
          <cell r="G4064">
            <v>1</v>
          </cell>
          <cell r="M4064">
            <v>6540</v>
          </cell>
        </row>
        <row r="4065">
          <cell r="G4065">
            <v>1</v>
          </cell>
          <cell r="M4065">
            <v>6540</v>
          </cell>
        </row>
        <row r="4066">
          <cell r="G4066">
            <v>1</v>
          </cell>
          <cell r="M4066">
            <v>6540</v>
          </cell>
        </row>
        <row r="4067">
          <cell r="G4067">
            <v>1</v>
          </cell>
          <cell r="M4067">
            <v>6540</v>
          </cell>
        </row>
        <row r="4068">
          <cell r="G4068">
            <v>1</v>
          </cell>
          <cell r="M4068">
            <v>6540</v>
          </cell>
        </row>
        <row r="4069">
          <cell r="G4069">
            <v>1</v>
          </cell>
          <cell r="M4069">
            <v>6540</v>
          </cell>
        </row>
        <row r="4070">
          <cell r="M4070">
            <v>0</v>
          </cell>
        </row>
        <row r="4071">
          <cell r="G4071">
            <v>1</v>
          </cell>
          <cell r="M4071">
            <v>6540</v>
          </cell>
        </row>
        <row r="4072">
          <cell r="G4072">
            <v>1</v>
          </cell>
          <cell r="M4072">
            <v>6540</v>
          </cell>
        </row>
        <row r="4073">
          <cell r="G4073">
            <v>1</v>
          </cell>
          <cell r="M4073">
            <v>6540</v>
          </cell>
        </row>
        <row r="4074">
          <cell r="G4074">
            <v>1</v>
          </cell>
          <cell r="M4074">
            <v>6540</v>
          </cell>
        </row>
        <row r="4075">
          <cell r="G4075">
            <v>1</v>
          </cell>
          <cell r="M4075">
            <v>6540</v>
          </cell>
        </row>
        <row r="4076">
          <cell r="G4076">
            <v>1</v>
          </cell>
          <cell r="M4076">
            <v>6540</v>
          </cell>
        </row>
        <row r="4077">
          <cell r="G4077">
            <v>1</v>
          </cell>
          <cell r="M4077">
            <v>6540</v>
          </cell>
        </row>
        <row r="4078">
          <cell r="G4078">
            <v>1</v>
          </cell>
          <cell r="M4078">
            <v>6540</v>
          </cell>
        </row>
        <row r="4079">
          <cell r="G4079">
            <v>1</v>
          </cell>
          <cell r="M4079">
            <v>6540</v>
          </cell>
        </row>
        <row r="4080">
          <cell r="G4080">
            <v>1</v>
          </cell>
          <cell r="M4080">
            <v>6540</v>
          </cell>
        </row>
        <row r="4081">
          <cell r="G4081">
            <v>1</v>
          </cell>
          <cell r="M4081">
            <v>6540</v>
          </cell>
        </row>
        <row r="4082">
          <cell r="G4082">
            <v>1</v>
          </cell>
          <cell r="M4082">
            <v>6540</v>
          </cell>
        </row>
        <row r="4083">
          <cell r="G4083">
            <v>1</v>
          </cell>
          <cell r="M4083">
            <v>6540</v>
          </cell>
        </row>
        <row r="4084">
          <cell r="G4084">
            <v>1</v>
          </cell>
          <cell r="M4084">
            <v>6540</v>
          </cell>
        </row>
        <row r="4085">
          <cell r="G4085">
            <v>1</v>
          </cell>
          <cell r="M4085">
            <v>6540</v>
          </cell>
        </row>
        <row r="4086">
          <cell r="G4086">
            <v>1</v>
          </cell>
          <cell r="M4086">
            <v>6540</v>
          </cell>
        </row>
        <row r="4087">
          <cell r="G4087">
            <v>1</v>
          </cell>
          <cell r="M4087">
            <v>6540</v>
          </cell>
        </row>
        <row r="4088">
          <cell r="G4088">
            <v>1</v>
          </cell>
          <cell r="M4088">
            <v>6540</v>
          </cell>
        </row>
        <row r="4089">
          <cell r="G4089">
            <v>1</v>
          </cell>
          <cell r="M4089">
            <v>6540</v>
          </cell>
        </row>
        <row r="4090">
          <cell r="G4090">
            <v>1</v>
          </cell>
          <cell r="M4090">
            <v>6540</v>
          </cell>
        </row>
        <row r="4091">
          <cell r="G4091">
            <v>1</v>
          </cell>
          <cell r="M4091">
            <v>6540</v>
          </cell>
        </row>
        <row r="4092">
          <cell r="G4092">
            <v>1</v>
          </cell>
          <cell r="M4092">
            <v>6540</v>
          </cell>
        </row>
        <row r="4093">
          <cell r="G4093">
            <v>1</v>
          </cell>
          <cell r="M4093">
            <v>6540</v>
          </cell>
        </row>
        <row r="4094">
          <cell r="G4094">
            <v>1</v>
          </cell>
          <cell r="M4094">
            <v>6540</v>
          </cell>
        </row>
        <row r="4095">
          <cell r="G4095">
            <v>1</v>
          </cell>
          <cell r="M4095">
            <v>6540</v>
          </cell>
        </row>
        <row r="4096">
          <cell r="G4096">
            <v>1</v>
          </cell>
          <cell r="M4096">
            <v>6540</v>
          </cell>
        </row>
        <row r="4097">
          <cell r="G4097">
            <v>1</v>
          </cell>
          <cell r="M4097">
            <v>6540</v>
          </cell>
        </row>
        <row r="4098">
          <cell r="G4098">
            <v>1</v>
          </cell>
          <cell r="M4098">
            <v>6540</v>
          </cell>
        </row>
        <row r="4099">
          <cell r="G4099">
            <v>1</v>
          </cell>
          <cell r="M4099">
            <v>6540</v>
          </cell>
        </row>
        <row r="4100">
          <cell r="G4100">
            <v>1</v>
          </cell>
          <cell r="M4100">
            <v>6540</v>
          </cell>
        </row>
        <row r="4101">
          <cell r="G4101">
            <v>1</v>
          </cell>
          <cell r="M4101">
            <v>6540</v>
          </cell>
        </row>
        <row r="4102">
          <cell r="G4102">
            <v>1</v>
          </cell>
          <cell r="M4102">
            <v>6540</v>
          </cell>
        </row>
        <row r="4103">
          <cell r="G4103">
            <v>1</v>
          </cell>
          <cell r="M4103">
            <v>6540</v>
          </cell>
        </row>
        <row r="4104">
          <cell r="G4104">
            <v>1</v>
          </cell>
          <cell r="M4104">
            <v>6540</v>
          </cell>
        </row>
        <row r="4105">
          <cell r="G4105">
            <v>1</v>
          </cell>
          <cell r="M4105">
            <v>6540</v>
          </cell>
        </row>
        <row r="4106">
          <cell r="G4106">
            <v>1</v>
          </cell>
          <cell r="M4106">
            <v>6540</v>
          </cell>
        </row>
        <row r="4107">
          <cell r="G4107">
            <v>1</v>
          </cell>
          <cell r="M4107">
            <v>6540</v>
          </cell>
        </row>
        <row r="4108">
          <cell r="G4108">
            <v>1</v>
          </cell>
          <cell r="M4108">
            <v>6540</v>
          </cell>
        </row>
        <row r="4109">
          <cell r="G4109">
            <v>1</v>
          </cell>
          <cell r="M4109">
            <v>6540</v>
          </cell>
        </row>
        <row r="4110">
          <cell r="M4110">
            <v>0</v>
          </cell>
        </row>
        <row r="4111">
          <cell r="G4111">
            <v>1</v>
          </cell>
          <cell r="M4111">
            <v>6540</v>
          </cell>
        </row>
        <row r="4112">
          <cell r="G4112">
            <v>1</v>
          </cell>
          <cell r="M4112">
            <v>6540</v>
          </cell>
        </row>
        <row r="4113">
          <cell r="G4113">
            <v>1</v>
          </cell>
          <cell r="M4113">
            <v>6540</v>
          </cell>
        </row>
        <row r="4114">
          <cell r="G4114">
            <v>1</v>
          </cell>
          <cell r="M4114">
            <v>6540</v>
          </cell>
        </row>
        <row r="4115">
          <cell r="G4115">
            <v>1</v>
          </cell>
          <cell r="M4115">
            <v>6540</v>
          </cell>
        </row>
        <row r="4116">
          <cell r="G4116">
            <v>1</v>
          </cell>
          <cell r="M4116">
            <v>6540</v>
          </cell>
        </row>
        <row r="4117">
          <cell r="G4117">
            <v>1</v>
          </cell>
          <cell r="M4117">
            <v>6540</v>
          </cell>
        </row>
        <row r="4118">
          <cell r="G4118">
            <v>1</v>
          </cell>
          <cell r="M4118">
            <v>6540</v>
          </cell>
        </row>
        <row r="4119">
          <cell r="G4119">
            <v>1</v>
          </cell>
          <cell r="M4119">
            <v>6540</v>
          </cell>
        </row>
        <row r="4120">
          <cell r="G4120">
            <v>1</v>
          </cell>
          <cell r="M4120">
            <v>6540</v>
          </cell>
        </row>
        <row r="4121">
          <cell r="G4121">
            <v>1</v>
          </cell>
          <cell r="M4121">
            <v>6540</v>
          </cell>
        </row>
        <row r="4122">
          <cell r="G4122">
            <v>1</v>
          </cell>
          <cell r="M4122">
            <v>6540</v>
          </cell>
        </row>
        <row r="4123">
          <cell r="G4123">
            <v>1</v>
          </cell>
          <cell r="M4123">
            <v>6540</v>
          </cell>
        </row>
        <row r="4124">
          <cell r="G4124">
            <v>1</v>
          </cell>
          <cell r="M4124">
            <v>6540</v>
          </cell>
        </row>
        <row r="4125">
          <cell r="G4125">
            <v>1</v>
          </cell>
          <cell r="M4125">
            <v>6540</v>
          </cell>
        </row>
        <row r="4126">
          <cell r="G4126">
            <v>1</v>
          </cell>
          <cell r="M4126">
            <v>6540</v>
          </cell>
        </row>
        <row r="4127">
          <cell r="G4127">
            <v>1</v>
          </cell>
          <cell r="M4127">
            <v>6540</v>
          </cell>
        </row>
        <row r="4128">
          <cell r="G4128">
            <v>1</v>
          </cell>
          <cell r="M4128">
            <v>6540</v>
          </cell>
        </row>
        <row r="4129">
          <cell r="G4129">
            <v>1</v>
          </cell>
          <cell r="M4129">
            <v>6540</v>
          </cell>
        </row>
        <row r="4130">
          <cell r="G4130">
            <v>1</v>
          </cell>
          <cell r="M4130">
            <v>6540</v>
          </cell>
        </row>
        <row r="4131">
          <cell r="G4131">
            <v>1</v>
          </cell>
          <cell r="M4131">
            <v>6540</v>
          </cell>
        </row>
        <row r="4132">
          <cell r="G4132">
            <v>1</v>
          </cell>
          <cell r="M4132">
            <v>5668</v>
          </cell>
        </row>
        <row r="4133">
          <cell r="G4133">
            <v>1</v>
          </cell>
          <cell r="M4133">
            <v>5668</v>
          </cell>
        </row>
        <row r="4134">
          <cell r="G4134">
            <v>1</v>
          </cell>
          <cell r="M4134">
            <v>5668</v>
          </cell>
        </row>
        <row r="4135">
          <cell r="G4135">
            <v>1</v>
          </cell>
          <cell r="M4135">
            <v>5668</v>
          </cell>
        </row>
        <row r="4136">
          <cell r="G4136">
            <v>1</v>
          </cell>
          <cell r="M4136">
            <v>5668</v>
          </cell>
        </row>
        <row r="4137">
          <cell r="G4137">
            <v>1</v>
          </cell>
          <cell r="M4137">
            <v>5668</v>
          </cell>
        </row>
        <row r="4138">
          <cell r="G4138">
            <v>1</v>
          </cell>
          <cell r="M4138">
            <v>5668</v>
          </cell>
        </row>
        <row r="4139">
          <cell r="G4139">
            <v>1</v>
          </cell>
          <cell r="M4139">
            <v>5668</v>
          </cell>
        </row>
        <row r="4140">
          <cell r="G4140">
            <v>1</v>
          </cell>
          <cell r="M4140">
            <v>5668</v>
          </cell>
        </row>
        <row r="4141">
          <cell r="G4141">
            <v>1</v>
          </cell>
          <cell r="M4141">
            <v>5668</v>
          </cell>
        </row>
        <row r="4142">
          <cell r="M4142">
            <v>0</v>
          </cell>
        </row>
        <row r="4143">
          <cell r="G4143">
            <v>1</v>
          </cell>
          <cell r="M4143">
            <v>5668</v>
          </cell>
        </row>
        <row r="4144">
          <cell r="G4144">
            <v>1</v>
          </cell>
          <cell r="M4144">
            <v>5668</v>
          </cell>
        </row>
        <row r="4145">
          <cell r="G4145">
            <v>1</v>
          </cell>
          <cell r="M4145">
            <v>5668</v>
          </cell>
        </row>
        <row r="4146">
          <cell r="G4146">
            <v>1</v>
          </cell>
          <cell r="M4146">
            <v>5668</v>
          </cell>
        </row>
        <row r="4147">
          <cell r="G4147">
            <v>1</v>
          </cell>
          <cell r="M4147">
            <v>5668</v>
          </cell>
        </row>
        <row r="4148">
          <cell r="G4148">
            <v>1</v>
          </cell>
          <cell r="M4148">
            <v>5668</v>
          </cell>
        </row>
        <row r="4149">
          <cell r="G4149">
            <v>1</v>
          </cell>
          <cell r="M4149">
            <v>5668</v>
          </cell>
        </row>
        <row r="4150">
          <cell r="G4150">
            <v>1</v>
          </cell>
          <cell r="M4150">
            <v>5668</v>
          </cell>
        </row>
        <row r="4151">
          <cell r="G4151">
            <v>1</v>
          </cell>
          <cell r="M4151">
            <v>5668</v>
          </cell>
        </row>
        <row r="4152">
          <cell r="G4152">
            <v>1</v>
          </cell>
          <cell r="M4152">
            <v>5668</v>
          </cell>
        </row>
        <row r="4153">
          <cell r="G4153">
            <v>1</v>
          </cell>
          <cell r="M4153">
            <v>5668</v>
          </cell>
        </row>
        <row r="4154">
          <cell r="G4154">
            <v>1</v>
          </cell>
          <cell r="M4154">
            <v>5668</v>
          </cell>
        </row>
        <row r="4155">
          <cell r="G4155">
            <v>1</v>
          </cell>
          <cell r="M4155">
            <v>5668</v>
          </cell>
        </row>
        <row r="4156">
          <cell r="G4156">
            <v>1</v>
          </cell>
          <cell r="M4156">
            <v>5668</v>
          </cell>
        </row>
        <row r="4157">
          <cell r="G4157">
            <v>1</v>
          </cell>
          <cell r="M4157">
            <v>5668</v>
          </cell>
        </row>
        <row r="4158">
          <cell r="G4158">
            <v>1</v>
          </cell>
          <cell r="M4158">
            <v>5668</v>
          </cell>
        </row>
        <row r="4159">
          <cell r="G4159">
            <v>1</v>
          </cell>
          <cell r="M4159">
            <v>5668</v>
          </cell>
        </row>
        <row r="4160">
          <cell r="G4160">
            <v>1</v>
          </cell>
          <cell r="M4160">
            <v>5668</v>
          </cell>
        </row>
        <row r="4161">
          <cell r="G4161">
            <v>1</v>
          </cell>
          <cell r="M4161">
            <v>5668</v>
          </cell>
        </row>
        <row r="4162">
          <cell r="G4162">
            <v>1</v>
          </cell>
          <cell r="M4162">
            <v>5668</v>
          </cell>
        </row>
        <row r="4163">
          <cell r="G4163">
            <v>1</v>
          </cell>
          <cell r="M4163">
            <v>5668</v>
          </cell>
        </row>
        <row r="4164">
          <cell r="G4164">
            <v>1</v>
          </cell>
          <cell r="M4164">
            <v>5668</v>
          </cell>
        </row>
        <row r="4165">
          <cell r="G4165">
            <v>1</v>
          </cell>
          <cell r="M4165">
            <v>5668</v>
          </cell>
        </row>
        <row r="4166">
          <cell r="G4166">
            <v>1</v>
          </cell>
          <cell r="M4166">
            <v>5668</v>
          </cell>
        </row>
        <row r="4167">
          <cell r="G4167">
            <v>1</v>
          </cell>
          <cell r="M4167">
            <v>5668</v>
          </cell>
        </row>
        <row r="4168">
          <cell r="G4168">
            <v>1</v>
          </cell>
          <cell r="M4168">
            <v>5668</v>
          </cell>
        </row>
        <row r="4169">
          <cell r="G4169">
            <v>1</v>
          </cell>
          <cell r="M4169">
            <v>5668</v>
          </cell>
        </row>
        <row r="4170">
          <cell r="G4170">
            <v>1</v>
          </cell>
          <cell r="M4170">
            <v>5668</v>
          </cell>
        </row>
        <row r="4171">
          <cell r="G4171">
            <v>1</v>
          </cell>
          <cell r="M4171">
            <v>5668</v>
          </cell>
        </row>
        <row r="4172">
          <cell r="G4172">
            <v>1</v>
          </cell>
          <cell r="M4172">
            <v>5668</v>
          </cell>
        </row>
        <row r="4173">
          <cell r="G4173">
            <v>1</v>
          </cell>
          <cell r="M4173">
            <v>5668</v>
          </cell>
        </row>
        <row r="4174">
          <cell r="G4174">
            <v>1</v>
          </cell>
          <cell r="M4174">
            <v>5668</v>
          </cell>
        </row>
        <row r="4175">
          <cell r="G4175">
            <v>1</v>
          </cell>
          <cell r="M4175">
            <v>5668</v>
          </cell>
        </row>
        <row r="4176">
          <cell r="G4176">
            <v>1</v>
          </cell>
          <cell r="M4176">
            <v>5668</v>
          </cell>
        </row>
        <row r="4177">
          <cell r="G4177">
            <v>1</v>
          </cell>
          <cell r="M4177">
            <v>5668</v>
          </cell>
        </row>
        <row r="4178">
          <cell r="G4178">
            <v>1</v>
          </cell>
          <cell r="M4178">
            <v>5668</v>
          </cell>
        </row>
        <row r="4179">
          <cell r="G4179">
            <v>1</v>
          </cell>
          <cell r="M4179">
            <v>5668</v>
          </cell>
        </row>
        <row r="4180">
          <cell r="G4180">
            <v>1</v>
          </cell>
          <cell r="M4180">
            <v>5668</v>
          </cell>
        </row>
        <row r="4181">
          <cell r="G4181">
            <v>1</v>
          </cell>
          <cell r="M4181">
            <v>5668</v>
          </cell>
        </row>
        <row r="4182">
          <cell r="M4182">
            <v>0</v>
          </cell>
        </row>
        <row r="4183">
          <cell r="G4183">
            <v>1</v>
          </cell>
          <cell r="M4183">
            <v>5668</v>
          </cell>
        </row>
        <row r="4184">
          <cell r="G4184">
            <v>1</v>
          </cell>
          <cell r="M4184">
            <v>5668</v>
          </cell>
        </row>
        <row r="4185">
          <cell r="G4185">
            <v>1</v>
          </cell>
          <cell r="M4185">
            <v>5668</v>
          </cell>
        </row>
        <row r="4186">
          <cell r="G4186">
            <v>1</v>
          </cell>
          <cell r="M4186">
            <v>5668</v>
          </cell>
        </row>
        <row r="4187">
          <cell r="G4187">
            <v>1</v>
          </cell>
          <cell r="M4187">
            <v>5668</v>
          </cell>
        </row>
        <row r="4188">
          <cell r="G4188">
            <v>1</v>
          </cell>
          <cell r="M4188">
            <v>5668</v>
          </cell>
        </row>
        <row r="4189">
          <cell r="G4189">
            <v>1</v>
          </cell>
          <cell r="M4189">
            <v>5668</v>
          </cell>
        </row>
        <row r="4190">
          <cell r="G4190">
            <v>1</v>
          </cell>
          <cell r="M4190">
            <v>5668</v>
          </cell>
        </row>
        <row r="4191">
          <cell r="G4191">
            <v>1</v>
          </cell>
          <cell r="M4191">
            <v>5668</v>
          </cell>
        </row>
        <row r="4192">
          <cell r="G4192">
            <v>1</v>
          </cell>
          <cell r="M4192">
            <v>5668</v>
          </cell>
        </row>
        <row r="4193">
          <cell r="G4193">
            <v>1</v>
          </cell>
          <cell r="M4193">
            <v>5668</v>
          </cell>
        </row>
        <row r="4194">
          <cell r="G4194">
            <v>1</v>
          </cell>
          <cell r="M4194">
            <v>5668</v>
          </cell>
        </row>
        <row r="4195">
          <cell r="G4195">
            <v>1</v>
          </cell>
          <cell r="M4195">
            <v>5668</v>
          </cell>
        </row>
        <row r="4196">
          <cell r="G4196">
            <v>1</v>
          </cell>
          <cell r="M4196">
            <v>5668</v>
          </cell>
        </row>
        <row r="4197">
          <cell r="G4197">
            <v>1</v>
          </cell>
          <cell r="M4197">
            <v>5668</v>
          </cell>
        </row>
        <row r="4198">
          <cell r="G4198">
            <v>1</v>
          </cell>
          <cell r="M4198">
            <v>5668</v>
          </cell>
        </row>
        <row r="4199">
          <cell r="G4199">
            <v>1</v>
          </cell>
          <cell r="M4199">
            <v>5668</v>
          </cell>
        </row>
        <row r="4200">
          <cell r="G4200">
            <v>1</v>
          </cell>
          <cell r="M4200">
            <v>5668</v>
          </cell>
        </row>
        <row r="4201">
          <cell r="G4201">
            <v>1</v>
          </cell>
          <cell r="M4201">
            <v>5668</v>
          </cell>
        </row>
        <row r="4202">
          <cell r="G4202">
            <v>1</v>
          </cell>
          <cell r="M4202">
            <v>5668</v>
          </cell>
        </row>
        <row r="4203">
          <cell r="G4203">
            <v>1</v>
          </cell>
          <cell r="M4203">
            <v>5668</v>
          </cell>
        </row>
        <row r="4204">
          <cell r="G4204">
            <v>1</v>
          </cell>
          <cell r="M4204">
            <v>65258.3</v>
          </cell>
        </row>
        <row r="4205">
          <cell r="G4205">
            <v>1</v>
          </cell>
          <cell r="M4205">
            <v>65258.3</v>
          </cell>
        </row>
        <row r="4206">
          <cell r="G4206">
            <v>1</v>
          </cell>
          <cell r="M4206">
            <v>65258.3</v>
          </cell>
        </row>
        <row r="4207">
          <cell r="G4207">
            <v>1</v>
          </cell>
          <cell r="M4207">
            <v>65258.3</v>
          </cell>
        </row>
        <row r="4208">
          <cell r="G4208">
            <v>1</v>
          </cell>
          <cell r="M4208">
            <v>65258.3</v>
          </cell>
        </row>
        <row r="4209">
          <cell r="G4209">
            <v>1</v>
          </cell>
          <cell r="M4209">
            <v>65258.3</v>
          </cell>
        </row>
        <row r="4210">
          <cell r="G4210">
            <v>1</v>
          </cell>
          <cell r="M4210">
            <v>65258.3</v>
          </cell>
        </row>
        <row r="4211">
          <cell r="G4211">
            <v>1</v>
          </cell>
          <cell r="M4211">
            <v>65258.3</v>
          </cell>
        </row>
        <row r="4212">
          <cell r="G4212">
            <v>1</v>
          </cell>
          <cell r="M4212">
            <v>65258.3</v>
          </cell>
        </row>
        <row r="4213">
          <cell r="G4213">
            <v>1</v>
          </cell>
          <cell r="M4213">
            <v>65258.3</v>
          </cell>
        </row>
        <row r="4214">
          <cell r="M4214">
            <v>0</v>
          </cell>
        </row>
        <row r="4215">
          <cell r="G4215">
            <v>1</v>
          </cell>
          <cell r="M4215">
            <v>65258.3</v>
          </cell>
        </row>
        <row r="4216">
          <cell r="G4216">
            <v>1</v>
          </cell>
          <cell r="M4216">
            <v>65258.3</v>
          </cell>
        </row>
        <row r="4217">
          <cell r="G4217">
            <v>1</v>
          </cell>
          <cell r="M4217">
            <v>65258.3</v>
          </cell>
        </row>
        <row r="4218">
          <cell r="G4218">
            <v>1</v>
          </cell>
          <cell r="M4218">
            <v>65258.3</v>
          </cell>
        </row>
        <row r="4219">
          <cell r="G4219">
            <v>1</v>
          </cell>
          <cell r="M4219">
            <v>65258.3</v>
          </cell>
        </row>
        <row r="4220">
          <cell r="G4220">
            <v>1</v>
          </cell>
          <cell r="M4220">
            <v>65258.3</v>
          </cell>
        </row>
        <row r="4221">
          <cell r="G4221">
            <v>1</v>
          </cell>
          <cell r="M4221">
            <v>65258.3</v>
          </cell>
        </row>
        <row r="4222">
          <cell r="G4222">
            <v>1</v>
          </cell>
          <cell r="M4222">
            <v>65258.3</v>
          </cell>
        </row>
        <row r="4223">
          <cell r="G4223">
            <v>1</v>
          </cell>
          <cell r="M4223">
            <v>65258.3</v>
          </cell>
        </row>
        <row r="4224">
          <cell r="G4224">
            <v>1</v>
          </cell>
          <cell r="M4224">
            <v>65258.3</v>
          </cell>
        </row>
        <row r="4225">
          <cell r="G4225">
            <v>1</v>
          </cell>
          <cell r="M4225">
            <v>65258.3</v>
          </cell>
        </row>
        <row r="4226">
          <cell r="G4226">
            <v>1</v>
          </cell>
          <cell r="M4226">
            <v>65258.3</v>
          </cell>
        </row>
        <row r="4227">
          <cell r="G4227">
            <v>1</v>
          </cell>
          <cell r="M4227">
            <v>65258.3</v>
          </cell>
        </row>
        <row r="4228">
          <cell r="G4228">
            <v>1</v>
          </cell>
          <cell r="M4228">
            <v>65258.3</v>
          </cell>
        </row>
        <row r="4229">
          <cell r="G4229">
            <v>1</v>
          </cell>
          <cell r="M4229">
            <v>65258.3</v>
          </cell>
        </row>
        <row r="4230">
          <cell r="G4230">
            <v>1</v>
          </cell>
          <cell r="M4230">
            <v>65258.3</v>
          </cell>
        </row>
        <row r="4231">
          <cell r="G4231">
            <v>1</v>
          </cell>
          <cell r="M4231">
            <v>65258.3</v>
          </cell>
        </row>
        <row r="4232">
          <cell r="G4232">
            <v>1</v>
          </cell>
          <cell r="M4232">
            <v>65258.3</v>
          </cell>
        </row>
        <row r="4233">
          <cell r="G4233">
            <v>1</v>
          </cell>
          <cell r="M4233">
            <v>65258.3</v>
          </cell>
        </row>
        <row r="4234">
          <cell r="G4234">
            <v>1</v>
          </cell>
          <cell r="M4234">
            <v>65258.3</v>
          </cell>
        </row>
        <row r="4235">
          <cell r="G4235">
            <v>1</v>
          </cell>
          <cell r="M4235">
            <v>65258.3</v>
          </cell>
        </row>
        <row r="4236">
          <cell r="G4236">
            <v>1</v>
          </cell>
          <cell r="M4236">
            <v>65258.3</v>
          </cell>
        </row>
        <row r="4237">
          <cell r="G4237">
            <v>1</v>
          </cell>
          <cell r="M4237">
            <v>65258.3</v>
          </cell>
        </row>
        <row r="4238">
          <cell r="G4238">
            <v>1</v>
          </cell>
          <cell r="M4238">
            <v>65258.3</v>
          </cell>
        </row>
        <row r="4239">
          <cell r="G4239">
            <v>1</v>
          </cell>
          <cell r="M4239">
            <v>65258.3</v>
          </cell>
        </row>
        <row r="4240">
          <cell r="G4240">
            <v>1</v>
          </cell>
          <cell r="M4240">
            <v>65258.3</v>
          </cell>
        </row>
        <row r="4241">
          <cell r="G4241">
            <v>1</v>
          </cell>
          <cell r="M4241">
            <v>65258.3</v>
          </cell>
        </row>
        <row r="4242">
          <cell r="G4242">
            <v>1</v>
          </cell>
          <cell r="M4242">
            <v>65258.3</v>
          </cell>
        </row>
        <row r="4243">
          <cell r="G4243">
            <v>1</v>
          </cell>
          <cell r="M4243">
            <v>65258.3</v>
          </cell>
        </row>
        <row r="4244">
          <cell r="G4244">
            <v>1</v>
          </cell>
          <cell r="M4244">
            <v>65258.3</v>
          </cell>
        </row>
        <row r="4245">
          <cell r="G4245">
            <v>1</v>
          </cell>
          <cell r="M4245">
            <v>65258.3</v>
          </cell>
        </row>
        <row r="4246">
          <cell r="G4246">
            <v>1</v>
          </cell>
          <cell r="M4246">
            <v>65258.3</v>
          </cell>
        </row>
        <row r="4247">
          <cell r="G4247">
            <v>1</v>
          </cell>
          <cell r="M4247">
            <v>65258.3</v>
          </cell>
        </row>
        <row r="4248">
          <cell r="G4248">
            <v>1</v>
          </cell>
          <cell r="M4248">
            <v>65258.3</v>
          </cell>
        </row>
        <row r="4249">
          <cell r="G4249">
            <v>1</v>
          </cell>
          <cell r="M4249">
            <v>65258.3</v>
          </cell>
        </row>
        <row r="4250">
          <cell r="G4250">
            <v>1</v>
          </cell>
          <cell r="M4250">
            <v>65258.3</v>
          </cell>
        </row>
        <row r="4251">
          <cell r="G4251">
            <v>1</v>
          </cell>
          <cell r="M4251">
            <v>65258.3</v>
          </cell>
        </row>
        <row r="4252">
          <cell r="G4252">
            <v>1</v>
          </cell>
          <cell r="M4252">
            <v>65258.3</v>
          </cell>
        </row>
        <row r="4253">
          <cell r="G4253">
            <v>1</v>
          </cell>
          <cell r="M4253">
            <v>65258.3</v>
          </cell>
        </row>
        <row r="4254">
          <cell r="M4254">
            <v>0</v>
          </cell>
        </row>
        <row r="4255">
          <cell r="G4255">
            <v>1</v>
          </cell>
          <cell r="M4255">
            <v>65258.3</v>
          </cell>
        </row>
        <row r="4256">
          <cell r="G4256">
            <v>1</v>
          </cell>
          <cell r="M4256">
            <v>65258.3</v>
          </cell>
        </row>
        <row r="4257">
          <cell r="G4257">
            <v>1</v>
          </cell>
          <cell r="M4257">
            <v>65258.3</v>
          </cell>
        </row>
        <row r="4258">
          <cell r="G4258">
            <v>1</v>
          </cell>
          <cell r="M4258">
            <v>65258.3</v>
          </cell>
        </row>
        <row r="4259">
          <cell r="G4259">
            <v>1</v>
          </cell>
          <cell r="M4259">
            <v>65258.3</v>
          </cell>
        </row>
        <row r="4260">
          <cell r="G4260">
            <v>1</v>
          </cell>
          <cell r="M4260">
            <v>65258.3</v>
          </cell>
        </row>
        <row r="4261">
          <cell r="G4261">
            <v>1</v>
          </cell>
          <cell r="M4261">
            <v>65258.3</v>
          </cell>
        </row>
        <row r="4262">
          <cell r="G4262">
            <v>1</v>
          </cell>
          <cell r="M4262">
            <v>65258.3</v>
          </cell>
        </row>
        <row r="4263">
          <cell r="G4263">
            <v>1</v>
          </cell>
          <cell r="M4263">
            <v>65258.3</v>
          </cell>
        </row>
        <row r="4264">
          <cell r="G4264">
            <v>1</v>
          </cell>
          <cell r="M4264">
            <v>65258.3</v>
          </cell>
        </row>
        <row r="4265">
          <cell r="G4265">
            <v>1</v>
          </cell>
          <cell r="M4265">
            <v>65258.3</v>
          </cell>
        </row>
        <row r="4266">
          <cell r="G4266">
            <v>1</v>
          </cell>
          <cell r="M4266">
            <v>65258.3</v>
          </cell>
        </row>
        <row r="4267">
          <cell r="G4267">
            <v>1</v>
          </cell>
          <cell r="M4267">
            <v>65258.3</v>
          </cell>
        </row>
        <row r="4268">
          <cell r="G4268">
            <v>1</v>
          </cell>
          <cell r="M4268">
            <v>65258.3</v>
          </cell>
        </row>
        <row r="4269">
          <cell r="G4269">
            <v>1</v>
          </cell>
          <cell r="M4269">
            <v>65258.3</v>
          </cell>
        </row>
        <row r="4270">
          <cell r="G4270">
            <v>1</v>
          </cell>
          <cell r="M4270">
            <v>65258.3</v>
          </cell>
        </row>
        <row r="4271">
          <cell r="G4271">
            <v>1</v>
          </cell>
          <cell r="M4271">
            <v>65258.3</v>
          </cell>
        </row>
        <row r="4272">
          <cell r="G4272">
            <v>1</v>
          </cell>
          <cell r="M4272">
            <v>65258.3</v>
          </cell>
        </row>
        <row r="4273">
          <cell r="G4273">
            <v>1</v>
          </cell>
          <cell r="M4273">
            <v>65258.3</v>
          </cell>
        </row>
        <row r="4274">
          <cell r="G4274">
            <v>1</v>
          </cell>
          <cell r="M4274">
            <v>65258.3</v>
          </cell>
        </row>
        <row r="4275">
          <cell r="G4275">
            <v>1</v>
          </cell>
          <cell r="M4275">
            <v>65258.3</v>
          </cell>
        </row>
        <row r="4276">
          <cell r="G4276">
            <v>25</v>
          </cell>
          <cell r="M4276">
            <v>12262.5</v>
          </cell>
        </row>
        <row r="4277">
          <cell r="G4277">
            <v>31</v>
          </cell>
          <cell r="M4277">
            <v>15205.5</v>
          </cell>
        </row>
        <row r="4278">
          <cell r="G4278">
            <v>26</v>
          </cell>
          <cell r="M4278">
            <v>12753</v>
          </cell>
        </row>
        <row r="4279">
          <cell r="G4279">
            <v>55</v>
          </cell>
          <cell r="M4279">
            <v>26977.5</v>
          </cell>
        </row>
        <row r="4280">
          <cell r="G4280">
            <v>16</v>
          </cell>
          <cell r="M4280">
            <v>7848</v>
          </cell>
        </row>
        <row r="4281">
          <cell r="G4281">
            <v>24</v>
          </cell>
          <cell r="M4281">
            <v>11772</v>
          </cell>
        </row>
        <row r="4282">
          <cell r="G4282">
            <v>50</v>
          </cell>
          <cell r="M4282">
            <v>24525</v>
          </cell>
        </row>
        <row r="4283">
          <cell r="G4283">
            <v>25</v>
          </cell>
          <cell r="M4283">
            <v>12262.5</v>
          </cell>
        </row>
        <row r="4284">
          <cell r="G4284">
            <v>49</v>
          </cell>
          <cell r="M4284">
            <v>24034.5</v>
          </cell>
        </row>
        <row r="4285">
          <cell r="G4285">
            <v>24</v>
          </cell>
          <cell r="M4285">
            <v>11772</v>
          </cell>
        </row>
        <row r="4286">
          <cell r="M4286">
            <v>0</v>
          </cell>
        </row>
        <row r="4287">
          <cell r="G4287">
            <v>20</v>
          </cell>
          <cell r="M4287">
            <v>9810</v>
          </cell>
        </row>
        <row r="4288">
          <cell r="G4288">
            <v>18</v>
          </cell>
          <cell r="M4288">
            <v>8829</v>
          </cell>
        </row>
        <row r="4289">
          <cell r="G4289">
            <v>49</v>
          </cell>
          <cell r="M4289">
            <v>24034.5</v>
          </cell>
        </row>
        <row r="4290">
          <cell r="G4290">
            <v>20</v>
          </cell>
          <cell r="M4290">
            <v>9810</v>
          </cell>
        </row>
        <row r="4291">
          <cell r="G4291">
            <v>49</v>
          </cell>
          <cell r="M4291">
            <v>24034.5</v>
          </cell>
        </row>
        <row r="4292">
          <cell r="G4292">
            <v>20</v>
          </cell>
          <cell r="M4292">
            <v>9810</v>
          </cell>
        </row>
        <row r="4293">
          <cell r="G4293">
            <v>29</v>
          </cell>
          <cell r="M4293">
            <v>14224.5</v>
          </cell>
        </row>
        <row r="4294">
          <cell r="G4294">
            <v>43</v>
          </cell>
          <cell r="M4294">
            <v>21091.5</v>
          </cell>
        </row>
        <row r="4295">
          <cell r="G4295">
            <v>19</v>
          </cell>
          <cell r="M4295">
            <v>9319.5</v>
          </cell>
        </row>
        <row r="4296">
          <cell r="G4296">
            <v>59</v>
          </cell>
          <cell r="M4296">
            <v>28939.5</v>
          </cell>
        </row>
        <row r="4297">
          <cell r="G4297">
            <v>52</v>
          </cell>
          <cell r="M4297">
            <v>25506</v>
          </cell>
        </row>
        <row r="4298">
          <cell r="G4298">
            <v>52</v>
          </cell>
          <cell r="M4298">
            <v>25506</v>
          </cell>
        </row>
        <row r="4299">
          <cell r="G4299">
            <v>25</v>
          </cell>
          <cell r="M4299">
            <v>12262.5</v>
          </cell>
        </row>
        <row r="4300">
          <cell r="G4300">
            <v>19</v>
          </cell>
          <cell r="M4300">
            <v>9319.5</v>
          </cell>
        </row>
        <row r="4301">
          <cell r="G4301">
            <v>26</v>
          </cell>
          <cell r="M4301">
            <v>12753</v>
          </cell>
        </row>
        <row r="4302">
          <cell r="G4302">
            <v>19</v>
          </cell>
          <cell r="M4302">
            <v>9319.5</v>
          </cell>
        </row>
        <row r="4303">
          <cell r="G4303">
            <v>58</v>
          </cell>
          <cell r="M4303">
            <v>28449</v>
          </cell>
        </row>
        <row r="4304">
          <cell r="G4304">
            <v>51</v>
          </cell>
          <cell r="M4304">
            <v>25015.5</v>
          </cell>
        </row>
        <row r="4305">
          <cell r="G4305">
            <v>28</v>
          </cell>
          <cell r="M4305">
            <v>13734</v>
          </cell>
        </row>
        <row r="4306">
          <cell r="G4306">
            <v>30</v>
          </cell>
          <cell r="M4306">
            <v>14715</v>
          </cell>
        </row>
        <row r="4307">
          <cell r="G4307">
            <v>26</v>
          </cell>
          <cell r="M4307">
            <v>12753</v>
          </cell>
        </row>
        <row r="4308">
          <cell r="G4308">
            <v>26</v>
          </cell>
          <cell r="M4308">
            <v>12753</v>
          </cell>
        </row>
        <row r="4309">
          <cell r="G4309">
            <v>29</v>
          </cell>
          <cell r="M4309">
            <v>14224.5</v>
          </cell>
        </row>
        <row r="4310">
          <cell r="G4310">
            <v>58</v>
          </cell>
          <cell r="M4310">
            <v>28449</v>
          </cell>
        </row>
        <row r="4311">
          <cell r="G4311">
            <v>26</v>
          </cell>
          <cell r="M4311">
            <v>12753</v>
          </cell>
        </row>
        <row r="4312">
          <cell r="G4312">
            <v>24</v>
          </cell>
          <cell r="M4312">
            <v>11772</v>
          </cell>
        </row>
        <row r="4313">
          <cell r="G4313">
            <v>29</v>
          </cell>
          <cell r="M4313">
            <v>14224.5</v>
          </cell>
        </row>
        <row r="4314">
          <cell r="G4314">
            <v>30</v>
          </cell>
          <cell r="M4314">
            <v>14715</v>
          </cell>
        </row>
        <row r="4315">
          <cell r="G4315">
            <v>31</v>
          </cell>
          <cell r="M4315">
            <v>15205.5</v>
          </cell>
        </row>
        <row r="4316">
          <cell r="G4316">
            <v>44</v>
          </cell>
          <cell r="M4316">
            <v>21582</v>
          </cell>
        </row>
        <row r="4317">
          <cell r="G4317">
            <v>34</v>
          </cell>
          <cell r="M4317">
            <v>16677</v>
          </cell>
        </row>
        <row r="4318">
          <cell r="G4318">
            <v>24</v>
          </cell>
          <cell r="M4318">
            <v>11772</v>
          </cell>
        </row>
        <row r="4319">
          <cell r="G4319">
            <v>31</v>
          </cell>
          <cell r="M4319">
            <v>15205.5</v>
          </cell>
        </row>
        <row r="4320">
          <cell r="G4320">
            <v>25</v>
          </cell>
          <cell r="M4320">
            <v>12262.5</v>
          </cell>
        </row>
        <row r="4321">
          <cell r="G4321">
            <v>20</v>
          </cell>
          <cell r="M4321">
            <v>9810</v>
          </cell>
        </row>
        <row r="4322">
          <cell r="G4322">
            <v>31</v>
          </cell>
          <cell r="M4322">
            <v>15205.5</v>
          </cell>
        </row>
        <row r="4323">
          <cell r="G4323">
            <v>26</v>
          </cell>
          <cell r="M4323">
            <v>12753</v>
          </cell>
        </row>
        <row r="4324">
          <cell r="G4324">
            <v>29</v>
          </cell>
          <cell r="M4324">
            <v>14224.5</v>
          </cell>
        </row>
        <row r="4325">
          <cell r="G4325">
            <v>35</v>
          </cell>
          <cell r="M4325">
            <v>17167.5</v>
          </cell>
        </row>
        <row r="4326">
          <cell r="M4326">
            <v>0</v>
          </cell>
        </row>
        <row r="4327">
          <cell r="G4327">
            <v>43</v>
          </cell>
          <cell r="M4327">
            <v>21091.5</v>
          </cell>
        </row>
        <row r="4328">
          <cell r="G4328">
            <v>35</v>
          </cell>
          <cell r="M4328">
            <v>17167.5</v>
          </cell>
        </row>
        <row r="4329">
          <cell r="G4329">
            <v>45</v>
          </cell>
          <cell r="M4329">
            <v>22072.5</v>
          </cell>
        </row>
        <row r="4330">
          <cell r="G4330">
            <v>37</v>
          </cell>
          <cell r="M4330">
            <v>18148.5</v>
          </cell>
        </row>
        <row r="4331">
          <cell r="G4331">
            <v>48</v>
          </cell>
          <cell r="M4331">
            <v>23544</v>
          </cell>
        </row>
        <row r="4332">
          <cell r="G4332">
            <v>44</v>
          </cell>
          <cell r="M4332">
            <v>21582</v>
          </cell>
        </row>
        <row r="4333">
          <cell r="G4333">
            <v>44</v>
          </cell>
          <cell r="M4333">
            <v>21582</v>
          </cell>
        </row>
        <row r="4334">
          <cell r="G4334">
            <v>56</v>
          </cell>
          <cell r="M4334">
            <v>27468</v>
          </cell>
        </row>
        <row r="4335">
          <cell r="G4335">
            <v>47</v>
          </cell>
          <cell r="M4335">
            <v>23053.5</v>
          </cell>
        </row>
        <row r="4336">
          <cell r="G4336">
            <v>38</v>
          </cell>
          <cell r="M4336">
            <v>18639</v>
          </cell>
        </row>
        <row r="4337">
          <cell r="G4337">
            <v>45</v>
          </cell>
          <cell r="M4337">
            <v>22072.5</v>
          </cell>
        </row>
        <row r="4338">
          <cell r="G4338">
            <v>55</v>
          </cell>
          <cell r="M4338">
            <v>26977.5</v>
          </cell>
        </row>
        <row r="4339">
          <cell r="G4339">
            <v>42</v>
          </cell>
          <cell r="M4339">
            <v>20601</v>
          </cell>
        </row>
        <row r="4340">
          <cell r="G4340">
            <v>27</v>
          </cell>
          <cell r="M4340">
            <v>13243.5</v>
          </cell>
        </row>
        <row r="4341">
          <cell r="G4341">
            <v>26</v>
          </cell>
          <cell r="M4341">
            <v>12753</v>
          </cell>
        </row>
        <row r="4342">
          <cell r="G4342">
            <v>49</v>
          </cell>
          <cell r="M4342">
            <v>24034.5</v>
          </cell>
        </row>
        <row r="4343">
          <cell r="G4343">
            <v>49</v>
          </cell>
          <cell r="M4343">
            <v>24034.5</v>
          </cell>
        </row>
        <row r="4344">
          <cell r="G4344">
            <v>34</v>
          </cell>
          <cell r="M4344">
            <v>16677</v>
          </cell>
        </row>
        <row r="4345">
          <cell r="G4345">
            <v>60</v>
          </cell>
          <cell r="M4345">
            <v>29430</v>
          </cell>
        </row>
        <row r="4346">
          <cell r="G4346">
            <v>50</v>
          </cell>
          <cell r="M4346">
            <v>24525</v>
          </cell>
        </row>
        <row r="4347">
          <cell r="G4347">
            <v>25</v>
          </cell>
          <cell r="M4347">
            <v>12262.5</v>
          </cell>
        </row>
        <row r="4348">
          <cell r="M4348">
            <v>0</v>
          </cell>
        </row>
        <row r="4349">
          <cell r="G4349">
            <v>3</v>
          </cell>
          <cell r="M4349">
            <v>2289</v>
          </cell>
        </row>
        <row r="4350">
          <cell r="G4350">
            <v>4</v>
          </cell>
          <cell r="M4350">
            <v>3052</v>
          </cell>
        </row>
        <row r="4351">
          <cell r="G4351">
            <v>3</v>
          </cell>
          <cell r="M4351">
            <v>2289</v>
          </cell>
        </row>
        <row r="4352">
          <cell r="G4352">
            <v>3</v>
          </cell>
          <cell r="M4352">
            <v>2289</v>
          </cell>
        </row>
        <row r="4353">
          <cell r="G4353">
            <v>2</v>
          </cell>
          <cell r="M4353">
            <v>1526</v>
          </cell>
        </row>
        <row r="4354">
          <cell r="G4354">
            <v>1</v>
          </cell>
          <cell r="M4354">
            <v>763</v>
          </cell>
        </row>
        <row r="4355">
          <cell r="G4355">
            <v>2</v>
          </cell>
          <cell r="M4355">
            <v>1526</v>
          </cell>
        </row>
        <row r="4356">
          <cell r="M4356">
            <v>0</v>
          </cell>
        </row>
        <row r="4357">
          <cell r="M4357">
            <v>0</v>
          </cell>
        </row>
        <row r="4358">
          <cell r="M4358">
            <v>0</v>
          </cell>
        </row>
        <row r="4359">
          <cell r="M4359">
            <v>0</v>
          </cell>
        </row>
        <row r="4360">
          <cell r="G4360">
            <v>3</v>
          </cell>
          <cell r="M4360">
            <v>2289</v>
          </cell>
        </row>
        <row r="4361">
          <cell r="G4361">
            <v>7</v>
          </cell>
          <cell r="M4361">
            <v>5341</v>
          </cell>
        </row>
        <row r="4362">
          <cell r="G4362">
            <v>5</v>
          </cell>
          <cell r="M4362">
            <v>3815</v>
          </cell>
        </row>
        <row r="4363">
          <cell r="G4363">
            <v>3</v>
          </cell>
          <cell r="M4363">
            <v>2289</v>
          </cell>
        </row>
        <row r="4364">
          <cell r="G4364">
            <v>5</v>
          </cell>
          <cell r="M4364">
            <v>3815</v>
          </cell>
        </row>
        <row r="4365">
          <cell r="M4365">
            <v>0</v>
          </cell>
        </row>
        <row r="4366">
          <cell r="G4366">
            <v>5</v>
          </cell>
          <cell r="M4366">
            <v>3815</v>
          </cell>
        </row>
        <row r="4367">
          <cell r="G4367">
            <v>3</v>
          </cell>
          <cell r="M4367">
            <v>2289</v>
          </cell>
        </row>
        <row r="4368">
          <cell r="G4368">
            <v>1</v>
          </cell>
          <cell r="M4368">
            <v>763</v>
          </cell>
        </row>
        <row r="4369">
          <cell r="M4369">
            <v>0</v>
          </cell>
        </row>
        <row r="4370">
          <cell r="M4370">
            <v>0</v>
          </cell>
        </row>
        <row r="4371">
          <cell r="G4371">
            <v>2</v>
          </cell>
          <cell r="M4371">
            <v>1526</v>
          </cell>
        </row>
        <row r="4372">
          <cell r="G4372">
            <v>3</v>
          </cell>
          <cell r="M4372">
            <v>2289</v>
          </cell>
        </row>
        <row r="4373">
          <cell r="G4373">
            <v>5</v>
          </cell>
          <cell r="M4373">
            <v>3815</v>
          </cell>
        </row>
        <row r="4374">
          <cell r="G4374">
            <v>1</v>
          </cell>
          <cell r="M4374">
            <v>763</v>
          </cell>
        </row>
        <row r="4375">
          <cell r="G4375">
            <v>3</v>
          </cell>
          <cell r="M4375">
            <v>2289</v>
          </cell>
        </row>
        <row r="4376">
          <cell r="G4376">
            <v>3</v>
          </cell>
          <cell r="M4376">
            <v>2289</v>
          </cell>
        </row>
        <row r="4377">
          <cell r="M4377">
            <v>0</v>
          </cell>
        </row>
        <row r="4378">
          <cell r="G4378">
            <v>3</v>
          </cell>
          <cell r="M4378">
            <v>2289</v>
          </cell>
        </row>
        <row r="4379">
          <cell r="M4379">
            <v>0</v>
          </cell>
        </row>
        <row r="4380">
          <cell r="G4380">
            <v>3</v>
          </cell>
          <cell r="M4380">
            <v>2289</v>
          </cell>
        </row>
        <row r="4381">
          <cell r="M4381">
            <v>0</v>
          </cell>
        </row>
        <row r="4382">
          <cell r="M4382">
            <v>0</v>
          </cell>
        </row>
        <row r="4383">
          <cell r="G4383">
            <v>19</v>
          </cell>
          <cell r="M4383">
            <v>14497</v>
          </cell>
        </row>
        <row r="4384">
          <cell r="G4384">
            <v>2</v>
          </cell>
          <cell r="M4384">
            <v>1526</v>
          </cell>
        </row>
        <row r="4385">
          <cell r="G4385">
            <v>2</v>
          </cell>
          <cell r="M4385">
            <v>1526</v>
          </cell>
        </row>
        <row r="4386">
          <cell r="G4386">
            <v>1</v>
          </cell>
          <cell r="M4386">
            <v>763</v>
          </cell>
        </row>
        <row r="4387">
          <cell r="G4387">
            <v>4</v>
          </cell>
          <cell r="M4387">
            <v>3052</v>
          </cell>
        </row>
        <row r="4388">
          <cell r="G4388">
            <v>3</v>
          </cell>
          <cell r="M4388">
            <v>2289</v>
          </cell>
        </row>
        <row r="4389">
          <cell r="G4389">
            <v>4</v>
          </cell>
          <cell r="M4389">
            <v>3052</v>
          </cell>
        </row>
        <row r="4390">
          <cell r="M4390">
            <v>0</v>
          </cell>
        </row>
        <row r="4391">
          <cell r="G4391">
            <v>4</v>
          </cell>
          <cell r="M4391">
            <v>3052</v>
          </cell>
        </row>
        <row r="4392">
          <cell r="G4392">
            <v>4</v>
          </cell>
          <cell r="M4392">
            <v>3052</v>
          </cell>
        </row>
        <row r="4393">
          <cell r="G4393">
            <v>2</v>
          </cell>
          <cell r="M4393">
            <v>1526</v>
          </cell>
        </row>
        <row r="4394">
          <cell r="G4394">
            <v>2</v>
          </cell>
          <cell r="M4394">
            <v>1526</v>
          </cell>
        </row>
        <row r="4395">
          <cell r="G4395">
            <v>3</v>
          </cell>
          <cell r="M4395">
            <v>2289</v>
          </cell>
        </row>
        <row r="4396">
          <cell r="M4396">
            <v>0</v>
          </cell>
        </row>
        <row r="4397">
          <cell r="G4397">
            <v>2</v>
          </cell>
          <cell r="M4397">
            <v>1526</v>
          </cell>
        </row>
        <row r="4398">
          <cell r="M4398">
            <v>0</v>
          </cell>
        </row>
        <row r="4399">
          <cell r="G4399">
            <v>2</v>
          </cell>
          <cell r="M4399">
            <v>1526</v>
          </cell>
        </row>
        <row r="4400">
          <cell r="G4400">
            <v>2</v>
          </cell>
          <cell r="M4400">
            <v>1526</v>
          </cell>
        </row>
        <row r="4401">
          <cell r="G4401">
            <v>4</v>
          </cell>
          <cell r="M4401">
            <v>3052</v>
          </cell>
        </row>
        <row r="4402">
          <cell r="G4402">
            <v>3</v>
          </cell>
          <cell r="M4402">
            <v>2289</v>
          </cell>
        </row>
        <row r="4403">
          <cell r="G4403">
            <v>1</v>
          </cell>
          <cell r="M4403">
            <v>763</v>
          </cell>
        </row>
        <row r="4404">
          <cell r="G4404">
            <v>3</v>
          </cell>
          <cell r="M4404">
            <v>2289</v>
          </cell>
        </row>
        <row r="4405">
          <cell r="M4405">
            <v>0</v>
          </cell>
        </row>
        <row r="4406">
          <cell r="G4406">
            <v>5</v>
          </cell>
          <cell r="M4406">
            <v>3815</v>
          </cell>
        </row>
        <row r="4407">
          <cell r="G4407">
            <v>2</v>
          </cell>
          <cell r="M4407">
            <v>1526</v>
          </cell>
        </row>
        <row r="4408">
          <cell r="M4408">
            <v>0</v>
          </cell>
        </row>
        <row r="4409">
          <cell r="M4409">
            <v>0</v>
          </cell>
        </row>
        <row r="4410">
          <cell r="G4410">
            <v>2</v>
          </cell>
          <cell r="M4410">
            <v>1526</v>
          </cell>
        </row>
        <row r="4411">
          <cell r="G4411">
            <v>3</v>
          </cell>
          <cell r="M4411">
            <v>2289</v>
          </cell>
        </row>
        <row r="4412">
          <cell r="G4412">
            <v>5</v>
          </cell>
          <cell r="M4412">
            <v>3815</v>
          </cell>
        </row>
        <row r="4413">
          <cell r="G4413">
            <v>3</v>
          </cell>
          <cell r="M4413">
            <v>2289</v>
          </cell>
        </row>
        <row r="4414">
          <cell r="G4414">
            <v>2</v>
          </cell>
          <cell r="M4414">
            <v>1526</v>
          </cell>
        </row>
        <row r="4415">
          <cell r="G4415">
            <v>7</v>
          </cell>
          <cell r="M4415">
            <v>5341</v>
          </cell>
        </row>
        <row r="4416">
          <cell r="G4416">
            <v>2</v>
          </cell>
          <cell r="M4416">
            <v>1526</v>
          </cell>
        </row>
        <row r="4417">
          <cell r="G4417">
            <v>8</v>
          </cell>
          <cell r="M4417">
            <v>6104</v>
          </cell>
        </row>
        <row r="4418">
          <cell r="G4418">
            <v>3</v>
          </cell>
          <cell r="M4418">
            <v>2289</v>
          </cell>
        </row>
        <row r="4419">
          <cell r="M4419">
            <v>0</v>
          </cell>
        </row>
        <row r="4420">
          <cell r="M4420">
            <v>0</v>
          </cell>
        </row>
        <row r="4421">
          <cell r="G4421">
            <v>3</v>
          </cell>
          <cell r="M4421">
            <v>4905</v>
          </cell>
        </row>
        <row r="4422">
          <cell r="G4422">
            <v>13</v>
          </cell>
          <cell r="M4422">
            <v>21255</v>
          </cell>
        </row>
        <row r="4423">
          <cell r="G4423">
            <v>1</v>
          </cell>
          <cell r="M4423">
            <v>1635</v>
          </cell>
        </row>
        <row r="4424">
          <cell r="M4424">
            <v>0</v>
          </cell>
        </row>
        <row r="4425">
          <cell r="G4425">
            <v>1</v>
          </cell>
          <cell r="M4425">
            <v>1635</v>
          </cell>
        </row>
        <row r="4426">
          <cell r="M4426">
            <v>0</v>
          </cell>
        </row>
        <row r="4427">
          <cell r="M4427">
            <v>0</v>
          </cell>
        </row>
        <row r="4428">
          <cell r="G4428">
            <v>1</v>
          </cell>
          <cell r="M4428">
            <v>1635</v>
          </cell>
        </row>
        <row r="4429">
          <cell r="M4429">
            <v>0</v>
          </cell>
        </row>
        <row r="4430">
          <cell r="M4430">
            <v>0</v>
          </cell>
        </row>
        <row r="4431">
          <cell r="M4431">
            <v>0</v>
          </cell>
        </row>
        <row r="4432">
          <cell r="G4432">
            <v>5</v>
          </cell>
          <cell r="M4432">
            <v>8175</v>
          </cell>
        </row>
        <row r="4433">
          <cell r="G4433">
            <v>2</v>
          </cell>
          <cell r="M4433">
            <v>3270</v>
          </cell>
        </row>
        <row r="4434">
          <cell r="G4434">
            <v>2</v>
          </cell>
          <cell r="M4434">
            <v>3270</v>
          </cell>
        </row>
        <row r="4435">
          <cell r="G4435">
            <v>5</v>
          </cell>
          <cell r="M4435">
            <v>8175</v>
          </cell>
        </row>
        <row r="4436">
          <cell r="G4436">
            <v>2</v>
          </cell>
          <cell r="M4436">
            <v>3270</v>
          </cell>
        </row>
        <row r="4437">
          <cell r="G4437">
            <v>6</v>
          </cell>
          <cell r="M4437">
            <v>9810</v>
          </cell>
        </row>
        <row r="4438">
          <cell r="G4438">
            <v>2</v>
          </cell>
          <cell r="M4438">
            <v>3270</v>
          </cell>
        </row>
        <row r="4439">
          <cell r="G4439">
            <v>1</v>
          </cell>
          <cell r="M4439">
            <v>1635</v>
          </cell>
        </row>
        <row r="4440">
          <cell r="G4440">
            <v>2</v>
          </cell>
          <cell r="M4440">
            <v>3270</v>
          </cell>
        </row>
        <row r="4441">
          <cell r="M4441">
            <v>0</v>
          </cell>
        </row>
        <row r="4442">
          <cell r="G4442">
            <v>2</v>
          </cell>
          <cell r="M4442">
            <v>3270</v>
          </cell>
        </row>
        <row r="4443">
          <cell r="G4443">
            <v>3</v>
          </cell>
          <cell r="M4443">
            <v>4905</v>
          </cell>
        </row>
        <row r="4444">
          <cell r="G4444">
            <v>1</v>
          </cell>
          <cell r="M4444">
            <v>1635</v>
          </cell>
        </row>
        <row r="4445">
          <cell r="G4445">
            <v>2</v>
          </cell>
          <cell r="M4445">
            <v>3270</v>
          </cell>
        </row>
        <row r="4446">
          <cell r="M4446">
            <v>0</v>
          </cell>
        </row>
        <row r="4447">
          <cell r="G4447">
            <v>3</v>
          </cell>
          <cell r="M4447">
            <v>4905</v>
          </cell>
        </row>
        <row r="4448">
          <cell r="G4448">
            <v>3</v>
          </cell>
          <cell r="M4448">
            <v>4905</v>
          </cell>
        </row>
        <row r="4449">
          <cell r="G4449">
            <v>3</v>
          </cell>
          <cell r="M4449">
            <v>4905</v>
          </cell>
        </row>
        <row r="4450">
          <cell r="G4450">
            <v>3</v>
          </cell>
          <cell r="M4450">
            <v>4905</v>
          </cell>
        </row>
        <row r="4451">
          <cell r="G4451">
            <v>3</v>
          </cell>
          <cell r="M4451">
            <v>4905</v>
          </cell>
        </row>
        <row r="4452">
          <cell r="G4452">
            <v>3</v>
          </cell>
          <cell r="M4452">
            <v>4905</v>
          </cell>
        </row>
        <row r="4453">
          <cell r="G4453">
            <v>1</v>
          </cell>
          <cell r="M4453">
            <v>1635</v>
          </cell>
        </row>
        <row r="4454">
          <cell r="M4454">
            <v>0</v>
          </cell>
        </row>
        <row r="4455">
          <cell r="G4455">
            <v>8</v>
          </cell>
          <cell r="M4455">
            <v>13080</v>
          </cell>
        </row>
        <row r="4456">
          <cell r="G4456">
            <v>3</v>
          </cell>
          <cell r="M4456">
            <v>4905</v>
          </cell>
        </row>
        <row r="4457">
          <cell r="G4457">
            <v>1</v>
          </cell>
          <cell r="M4457">
            <v>1635</v>
          </cell>
        </row>
        <row r="4458">
          <cell r="G4458">
            <v>1</v>
          </cell>
          <cell r="M4458">
            <v>1635</v>
          </cell>
        </row>
        <row r="4459">
          <cell r="G4459">
            <v>2</v>
          </cell>
          <cell r="M4459">
            <v>3270</v>
          </cell>
        </row>
        <row r="4460">
          <cell r="G4460">
            <v>3</v>
          </cell>
          <cell r="M4460">
            <v>4905</v>
          </cell>
        </row>
        <row r="4461">
          <cell r="M4461">
            <v>0</v>
          </cell>
        </row>
        <row r="4462">
          <cell r="G4462">
            <v>3</v>
          </cell>
          <cell r="M4462">
            <v>4905</v>
          </cell>
        </row>
        <row r="4463">
          <cell r="G4463">
            <v>2</v>
          </cell>
          <cell r="M4463">
            <v>3270</v>
          </cell>
        </row>
        <row r="4464">
          <cell r="G4464">
            <v>2</v>
          </cell>
          <cell r="M4464">
            <v>3270</v>
          </cell>
        </row>
        <row r="4465">
          <cell r="G4465">
            <v>2</v>
          </cell>
          <cell r="M4465">
            <v>3270</v>
          </cell>
        </row>
        <row r="4466">
          <cell r="G4466">
            <v>2</v>
          </cell>
          <cell r="M4466">
            <v>3270</v>
          </cell>
        </row>
        <row r="4467">
          <cell r="G4467">
            <v>3</v>
          </cell>
          <cell r="M4467">
            <v>4905</v>
          </cell>
        </row>
        <row r="4468">
          <cell r="M4468">
            <v>0</v>
          </cell>
        </row>
        <row r="4469">
          <cell r="G4469">
            <v>2</v>
          </cell>
          <cell r="M4469">
            <v>3270</v>
          </cell>
        </row>
        <row r="4470">
          <cell r="M4470">
            <v>0</v>
          </cell>
        </row>
        <row r="4471">
          <cell r="M4471">
            <v>0</v>
          </cell>
        </row>
        <row r="4472">
          <cell r="G4472">
            <v>3</v>
          </cell>
          <cell r="M4472">
            <v>4905</v>
          </cell>
        </row>
        <row r="4473">
          <cell r="G4473">
            <v>2</v>
          </cell>
          <cell r="M4473">
            <v>3270</v>
          </cell>
        </row>
        <row r="4474">
          <cell r="G4474">
            <v>3</v>
          </cell>
          <cell r="M4474">
            <v>4905</v>
          </cell>
        </row>
        <row r="4475">
          <cell r="M4475">
            <v>0</v>
          </cell>
        </row>
        <row r="4476">
          <cell r="M4476">
            <v>0</v>
          </cell>
        </row>
        <row r="4477">
          <cell r="G4477">
            <v>2</v>
          </cell>
          <cell r="M4477">
            <v>3270</v>
          </cell>
        </row>
        <row r="4478">
          <cell r="G4478">
            <v>5</v>
          </cell>
          <cell r="M4478">
            <v>8175</v>
          </cell>
        </row>
        <row r="4479">
          <cell r="G4479">
            <v>2</v>
          </cell>
          <cell r="M4479">
            <v>3270</v>
          </cell>
        </row>
        <row r="4480">
          <cell r="G4480">
            <v>2</v>
          </cell>
          <cell r="M4480">
            <v>3270</v>
          </cell>
        </row>
        <row r="4481">
          <cell r="G4481">
            <v>3</v>
          </cell>
          <cell r="M4481">
            <v>4905</v>
          </cell>
        </row>
        <row r="4482">
          <cell r="G4482">
            <v>2</v>
          </cell>
          <cell r="M4482">
            <v>3270</v>
          </cell>
        </row>
        <row r="4483">
          <cell r="G4483">
            <v>3</v>
          </cell>
          <cell r="M4483">
            <v>4905</v>
          </cell>
        </row>
        <row r="4484">
          <cell r="G4484">
            <v>2</v>
          </cell>
          <cell r="M4484">
            <v>3270</v>
          </cell>
        </row>
        <row r="4485">
          <cell r="G4485">
            <v>3</v>
          </cell>
          <cell r="M4485">
            <v>4905</v>
          </cell>
        </row>
        <row r="4486">
          <cell r="G4486">
            <v>2</v>
          </cell>
          <cell r="M4486">
            <v>3270</v>
          </cell>
        </row>
        <row r="4487">
          <cell r="G4487">
            <v>4</v>
          </cell>
          <cell r="M4487">
            <v>6540</v>
          </cell>
        </row>
        <row r="4488">
          <cell r="G4488">
            <v>2</v>
          </cell>
          <cell r="M4488">
            <v>3270</v>
          </cell>
        </row>
        <row r="4489">
          <cell r="M4489">
            <v>0</v>
          </cell>
        </row>
        <row r="4490">
          <cell r="G4490">
            <v>3</v>
          </cell>
          <cell r="M4490">
            <v>4905</v>
          </cell>
        </row>
        <row r="4491">
          <cell r="G4491">
            <v>3</v>
          </cell>
          <cell r="M4491">
            <v>4905</v>
          </cell>
        </row>
        <row r="4492">
          <cell r="M4492">
            <v>0</v>
          </cell>
        </row>
        <row r="4493">
          <cell r="G4493">
            <v>3</v>
          </cell>
          <cell r="M4493">
            <v>10464</v>
          </cell>
        </row>
        <row r="4494">
          <cell r="G4494">
            <v>10</v>
          </cell>
          <cell r="M4494">
            <v>34880</v>
          </cell>
        </row>
        <row r="4495">
          <cell r="G4495">
            <v>2</v>
          </cell>
          <cell r="M4495">
            <v>6976</v>
          </cell>
        </row>
        <row r="4496">
          <cell r="M4496">
            <v>0</v>
          </cell>
        </row>
        <row r="4497">
          <cell r="G4497">
            <v>2</v>
          </cell>
          <cell r="M4497">
            <v>6976</v>
          </cell>
        </row>
        <row r="4498">
          <cell r="M4498">
            <v>0</v>
          </cell>
        </row>
        <row r="4499">
          <cell r="M4499">
            <v>0</v>
          </cell>
        </row>
        <row r="4500">
          <cell r="G4500">
            <v>1</v>
          </cell>
          <cell r="M4500">
            <v>3488</v>
          </cell>
        </row>
        <row r="4501">
          <cell r="G4501">
            <v>2</v>
          </cell>
          <cell r="M4501">
            <v>6976</v>
          </cell>
        </row>
        <row r="4502">
          <cell r="M4502">
            <v>0</v>
          </cell>
        </row>
        <row r="4503">
          <cell r="G4503">
            <v>2</v>
          </cell>
          <cell r="M4503">
            <v>6976</v>
          </cell>
        </row>
        <row r="4504">
          <cell r="M4504">
            <v>0</v>
          </cell>
        </row>
        <row r="4505">
          <cell r="G4505">
            <v>1</v>
          </cell>
          <cell r="M4505">
            <v>3488</v>
          </cell>
        </row>
        <row r="4506">
          <cell r="G4506">
            <v>1</v>
          </cell>
          <cell r="M4506">
            <v>3488</v>
          </cell>
        </row>
        <row r="4507">
          <cell r="G4507">
            <v>3</v>
          </cell>
          <cell r="M4507">
            <v>10464</v>
          </cell>
        </row>
        <row r="4508">
          <cell r="G4508">
            <v>1</v>
          </cell>
          <cell r="M4508">
            <v>3488</v>
          </cell>
        </row>
        <row r="4509">
          <cell r="G4509">
            <v>4</v>
          </cell>
          <cell r="M4509">
            <v>13952</v>
          </cell>
        </row>
        <row r="4510">
          <cell r="G4510">
            <v>1</v>
          </cell>
          <cell r="M4510">
            <v>3488</v>
          </cell>
        </row>
        <row r="4511">
          <cell r="G4511">
            <v>2</v>
          </cell>
          <cell r="M4511">
            <v>6976</v>
          </cell>
        </row>
        <row r="4512">
          <cell r="G4512">
            <v>1</v>
          </cell>
          <cell r="M4512">
            <v>3488</v>
          </cell>
        </row>
        <row r="4513">
          <cell r="M4513">
            <v>0</v>
          </cell>
        </row>
        <row r="4514">
          <cell r="M4514">
            <v>0</v>
          </cell>
        </row>
        <row r="4515">
          <cell r="G4515">
            <v>2</v>
          </cell>
          <cell r="M4515">
            <v>6976</v>
          </cell>
        </row>
        <row r="4516">
          <cell r="G4516">
            <v>2</v>
          </cell>
          <cell r="M4516">
            <v>6976</v>
          </cell>
        </row>
        <row r="4517">
          <cell r="G4517">
            <v>1</v>
          </cell>
          <cell r="M4517">
            <v>3488</v>
          </cell>
        </row>
        <row r="4518">
          <cell r="G4518">
            <v>2</v>
          </cell>
          <cell r="M4518">
            <v>6976</v>
          </cell>
        </row>
        <row r="4519">
          <cell r="G4519">
            <v>3</v>
          </cell>
          <cell r="M4519">
            <v>10464</v>
          </cell>
        </row>
        <row r="4520">
          <cell r="G4520">
            <v>1</v>
          </cell>
          <cell r="M4520">
            <v>3488</v>
          </cell>
        </row>
        <row r="4521">
          <cell r="M4521">
            <v>0</v>
          </cell>
        </row>
        <row r="4522">
          <cell r="G4522">
            <v>3</v>
          </cell>
          <cell r="M4522">
            <v>10464</v>
          </cell>
        </row>
        <row r="4523">
          <cell r="G4523">
            <v>3</v>
          </cell>
          <cell r="M4523">
            <v>10464</v>
          </cell>
        </row>
        <row r="4524">
          <cell r="G4524">
            <v>3</v>
          </cell>
          <cell r="M4524">
            <v>10464</v>
          </cell>
        </row>
        <row r="4525">
          <cell r="M4525">
            <v>0</v>
          </cell>
        </row>
        <row r="4526">
          <cell r="M4526">
            <v>0</v>
          </cell>
        </row>
        <row r="4527">
          <cell r="G4527">
            <v>4</v>
          </cell>
          <cell r="M4527">
            <v>13952</v>
          </cell>
        </row>
        <row r="4528">
          <cell r="M4528">
            <v>0</v>
          </cell>
        </row>
        <row r="4529">
          <cell r="M4529">
            <v>0</v>
          </cell>
        </row>
        <row r="4530">
          <cell r="G4530">
            <v>1</v>
          </cell>
          <cell r="M4530">
            <v>3488</v>
          </cell>
        </row>
        <row r="4531">
          <cell r="G4531">
            <v>1</v>
          </cell>
          <cell r="M4531">
            <v>3488</v>
          </cell>
        </row>
        <row r="4532">
          <cell r="G4532">
            <v>4</v>
          </cell>
          <cell r="M4532">
            <v>13952</v>
          </cell>
        </row>
        <row r="4533">
          <cell r="G4533">
            <v>1</v>
          </cell>
          <cell r="M4533">
            <v>3488</v>
          </cell>
        </row>
        <row r="4534">
          <cell r="G4534">
            <v>2</v>
          </cell>
          <cell r="M4534">
            <v>6976</v>
          </cell>
        </row>
        <row r="4535">
          <cell r="G4535">
            <v>1</v>
          </cell>
          <cell r="M4535">
            <v>3488</v>
          </cell>
        </row>
        <row r="4536">
          <cell r="G4536">
            <v>1</v>
          </cell>
          <cell r="M4536">
            <v>3488</v>
          </cell>
        </row>
        <row r="4537">
          <cell r="G4537">
            <v>2</v>
          </cell>
          <cell r="M4537">
            <v>6976</v>
          </cell>
        </row>
        <row r="4538">
          <cell r="G4538">
            <v>2</v>
          </cell>
          <cell r="M4538">
            <v>6976</v>
          </cell>
        </row>
        <row r="4539">
          <cell r="G4539">
            <v>3</v>
          </cell>
          <cell r="M4539">
            <v>10464</v>
          </cell>
        </row>
        <row r="4540">
          <cell r="M4540">
            <v>0</v>
          </cell>
        </row>
        <row r="4541">
          <cell r="G4541">
            <v>2</v>
          </cell>
          <cell r="M4541">
            <v>6976</v>
          </cell>
        </row>
        <row r="4542">
          <cell r="M4542">
            <v>0</v>
          </cell>
        </row>
        <row r="4543">
          <cell r="G4543">
            <v>2</v>
          </cell>
          <cell r="M4543">
            <v>6976</v>
          </cell>
        </row>
        <row r="4544">
          <cell r="G4544">
            <v>2</v>
          </cell>
          <cell r="M4544">
            <v>6976</v>
          </cell>
        </row>
        <row r="4545">
          <cell r="G4545">
            <v>2</v>
          </cell>
          <cell r="M4545">
            <v>6976</v>
          </cell>
        </row>
        <row r="4546">
          <cell r="G4546">
            <v>3</v>
          </cell>
          <cell r="M4546">
            <v>10464</v>
          </cell>
        </row>
        <row r="4547">
          <cell r="G4547">
            <v>1</v>
          </cell>
          <cell r="M4547">
            <v>3488</v>
          </cell>
        </row>
        <row r="4548">
          <cell r="G4548">
            <v>3</v>
          </cell>
          <cell r="M4548">
            <v>10464</v>
          </cell>
        </row>
        <row r="4549">
          <cell r="G4549">
            <v>3</v>
          </cell>
          <cell r="M4549">
            <v>10464</v>
          </cell>
        </row>
        <row r="4550">
          <cell r="G4550">
            <v>5</v>
          </cell>
          <cell r="M4550">
            <v>17440</v>
          </cell>
        </row>
        <row r="4551">
          <cell r="M4551">
            <v>0</v>
          </cell>
        </row>
        <row r="4552">
          <cell r="G4552">
            <v>1</v>
          </cell>
          <cell r="M4552">
            <v>3488</v>
          </cell>
        </row>
        <row r="4553">
          <cell r="G4553">
            <v>1</v>
          </cell>
          <cell r="M4553">
            <v>3488</v>
          </cell>
        </row>
        <row r="4554">
          <cell r="G4554">
            <v>2</v>
          </cell>
          <cell r="M4554">
            <v>6976</v>
          </cell>
        </row>
        <row r="4555">
          <cell r="G4555">
            <v>1</v>
          </cell>
          <cell r="M4555">
            <v>3488</v>
          </cell>
        </row>
        <row r="4556">
          <cell r="G4556">
            <v>1</v>
          </cell>
          <cell r="M4556">
            <v>3488</v>
          </cell>
        </row>
        <row r="4557">
          <cell r="M4557">
            <v>0</v>
          </cell>
        </row>
        <row r="4558">
          <cell r="G4558">
            <v>1</v>
          </cell>
          <cell r="M4558">
            <v>3488</v>
          </cell>
        </row>
        <row r="4559">
          <cell r="M4559">
            <v>0</v>
          </cell>
        </row>
        <row r="4560">
          <cell r="G4560">
            <v>2</v>
          </cell>
          <cell r="M4560">
            <v>6976</v>
          </cell>
        </row>
        <row r="4561">
          <cell r="G4561">
            <v>2</v>
          </cell>
          <cell r="M4561">
            <v>6976</v>
          </cell>
        </row>
        <row r="4562">
          <cell r="G4562">
            <v>3</v>
          </cell>
          <cell r="M4562">
            <v>10464</v>
          </cell>
        </row>
        <row r="4563">
          <cell r="M4563">
            <v>0</v>
          </cell>
        </row>
        <row r="4564">
          <cell r="G4564">
            <v>2</v>
          </cell>
          <cell r="M4564">
            <v>2180</v>
          </cell>
        </row>
        <row r="4565">
          <cell r="G4565">
            <v>5</v>
          </cell>
          <cell r="M4565">
            <v>5450</v>
          </cell>
        </row>
        <row r="4566">
          <cell r="G4566">
            <v>5</v>
          </cell>
          <cell r="M4566">
            <v>5450</v>
          </cell>
        </row>
        <row r="4567">
          <cell r="G4567">
            <v>7</v>
          </cell>
          <cell r="M4567">
            <v>7630</v>
          </cell>
        </row>
        <row r="4568">
          <cell r="G4568">
            <v>4</v>
          </cell>
          <cell r="M4568">
            <v>4360</v>
          </cell>
        </row>
        <row r="4569">
          <cell r="G4569">
            <v>6</v>
          </cell>
          <cell r="M4569">
            <v>6540</v>
          </cell>
        </row>
        <row r="4570">
          <cell r="G4570">
            <v>3</v>
          </cell>
          <cell r="M4570">
            <v>3270</v>
          </cell>
        </row>
        <row r="4571">
          <cell r="G4571">
            <v>5</v>
          </cell>
          <cell r="M4571">
            <v>5450</v>
          </cell>
        </row>
        <row r="4572">
          <cell r="G4572">
            <v>6</v>
          </cell>
          <cell r="M4572">
            <v>6540</v>
          </cell>
        </row>
        <row r="4573">
          <cell r="G4573">
            <v>4</v>
          </cell>
          <cell r="M4573">
            <v>4360</v>
          </cell>
        </row>
        <row r="4574">
          <cell r="M4574">
            <v>0</v>
          </cell>
        </row>
        <row r="4575">
          <cell r="G4575">
            <v>3</v>
          </cell>
          <cell r="M4575">
            <v>3270</v>
          </cell>
        </row>
        <row r="4576">
          <cell r="G4576">
            <v>4</v>
          </cell>
          <cell r="M4576">
            <v>4360</v>
          </cell>
        </row>
        <row r="4577">
          <cell r="G4577">
            <v>7</v>
          </cell>
          <cell r="M4577">
            <v>7630</v>
          </cell>
        </row>
        <row r="4578">
          <cell r="G4578">
            <v>3</v>
          </cell>
          <cell r="M4578">
            <v>3270</v>
          </cell>
        </row>
        <row r="4579">
          <cell r="G4579">
            <v>11</v>
          </cell>
          <cell r="M4579">
            <v>11990</v>
          </cell>
        </row>
        <row r="4580">
          <cell r="G4580">
            <v>3</v>
          </cell>
          <cell r="M4580">
            <v>3270</v>
          </cell>
        </row>
        <row r="4581">
          <cell r="G4581">
            <v>3</v>
          </cell>
          <cell r="M4581">
            <v>3270</v>
          </cell>
        </row>
        <row r="4582">
          <cell r="G4582">
            <v>3</v>
          </cell>
          <cell r="M4582">
            <v>3270</v>
          </cell>
        </row>
        <row r="4583">
          <cell r="G4583">
            <v>3</v>
          </cell>
          <cell r="M4583">
            <v>3270</v>
          </cell>
        </row>
        <row r="4584">
          <cell r="G4584">
            <v>8</v>
          </cell>
          <cell r="M4584">
            <v>8720</v>
          </cell>
        </row>
        <row r="4585">
          <cell r="G4585">
            <v>5</v>
          </cell>
          <cell r="M4585">
            <v>5450</v>
          </cell>
        </row>
        <row r="4586">
          <cell r="G4586">
            <v>4</v>
          </cell>
          <cell r="M4586">
            <v>4360</v>
          </cell>
        </row>
        <row r="4587">
          <cell r="G4587">
            <v>5</v>
          </cell>
          <cell r="M4587">
            <v>5450</v>
          </cell>
        </row>
        <row r="4588">
          <cell r="G4588">
            <v>3</v>
          </cell>
          <cell r="M4588">
            <v>3270</v>
          </cell>
        </row>
        <row r="4589">
          <cell r="G4589">
            <v>6</v>
          </cell>
          <cell r="M4589">
            <v>6540</v>
          </cell>
        </row>
        <row r="4590">
          <cell r="G4590">
            <v>4</v>
          </cell>
          <cell r="M4590">
            <v>4360</v>
          </cell>
        </row>
        <row r="4591">
          <cell r="G4591">
            <v>4</v>
          </cell>
          <cell r="M4591">
            <v>4360</v>
          </cell>
        </row>
        <row r="4592">
          <cell r="G4592">
            <v>5</v>
          </cell>
          <cell r="M4592">
            <v>5450</v>
          </cell>
        </row>
        <row r="4593">
          <cell r="G4593">
            <v>7</v>
          </cell>
          <cell r="M4593">
            <v>7630</v>
          </cell>
        </row>
        <row r="4594">
          <cell r="G4594">
            <v>4</v>
          </cell>
          <cell r="M4594">
            <v>4360</v>
          </cell>
        </row>
        <row r="4595">
          <cell r="G4595">
            <v>8</v>
          </cell>
          <cell r="M4595">
            <v>8720</v>
          </cell>
        </row>
        <row r="4596">
          <cell r="G4596">
            <v>7</v>
          </cell>
          <cell r="M4596">
            <v>7630</v>
          </cell>
        </row>
        <row r="4597">
          <cell r="G4597">
            <v>4</v>
          </cell>
          <cell r="M4597">
            <v>4360</v>
          </cell>
        </row>
        <row r="4598">
          <cell r="G4598">
            <v>3</v>
          </cell>
          <cell r="M4598">
            <v>3270</v>
          </cell>
        </row>
        <row r="4599">
          <cell r="G4599">
            <v>5</v>
          </cell>
          <cell r="M4599">
            <v>5450</v>
          </cell>
        </row>
        <row r="4600">
          <cell r="G4600">
            <v>5</v>
          </cell>
          <cell r="M4600">
            <v>5450</v>
          </cell>
        </row>
        <row r="4601">
          <cell r="G4601">
            <v>3</v>
          </cell>
          <cell r="M4601">
            <v>3270</v>
          </cell>
        </row>
        <row r="4602">
          <cell r="G4602">
            <v>5</v>
          </cell>
          <cell r="M4602">
            <v>5450</v>
          </cell>
        </row>
        <row r="4603">
          <cell r="G4603">
            <v>3</v>
          </cell>
          <cell r="M4603">
            <v>3270</v>
          </cell>
        </row>
        <row r="4604">
          <cell r="G4604">
            <v>5</v>
          </cell>
          <cell r="M4604">
            <v>5450</v>
          </cell>
        </row>
        <row r="4605">
          <cell r="G4605">
            <v>5</v>
          </cell>
          <cell r="M4605">
            <v>5450</v>
          </cell>
        </row>
        <row r="4606">
          <cell r="G4606">
            <v>5</v>
          </cell>
          <cell r="M4606">
            <v>5450</v>
          </cell>
        </row>
        <row r="4607">
          <cell r="G4607">
            <v>3</v>
          </cell>
          <cell r="M4607">
            <v>3270</v>
          </cell>
        </row>
        <row r="4608">
          <cell r="G4608">
            <v>3</v>
          </cell>
          <cell r="M4608">
            <v>3270</v>
          </cell>
        </row>
        <row r="4609">
          <cell r="G4609">
            <v>7</v>
          </cell>
          <cell r="M4609">
            <v>7630</v>
          </cell>
        </row>
        <row r="4610">
          <cell r="G4610">
            <v>2</v>
          </cell>
          <cell r="M4610">
            <v>2180</v>
          </cell>
        </row>
        <row r="4611">
          <cell r="G4611">
            <v>7</v>
          </cell>
          <cell r="M4611">
            <v>7630</v>
          </cell>
        </row>
        <row r="4612">
          <cell r="G4612">
            <v>20</v>
          </cell>
          <cell r="M4612">
            <v>21800</v>
          </cell>
        </row>
        <row r="4613">
          <cell r="G4613">
            <v>6</v>
          </cell>
          <cell r="M4613">
            <v>6540</v>
          </cell>
        </row>
        <row r="4614">
          <cell r="M4614">
            <v>0</v>
          </cell>
        </row>
        <row r="4615">
          <cell r="G4615">
            <v>5</v>
          </cell>
          <cell r="M4615">
            <v>5450</v>
          </cell>
        </row>
        <row r="4616">
          <cell r="G4616">
            <v>3</v>
          </cell>
          <cell r="M4616">
            <v>3270</v>
          </cell>
        </row>
        <row r="4617">
          <cell r="G4617">
            <v>2</v>
          </cell>
          <cell r="M4617">
            <v>2180</v>
          </cell>
        </row>
        <row r="4618">
          <cell r="G4618">
            <v>5</v>
          </cell>
          <cell r="M4618">
            <v>5450</v>
          </cell>
        </row>
        <row r="4619">
          <cell r="G4619">
            <v>3</v>
          </cell>
          <cell r="M4619">
            <v>3270</v>
          </cell>
        </row>
        <row r="4620">
          <cell r="G4620">
            <v>5</v>
          </cell>
          <cell r="M4620">
            <v>5450</v>
          </cell>
        </row>
        <row r="4621">
          <cell r="G4621">
            <v>12</v>
          </cell>
          <cell r="M4621">
            <v>13080</v>
          </cell>
        </row>
        <row r="4622">
          <cell r="G4622">
            <v>8</v>
          </cell>
          <cell r="M4622">
            <v>8720</v>
          </cell>
        </row>
        <row r="4623">
          <cell r="G4623">
            <v>7</v>
          </cell>
          <cell r="M4623">
            <v>7630</v>
          </cell>
        </row>
        <row r="4624">
          <cell r="G4624">
            <v>4</v>
          </cell>
          <cell r="M4624">
            <v>4360</v>
          </cell>
        </row>
        <row r="4625">
          <cell r="G4625">
            <v>5</v>
          </cell>
          <cell r="M4625">
            <v>5450</v>
          </cell>
        </row>
        <row r="4626">
          <cell r="G4626">
            <v>5</v>
          </cell>
          <cell r="M4626">
            <v>5450</v>
          </cell>
        </row>
        <row r="4627">
          <cell r="G4627">
            <v>10</v>
          </cell>
          <cell r="M4627">
            <v>10900</v>
          </cell>
        </row>
        <row r="4628">
          <cell r="G4628">
            <v>4</v>
          </cell>
          <cell r="M4628">
            <v>4360</v>
          </cell>
        </row>
        <row r="4629">
          <cell r="G4629">
            <v>5</v>
          </cell>
          <cell r="M4629">
            <v>5450</v>
          </cell>
        </row>
        <row r="4630">
          <cell r="G4630">
            <v>5</v>
          </cell>
          <cell r="M4630">
            <v>5450</v>
          </cell>
        </row>
        <row r="4631">
          <cell r="G4631">
            <v>3</v>
          </cell>
          <cell r="M4631">
            <v>3270</v>
          </cell>
        </row>
        <row r="4632">
          <cell r="G4632">
            <v>12</v>
          </cell>
          <cell r="M4632">
            <v>13080</v>
          </cell>
        </row>
        <row r="4633">
          <cell r="G4633">
            <v>3</v>
          </cell>
          <cell r="M4633">
            <v>3270</v>
          </cell>
        </row>
        <row r="4634">
          <cell r="G4634">
            <v>6</v>
          </cell>
          <cell r="M4634">
            <v>6540</v>
          </cell>
        </row>
        <row r="4635">
          <cell r="G4635">
            <v>6</v>
          </cell>
          <cell r="M4635">
            <v>6540</v>
          </cell>
        </row>
        <row r="4636">
          <cell r="G4636">
            <v>25</v>
          </cell>
          <cell r="M4636">
            <v>13625</v>
          </cell>
        </row>
        <row r="4637">
          <cell r="G4637">
            <v>31</v>
          </cell>
          <cell r="M4637">
            <v>16895</v>
          </cell>
        </row>
        <row r="4638">
          <cell r="G4638">
            <v>26</v>
          </cell>
          <cell r="M4638">
            <v>14170</v>
          </cell>
        </row>
        <row r="4639">
          <cell r="G4639">
            <v>55</v>
          </cell>
          <cell r="M4639">
            <v>29975</v>
          </cell>
        </row>
        <row r="4640">
          <cell r="G4640">
            <v>16</v>
          </cell>
          <cell r="M4640">
            <v>8720</v>
          </cell>
        </row>
        <row r="4641">
          <cell r="G4641">
            <v>24</v>
          </cell>
          <cell r="M4641">
            <v>13080</v>
          </cell>
        </row>
        <row r="4642">
          <cell r="G4642">
            <v>50</v>
          </cell>
          <cell r="M4642">
            <v>27250</v>
          </cell>
        </row>
        <row r="4643">
          <cell r="G4643">
            <v>25</v>
          </cell>
          <cell r="M4643">
            <v>13625</v>
          </cell>
        </row>
        <row r="4644">
          <cell r="G4644">
            <v>49</v>
          </cell>
          <cell r="M4644">
            <v>26705</v>
          </cell>
        </row>
        <row r="4645">
          <cell r="G4645">
            <v>24</v>
          </cell>
          <cell r="M4645">
            <v>13080</v>
          </cell>
        </row>
        <row r="4646">
          <cell r="M4646">
            <v>0</v>
          </cell>
        </row>
        <row r="4647">
          <cell r="G4647">
            <v>20</v>
          </cell>
          <cell r="M4647">
            <v>10900</v>
          </cell>
        </row>
        <row r="4648">
          <cell r="G4648">
            <v>18</v>
          </cell>
          <cell r="M4648">
            <v>9810</v>
          </cell>
        </row>
        <row r="4649">
          <cell r="G4649">
            <v>49</v>
          </cell>
          <cell r="M4649">
            <v>26705</v>
          </cell>
        </row>
        <row r="4650">
          <cell r="G4650">
            <v>20</v>
          </cell>
          <cell r="M4650">
            <v>10900</v>
          </cell>
        </row>
        <row r="4651">
          <cell r="G4651">
            <v>49</v>
          </cell>
          <cell r="M4651">
            <v>26705</v>
          </cell>
        </row>
        <row r="4652">
          <cell r="G4652">
            <v>20</v>
          </cell>
          <cell r="M4652">
            <v>10900</v>
          </cell>
        </row>
        <row r="4653">
          <cell r="G4653">
            <v>29</v>
          </cell>
          <cell r="M4653">
            <v>15805</v>
          </cell>
        </row>
        <row r="4654">
          <cell r="G4654">
            <v>43</v>
          </cell>
          <cell r="M4654">
            <v>23435</v>
          </cell>
        </row>
        <row r="4655">
          <cell r="G4655">
            <v>19</v>
          </cell>
          <cell r="M4655">
            <v>10355</v>
          </cell>
        </row>
        <row r="4656">
          <cell r="G4656">
            <v>59</v>
          </cell>
          <cell r="M4656">
            <v>32155</v>
          </cell>
        </row>
        <row r="4657">
          <cell r="G4657">
            <v>52</v>
          </cell>
          <cell r="M4657">
            <v>28340</v>
          </cell>
        </row>
        <row r="4658">
          <cell r="G4658">
            <v>52</v>
          </cell>
          <cell r="M4658">
            <v>28340</v>
          </cell>
        </row>
        <row r="4659">
          <cell r="G4659">
            <v>25</v>
          </cell>
          <cell r="M4659">
            <v>13625</v>
          </cell>
        </row>
        <row r="4660">
          <cell r="G4660">
            <v>19</v>
          </cell>
          <cell r="M4660">
            <v>10355</v>
          </cell>
        </row>
        <row r="4661">
          <cell r="G4661">
            <v>26</v>
          </cell>
          <cell r="M4661">
            <v>14170</v>
          </cell>
        </row>
        <row r="4662">
          <cell r="G4662">
            <v>19</v>
          </cell>
          <cell r="M4662">
            <v>10355</v>
          </cell>
        </row>
        <row r="4663">
          <cell r="G4663">
            <v>58</v>
          </cell>
          <cell r="M4663">
            <v>31610</v>
          </cell>
        </row>
        <row r="4664">
          <cell r="G4664">
            <v>51</v>
          </cell>
          <cell r="M4664">
            <v>27795</v>
          </cell>
        </row>
        <row r="4665">
          <cell r="G4665">
            <v>28</v>
          </cell>
          <cell r="M4665">
            <v>15260</v>
          </cell>
        </row>
        <row r="4666">
          <cell r="G4666">
            <v>30</v>
          </cell>
          <cell r="M4666">
            <v>16350</v>
          </cell>
        </row>
        <row r="4667">
          <cell r="G4667">
            <v>26</v>
          </cell>
          <cell r="M4667">
            <v>14170</v>
          </cell>
        </row>
        <row r="4668">
          <cell r="G4668">
            <v>26</v>
          </cell>
          <cell r="M4668">
            <v>14170</v>
          </cell>
        </row>
        <row r="4669">
          <cell r="G4669">
            <v>29</v>
          </cell>
          <cell r="M4669">
            <v>15805</v>
          </cell>
        </row>
        <row r="4670">
          <cell r="G4670">
            <v>58</v>
          </cell>
          <cell r="M4670">
            <v>31610</v>
          </cell>
        </row>
        <row r="4671">
          <cell r="G4671">
            <v>26</v>
          </cell>
          <cell r="M4671">
            <v>14170</v>
          </cell>
        </row>
        <row r="4672">
          <cell r="G4672">
            <v>24</v>
          </cell>
          <cell r="M4672">
            <v>13080</v>
          </cell>
        </row>
        <row r="4673">
          <cell r="G4673">
            <v>29</v>
          </cell>
          <cell r="M4673">
            <v>15805</v>
          </cell>
        </row>
        <row r="4674">
          <cell r="G4674">
            <v>30</v>
          </cell>
          <cell r="M4674">
            <v>16350</v>
          </cell>
        </row>
        <row r="4675">
          <cell r="G4675">
            <v>31</v>
          </cell>
          <cell r="M4675">
            <v>16895</v>
          </cell>
        </row>
        <row r="4676">
          <cell r="G4676">
            <v>44</v>
          </cell>
          <cell r="M4676">
            <v>23980</v>
          </cell>
        </row>
        <row r="4677">
          <cell r="G4677">
            <v>34</v>
          </cell>
          <cell r="M4677">
            <v>18530</v>
          </cell>
        </row>
        <row r="4678">
          <cell r="G4678">
            <v>24</v>
          </cell>
          <cell r="M4678">
            <v>13080</v>
          </cell>
        </row>
        <row r="4679">
          <cell r="G4679">
            <v>31</v>
          </cell>
          <cell r="M4679">
            <v>16895</v>
          </cell>
        </row>
        <row r="4680">
          <cell r="G4680">
            <v>25</v>
          </cell>
          <cell r="M4680">
            <v>13625</v>
          </cell>
        </row>
        <row r="4681">
          <cell r="G4681">
            <v>20</v>
          </cell>
          <cell r="M4681">
            <v>10900</v>
          </cell>
        </row>
        <row r="4682">
          <cell r="G4682">
            <v>31</v>
          </cell>
          <cell r="M4682">
            <v>16895</v>
          </cell>
        </row>
        <row r="4683">
          <cell r="G4683">
            <v>26</v>
          </cell>
          <cell r="M4683">
            <v>14170</v>
          </cell>
        </row>
        <row r="4684">
          <cell r="G4684">
            <v>29</v>
          </cell>
          <cell r="M4684">
            <v>15805</v>
          </cell>
        </row>
        <row r="4685">
          <cell r="G4685">
            <v>35</v>
          </cell>
          <cell r="M4685">
            <v>19075</v>
          </cell>
        </row>
        <row r="4686">
          <cell r="M4686">
            <v>0</v>
          </cell>
        </row>
        <row r="4687">
          <cell r="G4687">
            <v>43</v>
          </cell>
          <cell r="M4687">
            <v>23435</v>
          </cell>
        </row>
        <row r="4688">
          <cell r="G4688">
            <v>35</v>
          </cell>
          <cell r="M4688">
            <v>19075</v>
          </cell>
        </row>
        <row r="4689">
          <cell r="G4689">
            <v>45</v>
          </cell>
          <cell r="M4689">
            <v>24525</v>
          </cell>
        </row>
        <row r="4690">
          <cell r="G4690">
            <v>37</v>
          </cell>
          <cell r="M4690">
            <v>20165</v>
          </cell>
        </row>
        <row r="4691">
          <cell r="G4691">
            <v>48</v>
          </cell>
          <cell r="M4691">
            <v>26160</v>
          </cell>
        </row>
        <row r="4692">
          <cell r="G4692">
            <v>44</v>
          </cell>
          <cell r="M4692">
            <v>23980</v>
          </cell>
        </row>
        <row r="4693">
          <cell r="G4693">
            <v>44</v>
          </cell>
          <cell r="M4693">
            <v>23980</v>
          </cell>
        </row>
        <row r="4694">
          <cell r="G4694">
            <v>56</v>
          </cell>
          <cell r="M4694">
            <v>30520</v>
          </cell>
        </row>
        <row r="4695">
          <cell r="G4695">
            <v>47</v>
          </cell>
          <cell r="M4695">
            <v>25615</v>
          </cell>
        </row>
        <row r="4696">
          <cell r="G4696">
            <v>38</v>
          </cell>
          <cell r="M4696">
            <v>20710</v>
          </cell>
        </row>
        <row r="4697">
          <cell r="G4697">
            <v>45</v>
          </cell>
          <cell r="M4697">
            <v>24525</v>
          </cell>
        </row>
        <row r="4698">
          <cell r="G4698">
            <v>55</v>
          </cell>
          <cell r="M4698">
            <v>29975</v>
          </cell>
        </row>
        <row r="4699">
          <cell r="G4699">
            <v>42</v>
          </cell>
          <cell r="M4699">
            <v>22890</v>
          </cell>
        </row>
        <row r="4700">
          <cell r="G4700">
            <v>27</v>
          </cell>
          <cell r="M4700">
            <v>14715</v>
          </cell>
        </row>
        <row r="4701">
          <cell r="G4701">
            <v>26</v>
          </cell>
          <cell r="M4701">
            <v>14170</v>
          </cell>
        </row>
        <row r="4702">
          <cell r="G4702">
            <v>49</v>
          </cell>
          <cell r="M4702">
            <v>26705</v>
          </cell>
        </row>
        <row r="4703">
          <cell r="G4703">
            <v>49</v>
          </cell>
          <cell r="M4703">
            <v>26705</v>
          </cell>
        </row>
        <row r="4704">
          <cell r="G4704">
            <v>34</v>
          </cell>
          <cell r="M4704">
            <v>18530</v>
          </cell>
        </row>
        <row r="4705">
          <cell r="G4705">
            <v>60</v>
          </cell>
          <cell r="M4705">
            <v>32700</v>
          </cell>
        </row>
        <row r="4706">
          <cell r="G4706">
            <v>50</v>
          </cell>
          <cell r="M4706">
            <v>27250</v>
          </cell>
        </row>
        <row r="4707">
          <cell r="G4707">
            <v>25</v>
          </cell>
          <cell r="M4707">
            <v>13625</v>
          </cell>
        </row>
        <row r="4708">
          <cell r="G4708">
            <v>1</v>
          </cell>
          <cell r="M4708">
            <v>24000</v>
          </cell>
        </row>
        <row r="4709">
          <cell r="G4709">
            <v>1</v>
          </cell>
          <cell r="M4709">
            <v>24000</v>
          </cell>
        </row>
        <row r="4710">
          <cell r="G4710">
            <v>1</v>
          </cell>
          <cell r="M4710">
            <v>24000</v>
          </cell>
        </row>
        <row r="4711">
          <cell r="G4711">
            <v>1</v>
          </cell>
          <cell r="M4711">
            <v>24000</v>
          </cell>
        </row>
        <row r="4712">
          <cell r="G4712">
            <v>1</v>
          </cell>
          <cell r="M4712">
            <v>24000</v>
          </cell>
        </row>
        <row r="4713">
          <cell r="G4713">
            <v>1</v>
          </cell>
          <cell r="M4713">
            <v>24000</v>
          </cell>
        </row>
        <row r="4714">
          <cell r="G4714">
            <v>1</v>
          </cell>
          <cell r="M4714">
            <v>24000</v>
          </cell>
        </row>
        <row r="4715">
          <cell r="G4715">
            <v>1</v>
          </cell>
          <cell r="M4715">
            <v>24000</v>
          </cell>
        </row>
        <row r="4716">
          <cell r="G4716">
            <v>1</v>
          </cell>
          <cell r="M4716">
            <v>24000</v>
          </cell>
        </row>
        <row r="4717">
          <cell r="G4717">
            <v>1</v>
          </cell>
          <cell r="M4717">
            <v>24000</v>
          </cell>
        </row>
        <row r="4718">
          <cell r="M4718">
            <v>0</v>
          </cell>
        </row>
        <row r="4719">
          <cell r="G4719">
            <v>1</v>
          </cell>
          <cell r="M4719">
            <v>24000</v>
          </cell>
        </row>
        <row r="4720">
          <cell r="G4720">
            <v>1</v>
          </cell>
          <cell r="M4720">
            <v>24000</v>
          </cell>
        </row>
        <row r="4721">
          <cell r="G4721">
            <v>1</v>
          </cell>
          <cell r="M4721">
            <v>24000</v>
          </cell>
        </row>
        <row r="4722">
          <cell r="G4722">
            <v>1</v>
          </cell>
          <cell r="M4722">
            <v>24000</v>
          </cell>
        </row>
        <row r="4723">
          <cell r="G4723">
            <v>1</v>
          </cell>
          <cell r="M4723">
            <v>24000</v>
          </cell>
        </row>
        <row r="4724">
          <cell r="G4724">
            <v>1</v>
          </cell>
          <cell r="M4724">
            <v>24000</v>
          </cell>
        </row>
        <row r="4725">
          <cell r="G4725">
            <v>1</v>
          </cell>
          <cell r="M4725">
            <v>24000</v>
          </cell>
        </row>
        <row r="4726">
          <cell r="G4726">
            <v>1</v>
          </cell>
          <cell r="M4726">
            <v>24000</v>
          </cell>
        </row>
        <row r="4727">
          <cell r="G4727">
            <v>1</v>
          </cell>
          <cell r="M4727">
            <v>24000</v>
          </cell>
        </row>
        <row r="4728">
          <cell r="G4728">
            <v>1</v>
          </cell>
          <cell r="M4728">
            <v>24000</v>
          </cell>
        </row>
        <row r="4729">
          <cell r="G4729">
            <v>1</v>
          </cell>
          <cell r="M4729">
            <v>24000</v>
          </cell>
        </row>
        <row r="4730">
          <cell r="G4730">
            <v>1</v>
          </cell>
          <cell r="M4730">
            <v>24000</v>
          </cell>
        </row>
        <row r="4731">
          <cell r="G4731">
            <v>1</v>
          </cell>
          <cell r="M4731">
            <v>24000</v>
          </cell>
        </row>
        <row r="4732">
          <cell r="G4732">
            <v>1</v>
          </cell>
          <cell r="M4732">
            <v>24000</v>
          </cell>
        </row>
        <row r="4733">
          <cell r="G4733">
            <v>1</v>
          </cell>
          <cell r="M4733">
            <v>24000</v>
          </cell>
        </row>
        <row r="4734">
          <cell r="G4734">
            <v>1</v>
          </cell>
          <cell r="M4734">
            <v>24000</v>
          </cell>
        </row>
        <row r="4735">
          <cell r="G4735">
            <v>1</v>
          </cell>
          <cell r="M4735">
            <v>24000</v>
          </cell>
        </row>
        <row r="4736">
          <cell r="G4736">
            <v>1</v>
          </cell>
          <cell r="M4736">
            <v>24000</v>
          </cell>
        </row>
        <row r="4737">
          <cell r="G4737">
            <v>1</v>
          </cell>
          <cell r="M4737">
            <v>24000</v>
          </cell>
        </row>
        <row r="4738">
          <cell r="G4738">
            <v>1</v>
          </cell>
          <cell r="M4738">
            <v>24000</v>
          </cell>
        </row>
        <row r="4739">
          <cell r="G4739">
            <v>1</v>
          </cell>
          <cell r="M4739">
            <v>24000</v>
          </cell>
        </row>
        <row r="4740">
          <cell r="G4740">
            <v>1</v>
          </cell>
          <cell r="M4740">
            <v>24000</v>
          </cell>
        </row>
        <row r="4741">
          <cell r="G4741">
            <v>1</v>
          </cell>
          <cell r="M4741">
            <v>24000</v>
          </cell>
        </row>
        <row r="4742">
          <cell r="G4742">
            <v>1</v>
          </cell>
          <cell r="M4742">
            <v>24000</v>
          </cell>
        </row>
        <row r="4743">
          <cell r="G4743">
            <v>1</v>
          </cell>
          <cell r="M4743">
            <v>24000</v>
          </cell>
        </row>
        <row r="4744">
          <cell r="G4744">
            <v>1</v>
          </cell>
          <cell r="M4744">
            <v>24000</v>
          </cell>
        </row>
        <row r="4745">
          <cell r="G4745">
            <v>1</v>
          </cell>
          <cell r="M4745">
            <v>24000</v>
          </cell>
        </row>
        <row r="4746">
          <cell r="G4746">
            <v>1</v>
          </cell>
          <cell r="M4746">
            <v>24000</v>
          </cell>
        </row>
        <row r="4747">
          <cell r="G4747">
            <v>1</v>
          </cell>
          <cell r="M4747">
            <v>24000</v>
          </cell>
        </row>
        <row r="4748">
          <cell r="G4748">
            <v>1</v>
          </cell>
          <cell r="M4748">
            <v>24000</v>
          </cell>
        </row>
        <row r="4749">
          <cell r="G4749">
            <v>1</v>
          </cell>
          <cell r="M4749">
            <v>24000</v>
          </cell>
        </row>
        <row r="4750">
          <cell r="G4750">
            <v>1</v>
          </cell>
          <cell r="M4750">
            <v>24000</v>
          </cell>
        </row>
        <row r="4751">
          <cell r="G4751">
            <v>1</v>
          </cell>
          <cell r="M4751">
            <v>24000</v>
          </cell>
        </row>
        <row r="4752">
          <cell r="G4752">
            <v>1</v>
          </cell>
          <cell r="M4752">
            <v>24000</v>
          </cell>
        </row>
        <row r="4753">
          <cell r="G4753">
            <v>1</v>
          </cell>
          <cell r="M4753">
            <v>24000</v>
          </cell>
        </row>
        <row r="4754">
          <cell r="G4754">
            <v>1</v>
          </cell>
          <cell r="M4754">
            <v>24000</v>
          </cell>
        </row>
        <row r="4755">
          <cell r="G4755">
            <v>1</v>
          </cell>
          <cell r="M4755">
            <v>24000</v>
          </cell>
        </row>
        <row r="4756">
          <cell r="G4756">
            <v>1</v>
          </cell>
          <cell r="M4756">
            <v>24000</v>
          </cell>
        </row>
        <row r="4757">
          <cell r="G4757">
            <v>1</v>
          </cell>
          <cell r="M4757">
            <v>24000</v>
          </cell>
        </row>
        <row r="4758">
          <cell r="M4758">
            <v>0</v>
          </cell>
        </row>
        <row r="4759">
          <cell r="G4759">
            <v>1</v>
          </cell>
          <cell r="M4759">
            <v>24000</v>
          </cell>
        </row>
        <row r="4760">
          <cell r="G4760">
            <v>1</v>
          </cell>
          <cell r="M4760">
            <v>24000</v>
          </cell>
        </row>
        <row r="4761">
          <cell r="G4761">
            <v>1</v>
          </cell>
          <cell r="M4761">
            <v>24000</v>
          </cell>
        </row>
        <row r="4762">
          <cell r="G4762">
            <v>1</v>
          </cell>
          <cell r="M4762">
            <v>24000</v>
          </cell>
        </row>
        <row r="4763">
          <cell r="G4763">
            <v>1</v>
          </cell>
          <cell r="M4763">
            <v>24000</v>
          </cell>
        </row>
        <row r="4764">
          <cell r="G4764">
            <v>1</v>
          </cell>
          <cell r="M4764">
            <v>24000</v>
          </cell>
        </row>
        <row r="4765">
          <cell r="G4765">
            <v>1</v>
          </cell>
          <cell r="M4765">
            <v>24000</v>
          </cell>
        </row>
        <row r="4766">
          <cell r="G4766">
            <v>1</v>
          </cell>
          <cell r="M4766">
            <v>24000</v>
          </cell>
        </row>
        <row r="4767">
          <cell r="G4767">
            <v>1</v>
          </cell>
          <cell r="M4767">
            <v>24000</v>
          </cell>
        </row>
        <row r="4768">
          <cell r="G4768">
            <v>1</v>
          </cell>
          <cell r="M4768">
            <v>24000</v>
          </cell>
        </row>
        <row r="4769">
          <cell r="G4769">
            <v>1</v>
          </cell>
          <cell r="M4769">
            <v>24000</v>
          </cell>
        </row>
        <row r="4770">
          <cell r="G4770">
            <v>1</v>
          </cell>
          <cell r="M4770">
            <v>24000</v>
          </cell>
        </row>
        <row r="4771">
          <cell r="G4771">
            <v>1</v>
          </cell>
          <cell r="M4771">
            <v>24000</v>
          </cell>
        </row>
        <row r="4772">
          <cell r="G4772">
            <v>1</v>
          </cell>
          <cell r="M4772">
            <v>24000</v>
          </cell>
        </row>
        <row r="4773">
          <cell r="G4773">
            <v>1</v>
          </cell>
          <cell r="M4773">
            <v>24000</v>
          </cell>
        </row>
        <row r="4774">
          <cell r="G4774">
            <v>1</v>
          </cell>
          <cell r="M4774">
            <v>24000</v>
          </cell>
        </row>
        <row r="4775">
          <cell r="G4775">
            <v>1</v>
          </cell>
          <cell r="M4775">
            <v>24000</v>
          </cell>
        </row>
        <row r="4776">
          <cell r="G4776">
            <v>1</v>
          </cell>
          <cell r="M4776">
            <v>24000</v>
          </cell>
        </row>
        <row r="4777">
          <cell r="G4777">
            <v>1</v>
          </cell>
          <cell r="M4777">
            <v>24000</v>
          </cell>
        </row>
        <row r="4778">
          <cell r="G4778">
            <v>1</v>
          </cell>
          <cell r="M4778">
            <v>24000</v>
          </cell>
        </row>
        <row r="4779">
          <cell r="G4779">
            <v>1</v>
          </cell>
          <cell r="M4779">
            <v>24000</v>
          </cell>
        </row>
        <row r="4781">
          <cell r="M4781">
            <v>0</v>
          </cell>
        </row>
        <row r="4782">
          <cell r="G4782">
            <v>75</v>
          </cell>
          <cell r="M4782">
            <v>319070.25</v>
          </cell>
        </row>
        <row r="4783">
          <cell r="G4783">
            <v>35</v>
          </cell>
          <cell r="M4783">
            <v>148899.45000000001</v>
          </cell>
        </row>
        <row r="4784">
          <cell r="G4784">
            <v>90</v>
          </cell>
          <cell r="M4784">
            <v>382884.3</v>
          </cell>
        </row>
        <row r="4785">
          <cell r="G4785">
            <v>47</v>
          </cell>
          <cell r="M4785">
            <v>199950.69</v>
          </cell>
        </row>
        <row r="4786">
          <cell r="G4786">
            <v>31</v>
          </cell>
          <cell r="M4786">
            <v>394329.3</v>
          </cell>
        </row>
        <row r="4787">
          <cell r="M4787">
            <v>0</v>
          </cell>
        </row>
        <row r="4788">
          <cell r="M4788">
            <v>0</v>
          </cell>
        </row>
        <row r="4789">
          <cell r="G4789">
            <v>250</v>
          </cell>
          <cell r="M4789">
            <v>1063567.5</v>
          </cell>
        </row>
        <row r="4790">
          <cell r="M4790">
            <v>0</v>
          </cell>
        </row>
        <row r="4791">
          <cell r="M4791">
            <v>0</v>
          </cell>
        </row>
        <row r="4792">
          <cell r="G4792">
            <v>70</v>
          </cell>
          <cell r="M4792">
            <v>297798.90000000002</v>
          </cell>
        </row>
        <row r="4793">
          <cell r="M4793">
            <v>0</v>
          </cell>
        </row>
        <row r="4794">
          <cell r="G4794">
            <v>100</v>
          </cell>
          <cell r="M4794">
            <v>425427</v>
          </cell>
        </row>
        <row r="4795">
          <cell r="G4795">
            <v>15</v>
          </cell>
          <cell r="M4795">
            <v>63814.05</v>
          </cell>
        </row>
        <row r="4796">
          <cell r="G4796">
            <v>130</v>
          </cell>
          <cell r="M4796">
            <v>553055.1</v>
          </cell>
        </row>
        <row r="4797">
          <cell r="G4797">
            <v>45</v>
          </cell>
          <cell r="M4797">
            <v>191442.15</v>
          </cell>
        </row>
        <row r="4798">
          <cell r="G4798">
            <v>18</v>
          </cell>
          <cell r="M4798">
            <v>76576.86</v>
          </cell>
        </row>
        <row r="4799">
          <cell r="G4799">
            <v>40</v>
          </cell>
          <cell r="M4799">
            <v>170170.80000000002</v>
          </cell>
        </row>
        <row r="4800">
          <cell r="G4800">
            <v>40</v>
          </cell>
          <cell r="M4800">
            <v>178760</v>
          </cell>
        </row>
        <row r="4801">
          <cell r="M4801">
            <v>0</v>
          </cell>
        </row>
        <row r="4802">
          <cell r="G4802">
            <v>60</v>
          </cell>
          <cell r="M4802">
            <v>255256.2</v>
          </cell>
        </row>
        <row r="4803">
          <cell r="G4803">
            <v>130</v>
          </cell>
          <cell r="M4803">
            <v>553055.1</v>
          </cell>
        </row>
        <row r="4804">
          <cell r="M4804">
            <v>0</v>
          </cell>
        </row>
        <row r="4805">
          <cell r="M4805">
            <v>0</v>
          </cell>
        </row>
        <row r="4806">
          <cell r="G4806">
            <v>35</v>
          </cell>
          <cell r="M4806">
            <v>148899.45000000001</v>
          </cell>
        </row>
        <row r="4807">
          <cell r="G4807">
            <v>60</v>
          </cell>
          <cell r="M4807">
            <v>255256.2</v>
          </cell>
        </row>
        <row r="4808">
          <cell r="G4808">
            <v>50</v>
          </cell>
          <cell r="M4808">
            <v>212713.5</v>
          </cell>
        </row>
        <row r="4809">
          <cell r="G4809">
            <v>180</v>
          </cell>
          <cell r="M4809">
            <v>765768.6</v>
          </cell>
        </row>
        <row r="4810">
          <cell r="G4810">
            <v>45</v>
          </cell>
          <cell r="M4810">
            <v>191442.15</v>
          </cell>
        </row>
        <row r="4811">
          <cell r="G4811">
            <v>30</v>
          </cell>
          <cell r="M4811">
            <v>127628.1</v>
          </cell>
        </row>
        <row r="4812">
          <cell r="G4812">
            <v>32</v>
          </cell>
          <cell r="M4812">
            <v>136136.64000000001</v>
          </cell>
        </row>
        <row r="4813">
          <cell r="G4813">
            <v>80</v>
          </cell>
          <cell r="M4813">
            <v>340341.60000000003</v>
          </cell>
        </row>
        <row r="4814">
          <cell r="G4814">
            <v>80</v>
          </cell>
          <cell r="M4814">
            <v>340341.60000000003</v>
          </cell>
        </row>
        <row r="4815">
          <cell r="G4815">
            <v>25</v>
          </cell>
          <cell r="M4815">
            <v>106356.75</v>
          </cell>
        </row>
        <row r="4816">
          <cell r="G4816">
            <v>45</v>
          </cell>
          <cell r="M4816">
            <v>191442.15</v>
          </cell>
        </row>
        <row r="4817">
          <cell r="G4817">
            <v>10</v>
          </cell>
          <cell r="M4817">
            <v>42542.700000000004</v>
          </cell>
        </row>
        <row r="4818">
          <cell r="G4818">
            <v>38</v>
          </cell>
          <cell r="M4818">
            <v>161662.26</v>
          </cell>
        </row>
        <row r="4819">
          <cell r="G4819">
            <v>90</v>
          </cell>
          <cell r="M4819">
            <v>1144827</v>
          </cell>
        </row>
        <row r="4820">
          <cell r="M4820">
            <v>0</v>
          </cell>
        </row>
        <row r="4821">
          <cell r="G4821">
            <v>170</v>
          </cell>
          <cell r="M4821">
            <v>723225.9</v>
          </cell>
        </row>
        <row r="4822">
          <cell r="G4822">
            <v>30</v>
          </cell>
          <cell r="M4822">
            <v>127628.1</v>
          </cell>
        </row>
        <row r="4823">
          <cell r="G4823">
            <v>80</v>
          </cell>
          <cell r="M4823">
            <v>340341.60000000003</v>
          </cell>
        </row>
        <row r="4824">
          <cell r="G4824">
            <v>20</v>
          </cell>
          <cell r="M4824">
            <v>85085.400000000009</v>
          </cell>
        </row>
        <row r="4825">
          <cell r="G4825">
            <v>100</v>
          </cell>
          <cell r="M4825">
            <v>425427</v>
          </cell>
        </row>
        <row r="4826">
          <cell r="G4826">
            <v>60</v>
          </cell>
          <cell r="M4826">
            <v>255256.2</v>
          </cell>
        </row>
        <row r="4827">
          <cell r="G4827">
            <v>40</v>
          </cell>
          <cell r="M4827">
            <v>170170.80000000002</v>
          </cell>
        </row>
        <row r="4828">
          <cell r="G4828">
            <v>125</v>
          </cell>
          <cell r="M4828">
            <v>531783.75</v>
          </cell>
        </row>
        <row r="4829">
          <cell r="G4829">
            <v>100</v>
          </cell>
          <cell r="M4829">
            <v>425427</v>
          </cell>
        </row>
        <row r="4830">
          <cell r="G4830">
            <v>120</v>
          </cell>
          <cell r="M4830">
            <v>510512.4</v>
          </cell>
        </row>
        <row r="4831">
          <cell r="M4831">
            <v>0</v>
          </cell>
        </row>
        <row r="4832">
          <cell r="G4832">
            <v>50</v>
          </cell>
          <cell r="M4832">
            <v>212713.5</v>
          </cell>
        </row>
        <row r="4833">
          <cell r="G4833">
            <v>60</v>
          </cell>
          <cell r="M4833">
            <v>255256.2</v>
          </cell>
        </row>
        <row r="4834">
          <cell r="G4834">
            <v>30</v>
          </cell>
          <cell r="M4834">
            <v>134070</v>
          </cell>
        </row>
        <row r="4835">
          <cell r="M4835">
            <v>0</v>
          </cell>
        </row>
        <row r="4836">
          <cell r="G4836">
            <v>120</v>
          </cell>
          <cell r="M4836">
            <v>510512.4</v>
          </cell>
        </row>
        <row r="4837">
          <cell r="G4837">
            <v>50</v>
          </cell>
          <cell r="M4837">
            <v>212713.5</v>
          </cell>
        </row>
        <row r="4838">
          <cell r="G4838">
            <v>60</v>
          </cell>
          <cell r="M4838">
            <v>255256.2</v>
          </cell>
        </row>
        <row r="4839">
          <cell r="G4839">
            <v>100</v>
          </cell>
          <cell r="M4839">
            <v>425427</v>
          </cell>
        </row>
        <row r="4840">
          <cell r="G4840">
            <v>50</v>
          </cell>
          <cell r="M4840">
            <v>212713.5</v>
          </cell>
        </row>
        <row r="4841">
          <cell r="G4841">
            <v>80</v>
          </cell>
          <cell r="M4841">
            <v>340341.60000000003</v>
          </cell>
        </row>
        <row r="4842">
          <cell r="G4842">
            <v>100</v>
          </cell>
          <cell r="M4842">
            <v>425427</v>
          </cell>
        </row>
        <row r="4843">
          <cell r="G4843">
            <v>100</v>
          </cell>
          <cell r="M4843">
            <v>425427</v>
          </cell>
        </row>
        <row r="4844">
          <cell r="G4844">
            <v>25</v>
          </cell>
          <cell r="M4844">
            <v>106356.75</v>
          </cell>
        </row>
        <row r="4845">
          <cell r="G4845">
            <v>65</v>
          </cell>
          <cell r="M4845">
            <v>276527.55</v>
          </cell>
        </row>
        <row r="4846">
          <cell r="G4846">
            <v>40</v>
          </cell>
          <cell r="M4846">
            <v>170170.80000000002</v>
          </cell>
        </row>
        <row r="4847">
          <cell r="G4847">
            <v>60</v>
          </cell>
          <cell r="M4847">
            <v>255256.2</v>
          </cell>
        </row>
        <row r="4848">
          <cell r="G4848">
            <v>200</v>
          </cell>
          <cell r="M4848">
            <v>850854</v>
          </cell>
        </row>
        <row r="4849">
          <cell r="G4849">
            <v>110</v>
          </cell>
          <cell r="M4849">
            <v>467969.7</v>
          </cell>
        </row>
        <row r="4850">
          <cell r="G4850">
            <v>270</v>
          </cell>
          <cell r="M4850">
            <v>1148652.9000000001</v>
          </cell>
        </row>
        <row r="4851">
          <cell r="M4851">
            <v>0</v>
          </cell>
        </row>
        <row r="4852">
          <cell r="G4852">
            <v>60</v>
          </cell>
          <cell r="M4852">
            <v>255256.2</v>
          </cell>
        </row>
        <row r="4853">
          <cell r="G4853">
            <v>5</v>
          </cell>
          <cell r="M4853">
            <v>78828.800000000003</v>
          </cell>
        </row>
        <row r="4854">
          <cell r="M4854">
            <v>0</v>
          </cell>
        </row>
        <row r="4855">
          <cell r="G4855">
            <v>9</v>
          </cell>
          <cell r="M4855">
            <v>92586.78</v>
          </cell>
        </row>
        <row r="4856">
          <cell r="M4856">
            <v>0</v>
          </cell>
        </row>
        <row r="4857">
          <cell r="G4857">
            <v>23</v>
          </cell>
          <cell r="M4857">
            <v>236610.66</v>
          </cell>
        </row>
        <row r="4858">
          <cell r="G4858">
            <v>21</v>
          </cell>
          <cell r="M4858">
            <v>216035.82</v>
          </cell>
        </row>
        <row r="4859">
          <cell r="G4859">
            <v>40</v>
          </cell>
          <cell r="M4859">
            <v>411496.8</v>
          </cell>
        </row>
        <row r="4860">
          <cell r="G4860">
            <v>35</v>
          </cell>
          <cell r="M4860">
            <v>360059.7</v>
          </cell>
        </row>
        <row r="4861">
          <cell r="G4861">
            <v>170</v>
          </cell>
          <cell r="M4861">
            <v>1748861.4000000001</v>
          </cell>
        </row>
        <row r="4862">
          <cell r="G4862">
            <v>60</v>
          </cell>
          <cell r="M4862">
            <v>617245.20000000007</v>
          </cell>
        </row>
        <row r="4863">
          <cell r="M4863">
            <v>0</v>
          </cell>
        </row>
        <row r="4864">
          <cell r="M4864">
            <v>0</v>
          </cell>
        </row>
        <row r="4865">
          <cell r="G4865">
            <v>21</v>
          </cell>
          <cell r="M4865">
            <v>216035.82</v>
          </cell>
        </row>
        <row r="4866">
          <cell r="M4866">
            <v>0</v>
          </cell>
        </row>
        <row r="4867">
          <cell r="M4867">
            <v>0</v>
          </cell>
        </row>
        <row r="4868">
          <cell r="G4868">
            <v>32</v>
          </cell>
          <cell r="M4868">
            <v>329197.44</v>
          </cell>
        </row>
        <row r="4869">
          <cell r="M4869">
            <v>0</v>
          </cell>
        </row>
        <row r="4870">
          <cell r="G4870">
            <v>47</v>
          </cell>
          <cell r="M4870">
            <v>483508.74</v>
          </cell>
        </row>
        <row r="4871">
          <cell r="M4871">
            <v>0</v>
          </cell>
        </row>
        <row r="4872">
          <cell r="M4872">
            <v>0</v>
          </cell>
        </row>
        <row r="4873">
          <cell r="G4873">
            <v>28</v>
          </cell>
          <cell r="M4873">
            <v>288047.76</v>
          </cell>
        </row>
        <row r="4874">
          <cell r="M4874">
            <v>0</v>
          </cell>
        </row>
        <row r="4875">
          <cell r="G4875">
            <v>16</v>
          </cell>
          <cell r="M4875">
            <v>164598.72</v>
          </cell>
        </row>
        <row r="4876">
          <cell r="M4876">
            <v>0</v>
          </cell>
        </row>
        <row r="4877">
          <cell r="M4877">
            <v>0</v>
          </cell>
        </row>
        <row r="4878">
          <cell r="G4878">
            <v>24</v>
          </cell>
          <cell r="M4878">
            <v>246898.08000000002</v>
          </cell>
        </row>
        <row r="4879">
          <cell r="G4879">
            <v>50</v>
          </cell>
          <cell r="M4879">
            <v>514371</v>
          </cell>
        </row>
        <row r="4880">
          <cell r="G4880">
            <v>60</v>
          </cell>
          <cell r="M4880">
            <v>617245.20000000007</v>
          </cell>
        </row>
        <row r="4881">
          <cell r="G4881">
            <v>60</v>
          </cell>
          <cell r="M4881">
            <v>617245.20000000007</v>
          </cell>
        </row>
        <row r="4882">
          <cell r="G4882">
            <v>50</v>
          </cell>
          <cell r="M4882">
            <v>514371</v>
          </cell>
        </row>
        <row r="4883">
          <cell r="M4883">
            <v>0</v>
          </cell>
        </row>
        <row r="4884">
          <cell r="M4884">
            <v>0</v>
          </cell>
        </row>
        <row r="4885">
          <cell r="G4885">
            <v>25</v>
          </cell>
          <cell r="M4885">
            <v>257185.5</v>
          </cell>
        </row>
        <row r="4886">
          <cell r="G4886">
            <v>8</v>
          </cell>
          <cell r="M4886">
            <v>82299.360000000001</v>
          </cell>
        </row>
        <row r="4887">
          <cell r="M4887">
            <v>0</v>
          </cell>
        </row>
        <row r="4888">
          <cell r="M4888">
            <v>0</v>
          </cell>
        </row>
        <row r="4889">
          <cell r="M4889">
            <v>0</v>
          </cell>
        </row>
        <row r="4890">
          <cell r="G4890">
            <v>18</v>
          </cell>
          <cell r="M4890">
            <v>185173.56</v>
          </cell>
        </row>
        <row r="4891">
          <cell r="G4891">
            <v>150</v>
          </cell>
          <cell r="M4891">
            <v>1543113</v>
          </cell>
        </row>
        <row r="4892">
          <cell r="M4892">
            <v>0</v>
          </cell>
        </row>
        <row r="4893">
          <cell r="G4893">
            <v>10</v>
          </cell>
          <cell r="M4893">
            <v>102874.2</v>
          </cell>
        </row>
        <row r="4894">
          <cell r="M4894">
            <v>0</v>
          </cell>
        </row>
        <row r="4895">
          <cell r="G4895">
            <v>25</v>
          </cell>
          <cell r="M4895">
            <v>257185.5</v>
          </cell>
        </row>
        <row r="4896">
          <cell r="G4896">
            <v>120</v>
          </cell>
          <cell r="M4896">
            <v>1234490.4000000001</v>
          </cell>
        </row>
        <row r="4897">
          <cell r="G4897">
            <v>75</v>
          </cell>
          <cell r="M4897">
            <v>771556.5</v>
          </cell>
        </row>
        <row r="4898">
          <cell r="G4898">
            <v>25</v>
          </cell>
          <cell r="M4898">
            <v>257185.5</v>
          </cell>
        </row>
        <row r="4899">
          <cell r="G4899">
            <v>10</v>
          </cell>
          <cell r="M4899">
            <v>102885.1</v>
          </cell>
        </row>
        <row r="4900">
          <cell r="G4900">
            <v>31</v>
          </cell>
          <cell r="M4900">
            <v>318977.60000000003</v>
          </cell>
        </row>
        <row r="4901">
          <cell r="M4901">
            <v>0</v>
          </cell>
        </row>
        <row r="4902">
          <cell r="G4902">
            <v>27</v>
          </cell>
          <cell r="M4902">
            <v>277760.34000000003</v>
          </cell>
        </row>
        <row r="4903">
          <cell r="M4903">
            <v>0</v>
          </cell>
        </row>
        <row r="4904">
          <cell r="G4904">
            <v>125</v>
          </cell>
          <cell r="M4904">
            <v>1285927.5</v>
          </cell>
        </row>
        <row r="4905">
          <cell r="G4905">
            <v>60</v>
          </cell>
          <cell r="M4905">
            <v>617245.20000000007</v>
          </cell>
        </row>
        <row r="4906">
          <cell r="M4906">
            <v>0</v>
          </cell>
        </row>
        <row r="4907">
          <cell r="G4907">
            <v>50</v>
          </cell>
          <cell r="M4907">
            <v>514371</v>
          </cell>
        </row>
        <row r="4908">
          <cell r="G4908">
            <v>60</v>
          </cell>
          <cell r="M4908">
            <v>617245.20000000007</v>
          </cell>
        </row>
        <row r="4909">
          <cell r="G4909">
            <v>50</v>
          </cell>
          <cell r="M4909">
            <v>514371</v>
          </cell>
        </row>
        <row r="4910">
          <cell r="M4910">
            <v>0</v>
          </cell>
        </row>
        <row r="4911">
          <cell r="G4911">
            <v>150</v>
          </cell>
          <cell r="M4911">
            <v>1543113</v>
          </cell>
        </row>
        <row r="4912">
          <cell r="G4912">
            <v>50</v>
          </cell>
          <cell r="M4912">
            <v>508921</v>
          </cell>
        </row>
        <row r="4913">
          <cell r="G4913">
            <v>34</v>
          </cell>
          <cell r="M4913">
            <v>349772.28</v>
          </cell>
        </row>
        <row r="4914">
          <cell r="G4914">
            <v>16</v>
          </cell>
          <cell r="M4914">
            <v>164598.72</v>
          </cell>
        </row>
        <row r="4915">
          <cell r="M4915">
            <v>0</v>
          </cell>
        </row>
        <row r="4916">
          <cell r="G4916">
            <v>35</v>
          </cell>
          <cell r="M4916">
            <v>360059.7</v>
          </cell>
        </row>
        <row r="4917">
          <cell r="M4917">
            <v>0</v>
          </cell>
        </row>
        <row r="4918">
          <cell r="M4918">
            <v>0</v>
          </cell>
        </row>
        <row r="4919">
          <cell r="M4919">
            <v>0</v>
          </cell>
        </row>
        <row r="4920">
          <cell r="G4920">
            <v>50</v>
          </cell>
          <cell r="M4920">
            <v>514371</v>
          </cell>
        </row>
        <row r="4921">
          <cell r="G4921">
            <v>30</v>
          </cell>
          <cell r="M4921">
            <v>308622.60000000003</v>
          </cell>
        </row>
        <row r="4922">
          <cell r="G4922">
            <v>19</v>
          </cell>
          <cell r="M4922">
            <v>195460.98</v>
          </cell>
        </row>
        <row r="4923">
          <cell r="M4923">
            <v>0</v>
          </cell>
        </row>
        <row r="4924">
          <cell r="G4924">
            <v>60</v>
          </cell>
          <cell r="M4924">
            <v>617245.20000000007</v>
          </cell>
        </row>
        <row r="4925">
          <cell r="M4925">
            <v>0</v>
          </cell>
        </row>
        <row r="4926">
          <cell r="M4926">
            <v>0</v>
          </cell>
        </row>
        <row r="4927">
          <cell r="G4927">
            <v>1</v>
          </cell>
          <cell r="M4927">
            <v>92105</v>
          </cell>
        </row>
        <row r="4928">
          <cell r="M4928">
            <v>0</v>
          </cell>
        </row>
        <row r="4929">
          <cell r="M4929">
            <v>0</v>
          </cell>
        </row>
        <row r="4930">
          <cell r="M4930">
            <v>0</v>
          </cell>
        </row>
        <row r="4931">
          <cell r="M4931">
            <v>0</v>
          </cell>
        </row>
        <row r="4932">
          <cell r="M4932">
            <v>0</v>
          </cell>
        </row>
        <row r="4933">
          <cell r="M4933">
            <v>0</v>
          </cell>
        </row>
        <row r="4934">
          <cell r="M4934">
            <v>0</v>
          </cell>
        </row>
        <row r="4935">
          <cell r="M4935">
            <v>0</v>
          </cell>
        </row>
        <row r="4936">
          <cell r="M4936">
            <v>0</v>
          </cell>
        </row>
        <row r="4937">
          <cell r="G4937">
            <v>1</v>
          </cell>
          <cell r="M4937">
            <v>92105</v>
          </cell>
        </row>
        <row r="4938">
          <cell r="M4938">
            <v>0</v>
          </cell>
        </row>
        <row r="4939">
          <cell r="M4939">
            <v>0</v>
          </cell>
        </row>
        <row r="4940">
          <cell r="M4940">
            <v>0</v>
          </cell>
        </row>
        <row r="4941">
          <cell r="M4941">
            <v>0</v>
          </cell>
        </row>
        <row r="4942">
          <cell r="M4942">
            <v>0</v>
          </cell>
        </row>
        <row r="4943">
          <cell r="M4943">
            <v>0</v>
          </cell>
        </row>
        <row r="4944">
          <cell r="M4944">
            <v>0</v>
          </cell>
        </row>
        <row r="4945">
          <cell r="M4945">
            <v>0</v>
          </cell>
        </row>
        <row r="4946">
          <cell r="M4946">
            <v>0</v>
          </cell>
        </row>
        <row r="4947">
          <cell r="G4947">
            <v>2</v>
          </cell>
          <cell r="M4947">
            <v>184210</v>
          </cell>
        </row>
        <row r="4948">
          <cell r="M4948">
            <v>0</v>
          </cell>
        </row>
        <row r="4949">
          <cell r="M4949">
            <v>0</v>
          </cell>
        </row>
        <row r="4950">
          <cell r="G4950">
            <v>2</v>
          </cell>
          <cell r="M4950">
            <v>184210</v>
          </cell>
        </row>
        <row r="4951">
          <cell r="M4951">
            <v>0</v>
          </cell>
        </row>
        <row r="4952">
          <cell r="M4952">
            <v>0</v>
          </cell>
        </row>
        <row r="4953">
          <cell r="M4953">
            <v>0</v>
          </cell>
        </row>
        <row r="4954">
          <cell r="M4954">
            <v>0</v>
          </cell>
        </row>
        <row r="4955">
          <cell r="M4955">
            <v>0</v>
          </cell>
        </row>
        <row r="4956">
          <cell r="G4956">
            <v>2</v>
          </cell>
          <cell r="M4956">
            <v>184210</v>
          </cell>
        </row>
        <row r="4957">
          <cell r="M4957">
            <v>0</v>
          </cell>
        </row>
        <row r="4958">
          <cell r="M4958">
            <v>0</v>
          </cell>
        </row>
        <row r="4959">
          <cell r="M4959">
            <v>0</v>
          </cell>
        </row>
        <row r="4960">
          <cell r="M4960">
            <v>0</v>
          </cell>
        </row>
        <row r="4961">
          <cell r="M4961">
            <v>0</v>
          </cell>
        </row>
        <row r="4962">
          <cell r="G4962">
            <v>1</v>
          </cell>
          <cell r="M4962">
            <v>92105</v>
          </cell>
        </row>
        <row r="4963">
          <cell r="M4963">
            <v>0</v>
          </cell>
        </row>
        <row r="4964">
          <cell r="M4964">
            <v>0</v>
          </cell>
        </row>
        <row r="4965">
          <cell r="G4965">
            <v>2</v>
          </cell>
          <cell r="M4965">
            <v>184210</v>
          </cell>
        </row>
        <row r="4966">
          <cell r="G4966">
            <v>1</v>
          </cell>
          <cell r="M4966">
            <v>92105</v>
          </cell>
        </row>
        <row r="4967">
          <cell r="G4967">
            <v>2</v>
          </cell>
          <cell r="M4967">
            <v>184210</v>
          </cell>
        </row>
        <row r="4968">
          <cell r="G4968">
            <v>2</v>
          </cell>
          <cell r="M4968">
            <v>184210</v>
          </cell>
        </row>
        <row r="4969">
          <cell r="G4969">
            <v>2</v>
          </cell>
          <cell r="M4969">
            <v>184210</v>
          </cell>
        </row>
        <row r="4970">
          <cell r="M4970">
            <v>0</v>
          </cell>
        </row>
        <row r="4971">
          <cell r="M4971">
            <v>0</v>
          </cell>
        </row>
        <row r="4972">
          <cell r="M4972">
            <v>0</v>
          </cell>
        </row>
        <row r="4973">
          <cell r="G4973">
            <v>1</v>
          </cell>
          <cell r="M4973">
            <v>92105</v>
          </cell>
        </row>
        <row r="4974">
          <cell r="M4974">
            <v>0</v>
          </cell>
        </row>
        <row r="4975">
          <cell r="M4975">
            <v>0</v>
          </cell>
        </row>
        <row r="4976">
          <cell r="G4976">
            <v>2</v>
          </cell>
          <cell r="M4976">
            <v>184210</v>
          </cell>
        </row>
        <row r="4977">
          <cell r="M4977">
            <v>0</v>
          </cell>
        </row>
        <row r="4978">
          <cell r="M4978">
            <v>0</v>
          </cell>
        </row>
        <row r="4979">
          <cell r="G4979">
            <v>2</v>
          </cell>
          <cell r="M4979">
            <v>184210</v>
          </cell>
        </row>
        <row r="4980">
          <cell r="M4980">
            <v>0</v>
          </cell>
        </row>
        <row r="4981">
          <cell r="M4981">
            <v>0</v>
          </cell>
        </row>
        <row r="4982">
          <cell r="M4982">
            <v>0</v>
          </cell>
        </row>
        <row r="4983">
          <cell r="M4983">
            <v>0</v>
          </cell>
        </row>
        <row r="4984">
          <cell r="M4984">
            <v>0</v>
          </cell>
        </row>
        <row r="4985">
          <cell r="M4985">
            <v>0</v>
          </cell>
        </row>
        <row r="4986">
          <cell r="M4986">
            <v>0</v>
          </cell>
        </row>
        <row r="4987">
          <cell r="G4987">
            <v>1</v>
          </cell>
          <cell r="M4987">
            <v>92105</v>
          </cell>
        </row>
        <row r="4988">
          <cell r="G4988">
            <v>1</v>
          </cell>
          <cell r="M4988">
            <v>92105</v>
          </cell>
        </row>
        <row r="4989">
          <cell r="M4989">
            <v>0</v>
          </cell>
        </row>
        <row r="4990">
          <cell r="G4990">
            <v>2</v>
          </cell>
          <cell r="M4990">
            <v>184210</v>
          </cell>
        </row>
        <row r="4991">
          <cell r="G4991">
            <v>1</v>
          </cell>
          <cell r="M4991">
            <v>92105</v>
          </cell>
        </row>
        <row r="4992">
          <cell r="G4992">
            <v>2</v>
          </cell>
          <cell r="M4992">
            <v>184210</v>
          </cell>
        </row>
        <row r="4993">
          <cell r="M4993">
            <v>0</v>
          </cell>
        </row>
        <row r="4994">
          <cell r="G4994">
            <v>1</v>
          </cell>
          <cell r="M4994">
            <v>92105</v>
          </cell>
        </row>
        <row r="4995">
          <cell r="G4995">
            <v>1</v>
          </cell>
          <cell r="M4995">
            <v>92105</v>
          </cell>
        </row>
        <row r="4996">
          <cell r="M4996">
            <v>0</v>
          </cell>
        </row>
        <row r="4997">
          <cell r="M4997">
            <v>0</v>
          </cell>
        </row>
        <row r="4998">
          <cell r="M4998">
            <v>0</v>
          </cell>
        </row>
        <row r="4999">
          <cell r="M4999">
            <v>0</v>
          </cell>
        </row>
        <row r="5000">
          <cell r="G5000">
            <v>1</v>
          </cell>
          <cell r="M5000">
            <v>124260</v>
          </cell>
        </row>
        <row r="5001">
          <cell r="G5001">
            <v>1</v>
          </cell>
          <cell r="M5001">
            <v>124260</v>
          </cell>
        </row>
        <row r="5002">
          <cell r="M5002">
            <v>0</v>
          </cell>
        </row>
        <row r="5003">
          <cell r="M5003">
            <v>0</v>
          </cell>
        </row>
        <row r="5004">
          <cell r="M5004">
            <v>0</v>
          </cell>
        </row>
        <row r="5005">
          <cell r="G5005">
            <v>3</v>
          </cell>
          <cell r="M5005">
            <v>372780</v>
          </cell>
        </row>
        <row r="5006">
          <cell r="M5006">
            <v>0</v>
          </cell>
        </row>
        <row r="5007">
          <cell r="M5007">
            <v>0</v>
          </cell>
        </row>
        <row r="5008">
          <cell r="M5008">
            <v>0</v>
          </cell>
        </row>
        <row r="5009">
          <cell r="M5009">
            <v>0</v>
          </cell>
        </row>
        <row r="5010">
          <cell r="M5010">
            <v>0</v>
          </cell>
        </row>
        <row r="5011">
          <cell r="M5011">
            <v>0</v>
          </cell>
        </row>
        <row r="5012">
          <cell r="G5012">
            <v>1</v>
          </cell>
          <cell r="M5012">
            <v>124260</v>
          </cell>
        </row>
        <row r="5013">
          <cell r="M5013">
            <v>0</v>
          </cell>
        </row>
        <row r="5014">
          <cell r="M5014">
            <v>0</v>
          </cell>
        </row>
        <row r="5015">
          <cell r="M5015">
            <v>0</v>
          </cell>
        </row>
        <row r="5016">
          <cell r="M5016">
            <v>0</v>
          </cell>
        </row>
        <row r="5017">
          <cell r="M5017">
            <v>0</v>
          </cell>
        </row>
        <row r="5018">
          <cell r="M5018">
            <v>0</v>
          </cell>
        </row>
        <row r="5019">
          <cell r="G5019">
            <v>1</v>
          </cell>
          <cell r="M5019">
            <v>124260</v>
          </cell>
        </row>
        <row r="5020">
          <cell r="G5020">
            <v>1</v>
          </cell>
          <cell r="M5020">
            <v>124260</v>
          </cell>
        </row>
        <row r="5021">
          <cell r="M5021">
            <v>0</v>
          </cell>
        </row>
        <row r="5022">
          <cell r="G5022">
            <v>1</v>
          </cell>
          <cell r="M5022">
            <v>124260</v>
          </cell>
        </row>
        <row r="5023">
          <cell r="G5023">
            <v>1</v>
          </cell>
          <cell r="M5023">
            <v>124260</v>
          </cell>
        </row>
        <row r="5024">
          <cell r="G5024">
            <v>2</v>
          </cell>
          <cell r="M5024">
            <v>248520</v>
          </cell>
        </row>
        <row r="5025">
          <cell r="M5025">
            <v>0</v>
          </cell>
        </row>
        <row r="5026">
          <cell r="M5026">
            <v>0</v>
          </cell>
        </row>
        <row r="5027">
          <cell r="M5027">
            <v>0</v>
          </cell>
        </row>
        <row r="5028">
          <cell r="M5028">
            <v>0</v>
          </cell>
        </row>
        <row r="5029">
          <cell r="M5029">
            <v>0</v>
          </cell>
        </row>
        <row r="5030">
          <cell r="M5030">
            <v>0</v>
          </cell>
        </row>
        <row r="5031">
          <cell r="M5031">
            <v>0</v>
          </cell>
        </row>
        <row r="5032">
          <cell r="M5032">
            <v>0</v>
          </cell>
        </row>
        <row r="5033">
          <cell r="G5033">
            <v>1</v>
          </cell>
          <cell r="M5033">
            <v>124260</v>
          </cell>
        </row>
        <row r="5034">
          <cell r="M5034">
            <v>0</v>
          </cell>
        </row>
        <row r="5035">
          <cell r="G5035">
            <v>2</v>
          </cell>
          <cell r="M5035">
            <v>248520</v>
          </cell>
        </row>
        <row r="5036">
          <cell r="G5036">
            <v>1</v>
          </cell>
          <cell r="M5036">
            <v>124260</v>
          </cell>
        </row>
        <row r="5037">
          <cell r="G5037">
            <v>1</v>
          </cell>
          <cell r="M5037">
            <v>124260</v>
          </cell>
        </row>
        <row r="5038">
          <cell r="G5038">
            <v>1</v>
          </cell>
          <cell r="M5038">
            <v>124260</v>
          </cell>
        </row>
        <row r="5039">
          <cell r="G5039">
            <v>2</v>
          </cell>
          <cell r="M5039">
            <v>248520</v>
          </cell>
        </row>
        <row r="5040">
          <cell r="G5040">
            <v>2</v>
          </cell>
          <cell r="M5040">
            <v>248520</v>
          </cell>
        </row>
        <row r="5041">
          <cell r="G5041">
            <v>1</v>
          </cell>
          <cell r="M5041">
            <v>124260</v>
          </cell>
        </row>
        <row r="5042">
          <cell r="G5042">
            <v>1</v>
          </cell>
          <cell r="M5042">
            <v>124260</v>
          </cell>
        </row>
        <row r="5043">
          <cell r="G5043">
            <v>1</v>
          </cell>
          <cell r="M5043">
            <v>124260</v>
          </cell>
        </row>
        <row r="5044">
          <cell r="M5044">
            <v>0</v>
          </cell>
        </row>
        <row r="5045">
          <cell r="G5045">
            <v>1</v>
          </cell>
          <cell r="M5045">
            <v>124260</v>
          </cell>
        </row>
        <row r="5046">
          <cell r="M5046">
            <v>0</v>
          </cell>
        </row>
        <row r="5047">
          <cell r="M5047">
            <v>0</v>
          </cell>
        </row>
        <row r="5048">
          <cell r="G5048">
            <v>1</v>
          </cell>
          <cell r="M5048">
            <v>124260</v>
          </cell>
        </row>
        <row r="5049">
          <cell r="M5049">
            <v>0</v>
          </cell>
        </row>
        <row r="5050">
          <cell r="M5050">
            <v>0</v>
          </cell>
        </row>
        <row r="5051">
          <cell r="M5051">
            <v>0</v>
          </cell>
        </row>
        <row r="5052">
          <cell r="M5052">
            <v>0</v>
          </cell>
        </row>
        <row r="5053">
          <cell r="M5053">
            <v>0</v>
          </cell>
        </row>
        <row r="5054">
          <cell r="M5054">
            <v>0</v>
          </cell>
        </row>
        <row r="5055">
          <cell r="M5055">
            <v>0</v>
          </cell>
        </row>
        <row r="5056">
          <cell r="M5056">
            <v>0</v>
          </cell>
        </row>
        <row r="5057">
          <cell r="M5057">
            <v>0</v>
          </cell>
        </row>
        <row r="5058">
          <cell r="M5058">
            <v>0</v>
          </cell>
        </row>
        <row r="5059">
          <cell r="M5059">
            <v>0</v>
          </cell>
        </row>
        <row r="5060">
          <cell r="M5060">
            <v>0</v>
          </cell>
        </row>
        <row r="5061">
          <cell r="M5061">
            <v>0</v>
          </cell>
        </row>
        <row r="5062">
          <cell r="G5062">
            <v>2</v>
          </cell>
          <cell r="M5062">
            <v>248520</v>
          </cell>
        </row>
        <row r="5063">
          <cell r="M5063">
            <v>0</v>
          </cell>
        </row>
        <row r="5064">
          <cell r="G5064">
            <v>2</v>
          </cell>
          <cell r="M5064">
            <v>248520</v>
          </cell>
        </row>
        <row r="5065">
          <cell r="G5065">
            <v>1</v>
          </cell>
          <cell r="M5065">
            <v>124260</v>
          </cell>
        </row>
        <row r="5066">
          <cell r="G5066">
            <v>1</v>
          </cell>
          <cell r="M5066">
            <v>124260</v>
          </cell>
        </row>
        <row r="5067">
          <cell r="M5067">
            <v>0</v>
          </cell>
        </row>
        <row r="5068">
          <cell r="M5068">
            <v>0</v>
          </cell>
        </row>
        <row r="5069">
          <cell r="M5069">
            <v>0</v>
          </cell>
        </row>
        <row r="5070">
          <cell r="G5070">
            <v>1</v>
          </cell>
          <cell r="M5070">
            <v>44526.5</v>
          </cell>
        </row>
        <row r="5071">
          <cell r="M5071">
            <v>0</v>
          </cell>
        </row>
        <row r="5072">
          <cell r="G5072">
            <v>1</v>
          </cell>
          <cell r="M5072">
            <v>44526.5</v>
          </cell>
        </row>
        <row r="5073">
          <cell r="M5073">
            <v>0</v>
          </cell>
        </row>
        <row r="5074">
          <cell r="G5074">
            <v>2</v>
          </cell>
          <cell r="M5074">
            <v>89053</v>
          </cell>
        </row>
        <row r="5075">
          <cell r="G5075">
            <v>1</v>
          </cell>
          <cell r="M5075">
            <v>44526.5</v>
          </cell>
        </row>
        <row r="5076">
          <cell r="M5076">
            <v>0</v>
          </cell>
        </row>
        <row r="5077">
          <cell r="G5077">
            <v>1</v>
          </cell>
          <cell r="M5077">
            <v>44526.5</v>
          </cell>
        </row>
        <row r="5078">
          <cell r="G5078">
            <v>3</v>
          </cell>
          <cell r="M5078">
            <v>133579.5</v>
          </cell>
        </row>
        <row r="5079">
          <cell r="M5079">
            <v>0</v>
          </cell>
        </row>
        <row r="5080">
          <cell r="G5080">
            <v>2</v>
          </cell>
          <cell r="M5080">
            <v>89053</v>
          </cell>
        </row>
        <row r="5081">
          <cell r="M5081">
            <v>0</v>
          </cell>
        </row>
        <row r="5082">
          <cell r="G5082">
            <v>1</v>
          </cell>
          <cell r="M5082">
            <v>44526.5</v>
          </cell>
        </row>
        <row r="5083">
          <cell r="M5083">
            <v>0</v>
          </cell>
        </row>
        <row r="5084">
          <cell r="G5084">
            <v>4</v>
          </cell>
          <cell r="M5084">
            <v>178106</v>
          </cell>
        </row>
        <row r="5085">
          <cell r="G5085">
            <v>2</v>
          </cell>
          <cell r="M5085">
            <v>89053</v>
          </cell>
        </row>
        <row r="5086">
          <cell r="M5086">
            <v>0</v>
          </cell>
        </row>
        <row r="5087">
          <cell r="G5087">
            <v>2</v>
          </cell>
          <cell r="M5087">
            <v>89053</v>
          </cell>
        </row>
        <row r="5088">
          <cell r="M5088">
            <v>0</v>
          </cell>
        </row>
        <row r="5089">
          <cell r="M5089">
            <v>0</v>
          </cell>
        </row>
        <row r="5090">
          <cell r="G5090">
            <v>1</v>
          </cell>
          <cell r="M5090">
            <v>44526.5</v>
          </cell>
        </row>
        <row r="5091">
          <cell r="G5091">
            <v>2</v>
          </cell>
          <cell r="M5091">
            <v>89053</v>
          </cell>
        </row>
        <row r="5092">
          <cell r="G5092">
            <v>2</v>
          </cell>
          <cell r="M5092">
            <v>89053</v>
          </cell>
        </row>
        <row r="5093">
          <cell r="G5093">
            <v>1</v>
          </cell>
          <cell r="M5093">
            <v>44526.5</v>
          </cell>
        </row>
        <row r="5094">
          <cell r="G5094">
            <v>1</v>
          </cell>
          <cell r="M5094">
            <v>44526.5</v>
          </cell>
        </row>
        <row r="5095">
          <cell r="G5095">
            <v>1</v>
          </cell>
          <cell r="M5095">
            <v>44526.5</v>
          </cell>
        </row>
        <row r="5096">
          <cell r="M5096">
            <v>0</v>
          </cell>
        </row>
        <row r="5097">
          <cell r="G5097">
            <v>1</v>
          </cell>
          <cell r="M5097">
            <v>44526.5</v>
          </cell>
        </row>
        <row r="5098">
          <cell r="G5098">
            <v>2</v>
          </cell>
          <cell r="M5098">
            <v>89053</v>
          </cell>
        </row>
        <row r="5099">
          <cell r="G5099">
            <v>2</v>
          </cell>
          <cell r="M5099">
            <v>89053</v>
          </cell>
        </row>
        <row r="5100">
          <cell r="G5100">
            <v>2</v>
          </cell>
          <cell r="M5100">
            <v>89053</v>
          </cell>
        </row>
        <row r="5101">
          <cell r="G5101">
            <v>2</v>
          </cell>
          <cell r="M5101">
            <v>89053</v>
          </cell>
        </row>
        <row r="5102">
          <cell r="G5102">
            <v>1</v>
          </cell>
          <cell r="M5102">
            <v>44526.5</v>
          </cell>
        </row>
        <row r="5103">
          <cell r="M5103">
            <v>0</v>
          </cell>
        </row>
        <row r="5104">
          <cell r="G5104">
            <v>2</v>
          </cell>
          <cell r="M5104">
            <v>89053</v>
          </cell>
        </row>
        <row r="5105">
          <cell r="G5105">
            <v>1</v>
          </cell>
          <cell r="M5105">
            <v>44526.5</v>
          </cell>
        </row>
        <row r="5106">
          <cell r="G5106">
            <v>2</v>
          </cell>
          <cell r="M5106">
            <v>89053</v>
          </cell>
        </row>
        <row r="5107">
          <cell r="G5107">
            <v>3</v>
          </cell>
          <cell r="M5107">
            <v>133579.5</v>
          </cell>
        </row>
        <row r="5108">
          <cell r="G5108">
            <v>2</v>
          </cell>
          <cell r="M5108">
            <v>89053</v>
          </cell>
        </row>
        <row r="5109">
          <cell r="G5109">
            <v>2</v>
          </cell>
          <cell r="M5109">
            <v>89053</v>
          </cell>
        </row>
        <row r="5110">
          <cell r="G5110">
            <v>2</v>
          </cell>
          <cell r="M5110">
            <v>89053</v>
          </cell>
        </row>
        <row r="5111">
          <cell r="G5111">
            <v>2</v>
          </cell>
          <cell r="M5111">
            <v>89053</v>
          </cell>
        </row>
        <row r="5112">
          <cell r="M5112">
            <v>0</v>
          </cell>
        </row>
        <row r="5113">
          <cell r="M5113">
            <v>0</v>
          </cell>
        </row>
        <row r="5114">
          <cell r="M5114">
            <v>0</v>
          </cell>
        </row>
        <row r="5115">
          <cell r="M5115">
            <v>0</v>
          </cell>
        </row>
        <row r="5116">
          <cell r="M5116">
            <v>0</v>
          </cell>
        </row>
        <row r="5117">
          <cell r="M5117">
            <v>0</v>
          </cell>
        </row>
        <row r="5118">
          <cell r="G5118">
            <v>1</v>
          </cell>
          <cell r="M5118">
            <v>44526.5</v>
          </cell>
        </row>
        <row r="5119">
          <cell r="M5119">
            <v>0</v>
          </cell>
        </row>
        <row r="5120">
          <cell r="G5120">
            <v>3</v>
          </cell>
          <cell r="M5120">
            <v>133579.5</v>
          </cell>
        </row>
        <row r="5121">
          <cell r="G5121">
            <v>1</v>
          </cell>
          <cell r="M5121">
            <v>44526.5</v>
          </cell>
        </row>
        <row r="5122">
          <cell r="G5122">
            <v>1</v>
          </cell>
          <cell r="M5122">
            <v>44526.5</v>
          </cell>
        </row>
        <row r="5123">
          <cell r="G5123">
            <v>2</v>
          </cell>
          <cell r="M5123">
            <v>89053</v>
          </cell>
        </row>
        <row r="5124">
          <cell r="G5124">
            <v>1</v>
          </cell>
          <cell r="M5124">
            <v>44526.5</v>
          </cell>
        </row>
        <row r="5125">
          <cell r="G5125">
            <v>2</v>
          </cell>
          <cell r="M5125">
            <v>89053</v>
          </cell>
        </row>
        <row r="5126">
          <cell r="G5126">
            <v>2</v>
          </cell>
          <cell r="M5126">
            <v>89053</v>
          </cell>
        </row>
        <row r="5127">
          <cell r="G5127">
            <v>3</v>
          </cell>
          <cell r="M5127">
            <v>133579.5</v>
          </cell>
        </row>
        <row r="5128">
          <cell r="G5128">
            <v>1</v>
          </cell>
          <cell r="M5128">
            <v>44526.5</v>
          </cell>
        </row>
        <row r="5129">
          <cell r="G5129">
            <v>1</v>
          </cell>
          <cell r="M5129">
            <v>44526.5</v>
          </cell>
        </row>
        <row r="5130">
          <cell r="G5130">
            <v>1</v>
          </cell>
          <cell r="M5130">
            <v>44526.5</v>
          </cell>
        </row>
        <row r="5131">
          <cell r="M5131">
            <v>0</v>
          </cell>
        </row>
        <row r="5132">
          <cell r="G5132">
            <v>1</v>
          </cell>
          <cell r="M5132">
            <v>44526.5</v>
          </cell>
        </row>
        <row r="5133">
          <cell r="G5133">
            <v>1</v>
          </cell>
          <cell r="M5133">
            <v>44526.5</v>
          </cell>
        </row>
        <row r="5134">
          <cell r="G5134">
            <v>3</v>
          </cell>
          <cell r="M5134">
            <v>133579.5</v>
          </cell>
        </row>
        <row r="5135">
          <cell r="G5135">
            <v>1</v>
          </cell>
          <cell r="M5135">
            <v>44526.5</v>
          </cell>
        </row>
        <row r="5136">
          <cell r="G5136">
            <v>2</v>
          </cell>
          <cell r="M5136">
            <v>89053</v>
          </cell>
        </row>
        <row r="5137">
          <cell r="M5137">
            <v>0</v>
          </cell>
        </row>
        <row r="5138">
          <cell r="G5138">
            <v>1</v>
          </cell>
          <cell r="M5138">
            <v>44526.5</v>
          </cell>
        </row>
        <row r="5139">
          <cell r="G5139">
            <v>1</v>
          </cell>
          <cell r="M5139">
            <v>44526.5</v>
          </cell>
        </row>
        <row r="5140">
          <cell r="G5140">
            <v>2</v>
          </cell>
          <cell r="M5140">
            <v>89053</v>
          </cell>
        </row>
        <row r="5141">
          <cell r="M5141">
            <v>0</v>
          </cell>
        </row>
        <row r="5142">
          <cell r="M5142">
            <v>0</v>
          </cell>
        </row>
        <row r="5143">
          <cell r="M5143">
            <v>0</v>
          </cell>
        </row>
        <row r="5144">
          <cell r="G5144">
            <v>1</v>
          </cell>
          <cell r="M5144">
            <v>55471.19</v>
          </cell>
        </row>
        <row r="5145">
          <cell r="M5145">
            <v>0</v>
          </cell>
        </row>
        <row r="5146">
          <cell r="M5146">
            <v>0</v>
          </cell>
        </row>
        <row r="5147">
          <cell r="M5147">
            <v>0</v>
          </cell>
        </row>
        <row r="5148">
          <cell r="G5148">
            <v>1</v>
          </cell>
          <cell r="M5148">
            <v>55471.19</v>
          </cell>
        </row>
        <row r="5149">
          <cell r="G5149">
            <v>1</v>
          </cell>
          <cell r="M5149">
            <v>55471.19</v>
          </cell>
        </row>
        <row r="5150">
          <cell r="M5150">
            <v>0</v>
          </cell>
        </row>
        <row r="5151">
          <cell r="M5151">
            <v>0</v>
          </cell>
        </row>
        <row r="5152">
          <cell r="G5152">
            <v>1</v>
          </cell>
          <cell r="M5152">
            <v>55471.19</v>
          </cell>
        </row>
        <row r="5153">
          <cell r="G5153">
            <v>1</v>
          </cell>
          <cell r="M5153">
            <v>55471.19</v>
          </cell>
        </row>
        <row r="5154">
          <cell r="G5154">
            <v>1</v>
          </cell>
          <cell r="M5154">
            <v>55471.19</v>
          </cell>
        </row>
        <row r="5155">
          <cell r="M5155">
            <v>0</v>
          </cell>
        </row>
        <row r="5156">
          <cell r="G5156">
            <v>1</v>
          </cell>
          <cell r="M5156">
            <v>55471.19</v>
          </cell>
        </row>
        <row r="5157">
          <cell r="M5157">
            <v>0</v>
          </cell>
        </row>
        <row r="5158">
          <cell r="M5158">
            <v>0</v>
          </cell>
        </row>
        <row r="5159">
          <cell r="M5159">
            <v>0</v>
          </cell>
        </row>
        <row r="5160">
          <cell r="M5160">
            <v>0</v>
          </cell>
        </row>
        <row r="5161">
          <cell r="M5161">
            <v>0</v>
          </cell>
        </row>
        <row r="5162">
          <cell r="M5162">
            <v>0</v>
          </cell>
        </row>
        <row r="5163">
          <cell r="M5163">
            <v>0</v>
          </cell>
        </row>
        <row r="5164">
          <cell r="M5164">
            <v>0</v>
          </cell>
        </row>
        <row r="5165">
          <cell r="M5165">
            <v>0</v>
          </cell>
        </row>
        <row r="5166">
          <cell r="G5166">
            <v>1</v>
          </cell>
          <cell r="M5166">
            <v>55471.19</v>
          </cell>
        </row>
        <row r="5167">
          <cell r="G5167">
            <v>1</v>
          </cell>
          <cell r="M5167">
            <v>55471.19</v>
          </cell>
        </row>
        <row r="5168">
          <cell r="G5168">
            <v>2</v>
          </cell>
          <cell r="M5168">
            <v>110942.38</v>
          </cell>
        </row>
        <row r="5169">
          <cell r="G5169">
            <v>1</v>
          </cell>
          <cell r="M5169">
            <v>55471.19</v>
          </cell>
        </row>
        <row r="5170">
          <cell r="M5170">
            <v>0</v>
          </cell>
        </row>
        <row r="5171">
          <cell r="M5171">
            <v>0</v>
          </cell>
        </row>
        <row r="5172">
          <cell r="G5172">
            <v>1</v>
          </cell>
          <cell r="M5172">
            <v>55471.19</v>
          </cell>
        </row>
        <row r="5173">
          <cell r="G5173">
            <v>1</v>
          </cell>
          <cell r="M5173">
            <v>55471.19</v>
          </cell>
        </row>
        <row r="5174">
          <cell r="M5174">
            <v>0</v>
          </cell>
        </row>
        <row r="5175">
          <cell r="M5175">
            <v>0</v>
          </cell>
        </row>
        <row r="5176">
          <cell r="M5176">
            <v>0</v>
          </cell>
        </row>
        <row r="5177">
          <cell r="G5177">
            <v>1</v>
          </cell>
          <cell r="M5177">
            <v>55471.19</v>
          </cell>
        </row>
        <row r="5178">
          <cell r="M5178">
            <v>0</v>
          </cell>
        </row>
        <row r="5179">
          <cell r="G5179">
            <v>2</v>
          </cell>
          <cell r="M5179">
            <v>110942.38</v>
          </cell>
        </row>
        <row r="5180">
          <cell r="G5180">
            <v>1</v>
          </cell>
          <cell r="M5180">
            <v>55471.19</v>
          </cell>
        </row>
        <row r="5181">
          <cell r="G5181">
            <v>1</v>
          </cell>
          <cell r="M5181">
            <v>55471.19</v>
          </cell>
        </row>
        <row r="5182">
          <cell r="G5182">
            <v>1</v>
          </cell>
          <cell r="M5182">
            <v>55471.19</v>
          </cell>
        </row>
        <row r="5183">
          <cell r="M5183">
            <v>0</v>
          </cell>
        </row>
        <row r="5184">
          <cell r="M5184">
            <v>0</v>
          </cell>
        </row>
        <row r="5185">
          <cell r="G5185">
            <v>1</v>
          </cell>
          <cell r="M5185">
            <v>55471.19</v>
          </cell>
        </row>
        <row r="5186">
          <cell r="G5186">
            <v>1</v>
          </cell>
          <cell r="M5186">
            <v>55471.19</v>
          </cell>
        </row>
        <row r="5187">
          <cell r="M5187">
            <v>0</v>
          </cell>
        </row>
        <row r="5188">
          <cell r="M5188">
            <v>0</v>
          </cell>
        </row>
        <row r="5189">
          <cell r="M5189">
            <v>0</v>
          </cell>
        </row>
        <row r="5190">
          <cell r="M5190">
            <v>0</v>
          </cell>
        </row>
        <row r="5191">
          <cell r="M5191">
            <v>0</v>
          </cell>
        </row>
        <row r="5192">
          <cell r="G5192">
            <v>2</v>
          </cell>
          <cell r="M5192">
            <v>110942.38</v>
          </cell>
        </row>
        <row r="5193">
          <cell r="M5193">
            <v>0</v>
          </cell>
        </row>
        <row r="5194">
          <cell r="M5194">
            <v>0</v>
          </cell>
        </row>
        <row r="5195">
          <cell r="M5195">
            <v>0</v>
          </cell>
        </row>
        <row r="5196">
          <cell r="M5196">
            <v>0</v>
          </cell>
        </row>
        <row r="5197">
          <cell r="M5197">
            <v>0</v>
          </cell>
        </row>
        <row r="5198">
          <cell r="G5198">
            <v>1</v>
          </cell>
          <cell r="M5198">
            <v>55471.19</v>
          </cell>
        </row>
        <row r="5199">
          <cell r="G5199">
            <v>1</v>
          </cell>
          <cell r="M5199">
            <v>55471.19</v>
          </cell>
        </row>
        <row r="5200">
          <cell r="G5200">
            <v>1</v>
          </cell>
          <cell r="M5200">
            <v>55471.19</v>
          </cell>
        </row>
        <row r="5201">
          <cell r="G5201">
            <v>1</v>
          </cell>
          <cell r="M5201">
            <v>55471.19</v>
          </cell>
        </row>
        <row r="5202">
          <cell r="M5202">
            <v>0</v>
          </cell>
        </row>
        <row r="5203">
          <cell r="M5203">
            <v>0</v>
          </cell>
        </row>
        <row r="5204">
          <cell r="G5204">
            <v>1</v>
          </cell>
          <cell r="M5204">
            <v>55471.19</v>
          </cell>
        </row>
        <row r="5205">
          <cell r="M5205">
            <v>0</v>
          </cell>
        </row>
        <row r="5206">
          <cell r="M5206">
            <v>0</v>
          </cell>
        </row>
        <row r="5207">
          <cell r="M5207">
            <v>0</v>
          </cell>
        </row>
        <row r="5208">
          <cell r="G5208">
            <v>1</v>
          </cell>
          <cell r="M5208">
            <v>55471.19</v>
          </cell>
        </row>
        <row r="5209">
          <cell r="M5209">
            <v>0</v>
          </cell>
        </row>
        <row r="5210">
          <cell r="G5210">
            <v>1</v>
          </cell>
          <cell r="M5210">
            <v>55471.19</v>
          </cell>
        </row>
        <row r="5211">
          <cell r="M5211">
            <v>0</v>
          </cell>
        </row>
        <row r="5212">
          <cell r="G5212">
            <v>1</v>
          </cell>
          <cell r="M5212">
            <v>55471.19</v>
          </cell>
        </row>
        <row r="5213">
          <cell r="M5213">
            <v>0</v>
          </cell>
        </row>
        <row r="5214">
          <cell r="M5214">
            <v>0</v>
          </cell>
        </row>
        <row r="5215">
          <cell r="M5215">
            <v>0</v>
          </cell>
        </row>
        <row r="5216">
          <cell r="G5216">
            <v>1</v>
          </cell>
          <cell r="M5216">
            <v>46683.61</v>
          </cell>
        </row>
        <row r="5217">
          <cell r="G5217">
            <v>1</v>
          </cell>
          <cell r="M5217">
            <v>46683.61</v>
          </cell>
        </row>
        <row r="5218">
          <cell r="M5218">
            <v>0</v>
          </cell>
        </row>
        <row r="5219">
          <cell r="M5219">
            <v>0</v>
          </cell>
        </row>
        <row r="5220">
          <cell r="M5220">
            <v>0</v>
          </cell>
        </row>
        <row r="5221">
          <cell r="G5221">
            <v>1</v>
          </cell>
          <cell r="M5221">
            <v>46683.61</v>
          </cell>
        </row>
        <row r="5222">
          <cell r="M5222">
            <v>0</v>
          </cell>
        </row>
        <row r="5223">
          <cell r="M5223">
            <v>0</v>
          </cell>
        </row>
        <row r="5224">
          <cell r="M5224">
            <v>0</v>
          </cell>
        </row>
        <row r="5225">
          <cell r="M5225">
            <v>0</v>
          </cell>
        </row>
        <row r="5226">
          <cell r="M5226">
            <v>0</v>
          </cell>
        </row>
        <row r="5227">
          <cell r="M5227">
            <v>0</v>
          </cell>
        </row>
        <row r="5228">
          <cell r="G5228">
            <v>2</v>
          </cell>
          <cell r="M5228">
            <v>93367.22</v>
          </cell>
        </row>
        <row r="5229">
          <cell r="M5229">
            <v>0</v>
          </cell>
        </row>
        <row r="5230">
          <cell r="M5230">
            <v>0</v>
          </cell>
        </row>
        <row r="5231">
          <cell r="M5231">
            <v>0</v>
          </cell>
        </row>
        <row r="5232">
          <cell r="M5232">
            <v>0</v>
          </cell>
        </row>
        <row r="5233">
          <cell r="M5233">
            <v>0</v>
          </cell>
        </row>
        <row r="5234">
          <cell r="M5234">
            <v>0</v>
          </cell>
        </row>
        <row r="5235">
          <cell r="M5235">
            <v>0</v>
          </cell>
        </row>
        <row r="5236">
          <cell r="G5236">
            <v>1</v>
          </cell>
          <cell r="M5236">
            <v>46683.61</v>
          </cell>
        </row>
        <row r="5237">
          <cell r="M5237">
            <v>0</v>
          </cell>
        </row>
        <row r="5238">
          <cell r="G5238">
            <v>1</v>
          </cell>
          <cell r="M5238">
            <v>46683.61</v>
          </cell>
        </row>
        <row r="5239">
          <cell r="M5239">
            <v>0</v>
          </cell>
        </row>
        <row r="5240">
          <cell r="G5240">
            <v>2</v>
          </cell>
          <cell r="M5240">
            <v>93367.22</v>
          </cell>
        </row>
        <row r="5241">
          <cell r="G5241">
            <v>1</v>
          </cell>
          <cell r="M5241">
            <v>46683.61</v>
          </cell>
        </row>
        <row r="5242">
          <cell r="G5242">
            <v>1</v>
          </cell>
          <cell r="M5242">
            <v>46683.61</v>
          </cell>
        </row>
        <row r="5243">
          <cell r="M5243">
            <v>0</v>
          </cell>
        </row>
        <row r="5244">
          <cell r="M5244">
            <v>0</v>
          </cell>
        </row>
        <row r="5245">
          <cell r="G5245">
            <v>1</v>
          </cell>
          <cell r="M5245">
            <v>46683.61</v>
          </cell>
        </row>
        <row r="5246">
          <cell r="M5246">
            <v>0</v>
          </cell>
        </row>
        <row r="5247">
          <cell r="M5247">
            <v>0</v>
          </cell>
        </row>
        <row r="5248">
          <cell r="G5248">
            <v>1</v>
          </cell>
          <cell r="M5248">
            <v>46683.61</v>
          </cell>
        </row>
        <row r="5249">
          <cell r="G5249">
            <v>1</v>
          </cell>
          <cell r="M5249">
            <v>46683.61</v>
          </cell>
        </row>
        <row r="5250">
          <cell r="M5250">
            <v>0</v>
          </cell>
        </row>
        <row r="5251">
          <cell r="G5251">
            <v>1</v>
          </cell>
          <cell r="M5251">
            <v>46683.61</v>
          </cell>
        </row>
        <row r="5252">
          <cell r="M5252">
            <v>0</v>
          </cell>
        </row>
        <row r="5253">
          <cell r="G5253">
            <v>1</v>
          </cell>
          <cell r="M5253">
            <v>46683.61</v>
          </cell>
        </row>
        <row r="5254">
          <cell r="M5254">
            <v>0</v>
          </cell>
        </row>
        <row r="5255">
          <cell r="M5255">
            <v>0</v>
          </cell>
        </row>
        <row r="5256">
          <cell r="M5256">
            <v>0</v>
          </cell>
        </row>
        <row r="5257">
          <cell r="G5257">
            <v>1</v>
          </cell>
          <cell r="M5257">
            <v>46683.61</v>
          </cell>
        </row>
        <row r="5258">
          <cell r="G5258">
            <v>1</v>
          </cell>
          <cell r="M5258">
            <v>46683.61</v>
          </cell>
        </row>
        <row r="5259">
          <cell r="M5259">
            <v>0</v>
          </cell>
        </row>
        <row r="5260">
          <cell r="M5260">
            <v>0</v>
          </cell>
        </row>
        <row r="5261">
          <cell r="M5261">
            <v>0</v>
          </cell>
        </row>
        <row r="5262">
          <cell r="M5262">
            <v>0</v>
          </cell>
        </row>
        <row r="5263">
          <cell r="M5263">
            <v>0</v>
          </cell>
        </row>
        <row r="5264">
          <cell r="G5264">
            <v>1</v>
          </cell>
          <cell r="M5264">
            <v>46683.61</v>
          </cell>
        </row>
        <row r="5265">
          <cell r="M5265">
            <v>0</v>
          </cell>
        </row>
        <row r="5266">
          <cell r="M5266">
            <v>0</v>
          </cell>
        </row>
        <row r="5267">
          <cell r="G5267">
            <v>1</v>
          </cell>
          <cell r="M5267">
            <v>46683.61</v>
          </cell>
        </row>
        <row r="5268">
          <cell r="M5268">
            <v>0</v>
          </cell>
        </row>
        <row r="5269">
          <cell r="M5269">
            <v>0</v>
          </cell>
        </row>
        <row r="5270">
          <cell r="M5270">
            <v>0</v>
          </cell>
        </row>
        <row r="5271">
          <cell r="G5271">
            <v>2</v>
          </cell>
          <cell r="M5271">
            <v>93367.22</v>
          </cell>
        </row>
        <row r="5272">
          <cell r="M5272">
            <v>0</v>
          </cell>
        </row>
        <row r="5273">
          <cell r="M5273">
            <v>0</v>
          </cell>
        </row>
        <row r="5274">
          <cell r="M5274">
            <v>0</v>
          </cell>
        </row>
        <row r="5275">
          <cell r="M5275">
            <v>0</v>
          </cell>
        </row>
        <row r="5276">
          <cell r="M5276">
            <v>0</v>
          </cell>
        </row>
        <row r="5277">
          <cell r="M5277">
            <v>0</v>
          </cell>
        </row>
        <row r="5278">
          <cell r="G5278">
            <v>1</v>
          </cell>
          <cell r="M5278">
            <v>46683.61</v>
          </cell>
        </row>
        <row r="5279">
          <cell r="M5279">
            <v>0</v>
          </cell>
        </row>
        <row r="5280">
          <cell r="G5280">
            <v>1</v>
          </cell>
          <cell r="M5280">
            <v>46683.61</v>
          </cell>
        </row>
        <row r="5281">
          <cell r="G5281">
            <v>1</v>
          </cell>
          <cell r="M5281">
            <v>46683.61</v>
          </cell>
        </row>
        <row r="5282">
          <cell r="G5282">
            <v>1</v>
          </cell>
          <cell r="M5282">
            <v>46683.61</v>
          </cell>
        </row>
        <row r="5283">
          <cell r="G5283">
            <v>1</v>
          </cell>
          <cell r="M5283">
            <v>46683.61</v>
          </cell>
        </row>
        <row r="5284">
          <cell r="G5284">
            <v>1</v>
          </cell>
          <cell r="M5284">
            <v>46683.61</v>
          </cell>
        </row>
        <row r="5285">
          <cell r="G5285">
            <v>1</v>
          </cell>
          <cell r="M5285">
            <v>16750.03</v>
          </cell>
        </row>
        <row r="5286">
          <cell r="M5286">
            <v>0</v>
          </cell>
        </row>
        <row r="5287">
          <cell r="M5287">
            <v>0</v>
          </cell>
        </row>
        <row r="5288">
          <cell r="M5288">
            <v>0</v>
          </cell>
        </row>
        <row r="5289">
          <cell r="M5289">
            <v>0</v>
          </cell>
        </row>
        <row r="5290">
          <cell r="G5290">
            <v>1</v>
          </cell>
          <cell r="M5290">
            <v>16750.03</v>
          </cell>
        </row>
        <row r="5291">
          <cell r="M5291">
            <v>0</v>
          </cell>
        </row>
        <row r="5292">
          <cell r="M5292">
            <v>0</v>
          </cell>
        </row>
        <row r="5293">
          <cell r="M5293">
            <v>0</v>
          </cell>
        </row>
        <row r="5294">
          <cell r="G5294">
            <v>1</v>
          </cell>
          <cell r="M5294">
            <v>16750.03</v>
          </cell>
        </row>
        <row r="5295">
          <cell r="M5295">
            <v>0</v>
          </cell>
        </row>
        <row r="5296">
          <cell r="M5296">
            <v>0</v>
          </cell>
        </row>
        <row r="5297">
          <cell r="M5297">
            <v>0</v>
          </cell>
        </row>
        <row r="5298">
          <cell r="M5298">
            <v>0</v>
          </cell>
        </row>
        <row r="5299">
          <cell r="M5299">
            <v>0</v>
          </cell>
        </row>
        <row r="5300">
          <cell r="M5300">
            <v>0</v>
          </cell>
        </row>
        <row r="5301">
          <cell r="M5301">
            <v>0</v>
          </cell>
        </row>
        <row r="5302">
          <cell r="M5302">
            <v>0</v>
          </cell>
        </row>
        <row r="5303">
          <cell r="M5303">
            <v>0</v>
          </cell>
        </row>
        <row r="5304">
          <cell r="M5304">
            <v>0</v>
          </cell>
        </row>
        <row r="5305">
          <cell r="M5305">
            <v>0</v>
          </cell>
        </row>
        <row r="5306">
          <cell r="M5306">
            <v>0</v>
          </cell>
        </row>
        <row r="5307">
          <cell r="M5307">
            <v>0</v>
          </cell>
        </row>
        <row r="5308">
          <cell r="M5308">
            <v>0</v>
          </cell>
        </row>
        <row r="5309">
          <cell r="G5309">
            <v>1</v>
          </cell>
          <cell r="M5309">
            <v>16750.03</v>
          </cell>
        </row>
        <row r="5310">
          <cell r="M5310">
            <v>0</v>
          </cell>
        </row>
        <row r="5311">
          <cell r="M5311">
            <v>0</v>
          </cell>
        </row>
        <row r="5312">
          <cell r="M5312">
            <v>0</v>
          </cell>
        </row>
        <row r="5313">
          <cell r="M5313">
            <v>0</v>
          </cell>
        </row>
        <row r="5314">
          <cell r="M5314">
            <v>0</v>
          </cell>
        </row>
        <row r="5315">
          <cell r="G5315">
            <v>1</v>
          </cell>
          <cell r="M5315">
            <v>16750.03</v>
          </cell>
        </row>
        <row r="5316">
          <cell r="M5316">
            <v>0</v>
          </cell>
        </row>
        <row r="5317">
          <cell r="M5317">
            <v>0</v>
          </cell>
        </row>
        <row r="5318">
          <cell r="M5318">
            <v>0</v>
          </cell>
        </row>
        <row r="5319">
          <cell r="M5319">
            <v>0</v>
          </cell>
        </row>
        <row r="5320">
          <cell r="M5320">
            <v>0</v>
          </cell>
        </row>
        <row r="5321">
          <cell r="M5321">
            <v>0</v>
          </cell>
        </row>
        <row r="5322">
          <cell r="G5322">
            <v>1</v>
          </cell>
          <cell r="M5322">
            <v>16750.03</v>
          </cell>
        </row>
        <row r="5323">
          <cell r="G5323">
            <v>1</v>
          </cell>
          <cell r="M5323">
            <v>16750.03</v>
          </cell>
        </row>
        <row r="5324">
          <cell r="G5324">
            <v>1</v>
          </cell>
          <cell r="M5324">
            <v>16750.03</v>
          </cell>
        </row>
        <row r="5325">
          <cell r="G5325">
            <v>1</v>
          </cell>
          <cell r="M5325">
            <v>16750.03</v>
          </cell>
        </row>
        <row r="5326">
          <cell r="G5326">
            <v>1</v>
          </cell>
          <cell r="M5326">
            <v>16750.03</v>
          </cell>
        </row>
        <row r="5327">
          <cell r="M5327">
            <v>0</v>
          </cell>
        </row>
        <row r="5328">
          <cell r="G5328">
            <v>1</v>
          </cell>
          <cell r="M5328">
            <v>16750.03</v>
          </cell>
        </row>
        <row r="5329">
          <cell r="G5329">
            <v>1</v>
          </cell>
          <cell r="M5329">
            <v>16750.03</v>
          </cell>
        </row>
        <row r="5330">
          <cell r="G5330">
            <v>1</v>
          </cell>
          <cell r="M5330">
            <v>16750.03</v>
          </cell>
        </row>
        <row r="5331">
          <cell r="M5331">
            <v>0</v>
          </cell>
        </row>
        <row r="5332">
          <cell r="G5332">
            <v>1</v>
          </cell>
          <cell r="M5332">
            <v>16750.03</v>
          </cell>
        </row>
        <row r="5333">
          <cell r="M5333">
            <v>0</v>
          </cell>
        </row>
        <row r="5334">
          <cell r="M5334">
            <v>0</v>
          </cell>
        </row>
        <row r="5335">
          <cell r="M5335">
            <v>0</v>
          </cell>
        </row>
        <row r="5336">
          <cell r="G5336">
            <v>1</v>
          </cell>
          <cell r="M5336">
            <v>16750.03</v>
          </cell>
        </row>
        <row r="5337">
          <cell r="M5337">
            <v>0</v>
          </cell>
        </row>
        <row r="5338">
          <cell r="M5338">
            <v>0</v>
          </cell>
        </row>
        <row r="5339">
          <cell r="M5339">
            <v>0</v>
          </cell>
        </row>
        <row r="5340">
          <cell r="M5340">
            <v>0</v>
          </cell>
        </row>
        <row r="5341">
          <cell r="M5341">
            <v>0</v>
          </cell>
        </row>
        <row r="5342">
          <cell r="M5342">
            <v>0</v>
          </cell>
        </row>
        <row r="5343">
          <cell r="M5343">
            <v>0</v>
          </cell>
        </row>
        <row r="5344">
          <cell r="M5344">
            <v>0</v>
          </cell>
        </row>
        <row r="5345">
          <cell r="M5345">
            <v>0</v>
          </cell>
        </row>
        <row r="5346">
          <cell r="M5346">
            <v>0</v>
          </cell>
        </row>
        <row r="5347">
          <cell r="G5347">
            <v>11</v>
          </cell>
          <cell r="M5347">
            <v>184250.33000000002</v>
          </cell>
        </row>
        <row r="5348">
          <cell r="G5348">
            <v>1</v>
          </cell>
          <cell r="M5348">
            <v>16750.03</v>
          </cell>
        </row>
        <row r="5349">
          <cell r="M5349">
            <v>0</v>
          </cell>
        </row>
        <row r="5350">
          <cell r="G5350">
            <v>1</v>
          </cell>
          <cell r="M5350">
            <v>16750.03</v>
          </cell>
        </row>
        <row r="5351">
          <cell r="M5351">
            <v>0</v>
          </cell>
        </row>
        <row r="5352">
          <cell r="G5352">
            <v>1</v>
          </cell>
          <cell r="M5352">
            <v>16750.03</v>
          </cell>
        </row>
        <row r="5353">
          <cell r="M5353">
            <v>0</v>
          </cell>
        </row>
        <row r="5354">
          <cell r="G5354">
            <v>1</v>
          </cell>
          <cell r="M5354">
            <v>16750.03</v>
          </cell>
        </row>
        <row r="5355">
          <cell r="M5355">
            <v>0</v>
          </cell>
        </row>
        <row r="5356">
          <cell r="M5356">
            <v>0</v>
          </cell>
        </row>
        <row r="5357">
          <cell r="M5357">
            <v>0</v>
          </cell>
        </row>
        <row r="5358">
          <cell r="G5358">
            <v>2</v>
          </cell>
          <cell r="M5358">
            <v>23958.2</v>
          </cell>
        </row>
        <row r="5359">
          <cell r="G5359">
            <v>2</v>
          </cell>
          <cell r="M5359">
            <v>23958.2</v>
          </cell>
        </row>
        <row r="5360">
          <cell r="G5360">
            <v>2</v>
          </cell>
          <cell r="M5360">
            <v>23958.2</v>
          </cell>
        </row>
        <row r="5361">
          <cell r="M5361">
            <v>0</v>
          </cell>
        </row>
        <row r="5362">
          <cell r="G5362">
            <v>2</v>
          </cell>
          <cell r="M5362">
            <v>23958.2</v>
          </cell>
        </row>
        <row r="5363">
          <cell r="M5363">
            <v>0</v>
          </cell>
        </row>
        <row r="5364">
          <cell r="M5364">
            <v>0</v>
          </cell>
        </row>
        <row r="5365">
          <cell r="G5365">
            <v>1</v>
          </cell>
          <cell r="M5365">
            <v>11979.1</v>
          </cell>
        </row>
        <row r="5366">
          <cell r="G5366">
            <v>5</v>
          </cell>
          <cell r="M5366">
            <v>59895.5</v>
          </cell>
        </row>
        <row r="5367">
          <cell r="M5367">
            <v>0</v>
          </cell>
        </row>
        <row r="5368">
          <cell r="G5368">
            <v>5</v>
          </cell>
          <cell r="M5368">
            <v>59895.5</v>
          </cell>
        </row>
        <row r="5369">
          <cell r="M5369">
            <v>0</v>
          </cell>
        </row>
        <row r="5370">
          <cell r="G5370">
            <v>2</v>
          </cell>
          <cell r="M5370">
            <v>23958.2</v>
          </cell>
        </row>
        <row r="5371">
          <cell r="M5371">
            <v>0</v>
          </cell>
        </row>
        <row r="5372">
          <cell r="G5372">
            <v>2</v>
          </cell>
          <cell r="M5372">
            <v>23958.2</v>
          </cell>
        </row>
        <row r="5373">
          <cell r="G5373">
            <v>4</v>
          </cell>
          <cell r="M5373">
            <v>47916.4</v>
          </cell>
        </row>
        <row r="5374">
          <cell r="M5374">
            <v>0</v>
          </cell>
        </row>
        <row r="5375">
          <cell r="G5375">
            <v>2</v>
          </cell>
          <cell r="M5375">
            <v>23958.2</v>
          </cell>
        </row>
        <row r="5376">
          <cell r="G5376">
            <v>2</v>
          </cell>
          <cell r="M5376">
            <v>23958.2</v>
          </cell>
        </row>
        <row r="5377">
          <cell r="G5377">
            <v>2</v>
          </cell>
          <cell r="M5377">
            <v>23958.2</v>
          </cell>
        </row>
        <row r="5378">
          <cell r="M5378">
            <v>0</v>
          </cell>
        </row>
        <row r="5379">
          <cell r="M5379">
            <v>0</v>
          </cell>
        </row>
        <row r="5380">
          <cell r="M5380">
            <v>0</v>
          </cell>
        </row>
        <row r="5381">
          <cell r="G5381">
            <v>1</v>
          </cell>
          <cell r="M5381">
            <v>11979.1</v>
          </cell>
        </row>
        <row r="5382">
          <cell r="M5382">
            <v>0</v>
          </cell>
        </row>
        <row r="5383">
          <cell r="M5383">
            <v>0</v>
          </cell>
        </row>
        <row r="5384">
          <cell r="M5384">
            <v>0</v>
          </cell>
        </row>
        <row r="5385">
          <cell r="G5385">
            <v>1</v>
          </cell>
          <cell r="M5385">
            <v>11979.1</v>
          </cell>
        </row>
        <row r="5386">
          <cell r="M5386">
            <v>0</v>
          </cell>
        </row>
        <row r="5387">
          <cell r="M5387">
            <v>0</v>
          </cell>
        </row>
        <row r="5388">
          <cell r="M5388">
            <v>0</v>
          </cell>
        </row>
        <row r="5389">
          <cell r="G5389">
            <v>4</v>
          </cell>
          <cell r="M5389">
            <v>47916.4</v>
          </cell>
        </row>
        <row r="5390">
          <cell r="G5390">
            <v>5</v>
          </cell>
          <cell r="M5390">
            <v>59895.5</v>
          </cell>
        </row>
        <row r="5391">
          <cell r="M5391">
            <v>0</v>
          </cell>
        </row>
        <row r="5392">
          <cell r="G5392">
            <v>2</v>
          </cell>
          <cell r="M5392">
            <v>23958.2</v>
          </cell>
        </row>
        <row r="5393">
          <cell r="G5393">
            <v>4</v>
          </cell>
          <cell r="M5393">
            <v>47916.4</v>
          </cell>
        </row>
        <row r="5394">
          <cell r="M5394">
            <v>0</v>
          </cell>
        </row>
        <row r="5395">
          <cell r="G5395">
            <v>9</v>
          </cell>
          <cell r="M5395">
            <v>107811.90000000001</v>
          </cell>
        </row>
        <row r="5396">
          <cell r="G5396">
            <v>2</v>
          </cell>
          <cell r="M5396">
            <v>23958.2</v>
          </cell>
        </row>
        <row r="5397">
          <cell r="G5397">
            <v>1</v>
          </cell>
          <cell r="M5397">
            <v>11979.1</v>
          </cell>
        </row>
        <row r="5398">
          <cell r="G5398">
            <v>8</v>
          </cell>
          <cell r="M5398">
            <v>95832.8</v>
          </cell>
        </row>
        <row r="5399">
          <cell r="G5399">
            <v>1</v>
          </cell>
          <cell r="M5399">
            <v>11979.1</v>
          </cell>
        </row>
        <row r="5400">
          <cell r="G5400">
            <v>2</v>
          </cell>
          <cell r="M5400">
            <v>23958.2</v>
          </cell>
        </row>
        <row r="5401">
          <cell r="M5401">
            <v>0</v>
          </cell>
        </row>
        <row r="5402">
          <cell r="M5402">
            <v>0</v>
          </cell>
        </row>
        <row r="5403">
          <cell r="G5403">
            <v>9</v>
          </cell>
          <cell r="M5403">
            <v>107811.90000000001</v>
          </cell>
        </row>
        <row r="5404">
          <cell r="G5404">
            <v>5</v>
          </cell>
          <cell r="M5404">
            <v>59895.5</v>
          </cell>
        </row>
        <row r="5405">
          <cell r="G5405">
            <v>1</v>
          </cell>
          <cell r="M5405">
            <v>11979.1</v>
          </cell>
        </row>
        <row r="5406">
          <cell r="G5406">
            <v>3</v>
          </cell>
          <cell r="M5406">
            <v>35937.300000000003</v>
          </cell>
        </row>
        <row r="5407">
          <cell r="M5407">
            <v>0</v>
          </cell>
        </row>
        <row r="5408">
          <cell r="G5408">
            <v>4</v>
          </cell>
          <cell r="M5408">
            <v>47916.4</v>
          </cell>
        </row>
        <row r="5409">
          <cell r="M5409">
            <v>0</v>
          </cell>
        </row>
        <row r="5410">
          <cell r="M5410">
            <v>0</v>
          </cell>
        </row>
        <row r="5411">
          <cell r="M5411">
            <v>0</v>
          </cell>
        </row>
        <row r="5412">
          <cell r="M5412">
            <v>0</v>
          </cell>
        </row>
        <row r="5413">
          <cell r="G5413">
            <v>3</v>
          </cell>
          <cell r="M5413">
            <v>35937.300000000003</v>
          </cell>
        </row>
        <row r="5414">
          <cell r="M5414">
            <v>0</v>
          </cell>
        </row>
        <row r="5415">
          <cell r="G5415">
            <v>3</v>
          </cell>
          <cell r="M5415">
            <v>35937.300000000003</v>
          </cell>
        </row>
        <row r="5416">
          <cell r="M5416">
            <v>0</v>
          </cell>
        </row>
        <row r="5417">
          <cell r="M5417">
            <v>0</v>
          </cell>
        </row>
        <row r="5418">
          <cell r="M5418">
            <v>0</v>
          </cell>
        </row>
        <row r="5419">
          <cell r="G5419">
            <v>1</v>
          </cell>
          <cell r="M5419">
            <v>11979.1</v>
          </cell>
        </row>
        <row r="5420">
          <cell r="M5420">
            <v>0</v>
          </cell>
        </row>
        <row r="5421">
          <cell r="G5421">
            <v>1</v>
          </cell>
          <cell r="M5421">
            <v>11979.1</v>
          </cell>
        </row>
        <row r="5422">
          <cell r="M5422">
            <v>0</v>
          </cell>
        </row>
        <row r="5423">
          <cell r="M5423">
            <v>0</v>
          </cell>
        </row>
        <row r="5424">
          <cell r="G5424">
            <v>4</v>
          </cell>
          <cell r="M5424">
            <v>47916.4</v>
          </cell>
        </row>
        <row r="5425">
          <cell r="M5425">
            <v>0</v>
          </cell>
        </row>
        <row r="5426">
          <cell r="G5426">
            <v>12</v>
          </cell>
          <cell r="M5426">
            <v>143749.20000000001</v>
          </cell>
        </row>
        <row r="5427">
          <cell r="M5427">
            <v>0</v>
          </cell>
        </row>
        <row r="5428">
          <cell r="M5428">
            <v>0</v>
          </cell>
        </row>
        <row r="5429">
          <cell r="M5429">
            <v>0</v>
          </cell>
        </row>
        <row r="5430">
          <cell r="M5430">
            <v>0</v>
          </cell>
        </row>
        <row r="5431">
          <cell r="G5431">
            <v>4</v>
          </cell>
          <cell r="M5431">
            <v>102896</v>
          </cell>
        </row>
        <row r="5432">
          <cell r="M5432">
            <v>0</v>
          </cell>
        </row>
        <row r="5433">
          <cell r="G5433">
            <v>2</v>
          </cell>
          <cell r="M5433">
            <v>51448</v>
          </cell>
        </row>
        <row r="5434">
          <cell r="G5434">
            <v>4</v>
          </cell>
          <cell r="M5434">
            <v>102896</v>
          </cell>
        </row>
        <row r="5435">
          <cell r="G5435">
            <v>4</v>
          </cell>
          <cell r="M5435">
            <v>102896</v>
          </cell>
        </row>
        <row r="5436">
          <cell r="G5436">
            <v>4</v>
          </cell>
          <cell r="M5436">
            <v>102896</v>
          </cell>
        </row>
        <row r="5437">
          <cell r="M5437">
            <v>0</v>
          </cell>
        </row>
        <row r="5438">
          <cell r="M5438">
            <v>0</v>
          </cell>
        </row>
        <row r="5439">
          <cell r="M5439">
            <v>0</v>
          </cell>
        </row>
        <row r="5440">
          <cell r="M5440">
            <v>0</v>
          </cell>
        </row>
        <row r="5441">
          <cell r="M5441">
            <v>0</v>
          </cell>
        </row>
        <row r="5442">
          <cell r="M5442">
            <v>0</v>
          </cell>
        </row>
        <row r="5443">
          <cell r="M5443">
            <v>0</v>
          </cell>
        </row>
        <row r="5444">
          <cell r="M5444">
            <v>0</v>
          </cell>
        </row>
        <row r="5445">
          <cell r="G5445">
            <v>2</v>
          </cell>
          <cell r="M5445">
            <v>51448</v>
          </cell>
        </row>
        <row r="5446">
          <cell r="M5446">
            <v>0</v>
          </cell>
        </row>
        <row r="5447">
          <cell r="G5447">
            <v>2</v>
          </cell>
          <cell r="M5447">
            <v>51448</v>
          </cell>
        </row>
        <row r="5448">
          <cell r="M5448">
            <v>0</v>
          </cell>
        </row>
        <row r="5449">
          <cell r="M5449">
            <v>0</v>
          </cell>
        </row>
        <row r="5450">
          <cell r="M5450">
            <v>0</v>
          </cell>
        </row>
        <row r="5451">
          <cell r="G5451">
            <v>1</v>
          </cell>
          <cell r="M5451">
            <v>25724</v>
          </cell>
        </row>
        <row r="5452">
          <cell r="M5452">
            <v>0</v>
          </cell>
        </row>
        <row r="5453">
          <cell r="G5453">
            <v>2</v>
          </cell>
          <cell r="M5453">
            <v>51448</v>
          </cell>
        </row>
        <row r="5454">
          <cell r="G5454">
            <v>2</v>
          </cell>
          <cell r="M5454">
            <v>51448</v>
          </cell>
        </row>
        <row r="5455">
          <cell r="G5455">
            <v>3</v>
          </cell>
          <cell r="M5455">
            <v>77172</v>
          </cell>
        </row>
        <row r="5456">
          <cell r="G5456">
            <v>2</v>
          </cell>
          <cell r="M5456">
            <v>51448</v>
          </cell>
        </row>
        <row r="5457">
          <cell r="G5457">
            <v>1</v>
          </cell>
          <cell r="M5457">
            <v>25724</v>
          </cell>
        </row>
        <row r="5458">
          <cell r="M5458">
            <v>0</v>
          </cell>
        </row>
        <row r="5459">
          <cell r="G5459">
            <v>5</v>
          </cell>
          <cell r="M5459">
            <v>128620</v>
          </cell>
        </row>
        <row r="5460">
          <cell r="M5460">
            <v>0</v>
          </cell>
        </row>
        <row r="5461">
          <cell r="G5461">
            <v>6</v>
          </cell>
          <cell r="M5461">
            <v>154344</v>
          </cell>
        </row>
        <row r="5462">
          <cell r="G5462">
            <v>2</v>
          </cell>
          <cell r="M5462">
            <v>51448</v>
          </cell>
        </row>
        <row r="5463">
          <cell r="M5463">
            <v>0</v>
          </cell>
        </row>
        <row r="5464">
          <cell r="G5464">
            <v>2</v>
          </cell>
          <cell r="M5464">
            <v>51448</v>
          </cell>
        </row>
        <row r="5465">
          <cell r="G5465">
            <v>1</v>
          </cell>
          <cell r="M5465">
            <v>25724</v>
          </cell>
        </row>
        <row r="5466">
          <cell r="G5466">
            <v>2</v>
          </cell>
          <cell r="M5466">
            <v>51448</v>
          </cell>
        </row>
        <row r="5467">
          <cell r="G5467">
            <v>1</v>
          </cell>
          <cell r="M5467">
            <v>25724</v>
          </cell>
        </row>
        <row r="5468">
          <cell r="M5468">
            <v>0</v>
          </cell>
        </row>
        <row r="5469">
          <cell r="G5469">
            <v>1</v>
          </cell>
          <cell r="M5469">
            <v>25724</v>
          </cell>
        </row>
        <row r="5470">
          <cell r="M5470">
            <v>0</v>
          </cell>
        </row>
        <row r="5471">
          <cell r="G5471">
            <v>3</v>
          </cell>
          <cell r="M5471">
            <v>77172</v>
          </cell>
        </row>
        <row r="5472">
          <cell r="G5472">
            <v>8</v>
          </cell>
          <cell r="M5472">
            <v>205792</v>
          </cell>
        </row>
        <row r="5473">
          <cell r="M5473">
            <v>0</v>
          </cell>
        </row>
        <row r="5474">
          <cell r="M5474">
            <v>0</v>
          </cell>
        </row>
        <row r="5475">
          <cell r="G5475">
            <v>3</v>
          </cell>
          <cell r="M5475">
            <v>77172</v>
          </cell>
        </row>
        <row r="5476">
          <cell r="G5476">
            <v>2</v>
          </cell>
          <cell r="M5476">
            <v>51448</v>
          </cell>
        </row>
        <row r="5477">
          <cell r="M5477">
            <v>0</v>
          </cell>
        </row>
        <row r="5478">
          <cell r="M5478">
            <v>0</v>
          </cell>
        </row>
        <row r="5479">
          <cell r="M5479">
            <v>0</v>
          </cell>
        </row>
        <row r="5480">
          <cell r="G5480">
            <v>3</v>
          </cell>
          <cell r="M5480">
            <v>77172</v>
          </cell>
        </row>
        <row r="5481">
          <cell r="M5481">
            <v>0</v>
          </cell>
        </row>
        <row r="5482">
          <cell r="G5482">
            <v>3</v>
          </cell>
          <cell r="M5482">
            <v>77172</v>
          </cell>
        </row>
        <row r="5483">
          <cell r="M5483">
            <v>0</v>
          </cell>
        </row>
        <row r="5484">
          <cell r="M5484">
            <v>0</v>
          </cell>
        </row>
        <row r="5485">
          <cell r="M5485">
            <v>0</v>
          </cell>
        </row>
        <row r="5486">
          <cell r="M5486">
            <v>0</v>
          </cell>
        </row>
        <row r="5487">
          <cell r="G5487">
            <v>4</v>
          </cell>
          <cell r="M5487">
            <v>102896</v>
          </cell>
        </row>
        <row r="5488">
          <cell r="M5488">
            <v>0</v>
          </cell>
        </row>
        <row r="5489">
          <cell r="M5489">
            <v>0</v>
          </cell>
        </row>
        <row r="5490">
          <cell r="M5490">
            <v>0</v>
          </cell>
        </row>
        <row r="5491">
          <cell r="M5491">
            <v>0</v>
          </cell>
        </row>
        <row r="5492">
          <cell r="G5492">
            <v>4</v>
          </cell>
          <cell r="M5492">
            <v>102896</v>
          </cell>
        </row>
        <row r="5493">
          <cell r="M5493">
            <v>0</v>
          </cell>
        </row>
        <row r="5494">
          <cell r="M5494">
            <v>0</v>
          </cell>
        </row>
        <row r="5495">
          <cell r="M5495">
            <v>0</v>
          </cell>
        </row>
        <row r="5496">
          <cell r="G5496">
            <v>10</v>
          </cell>
          <cell r="M5496">
            <v>257240</v>
          </cell>
        </row>
        <row r="5497">
          <cell r="M5497">
            <v>0</v>
          </cell>
        </row>
        <row r="5498">
          <cell r="G5498">
            <v>12</v>
          </cell>
          <cell r="M5498">
            <v>308688</v>
          </cell>
        </row>
        <row r="5499">
          <cell r="M5499">
            <v>0</v>
          </cell>
        </row>
        <row r="5500">
          <cell r="G5500">
            <v>1</v>
          </cell>
          <cell r="M5500">
            <v>25724</v>
          </cell>
        </row>
        <row r="5501">
          <cell r="G5501">
            <v>6</v>
          </cell>
          <cell r="M5501">
            <v>13080</v>
          </cell>
        </row>
        <row r="5502">
          <cell r="M5502">
            <v>0</v>
          </cell>
        </row>
        <row r="5503">
          <cell r="G5503">
            <v>5</v>
          </cell>
          <cell r="M5503">
            <v>10900</v>
          </cell>
        </row>
        <row r="5504">
          <cell r="G5504">
            <v>3</v>
          </cell>
          <cell r="M5504">
            <v>6540</v>
          </cell>
        </row>
        <row r="5505">
          <cell r="G5505">
            <v>4</v>
          </cell>
          <cell r="M5505">
            <v>8720</v>
          </cell>
        </row>
        <row r="5506">
          <cell r="M5506">
            <v>0</v>
          </cell>
        </row>
        <row r="5507">
          <cell r="M5507">
            <v>0</v>
          </cell>
        </row>
        <row r="5508">
          <cell r="M5508">
            <v>0</v>
          </cell>
        </row>
        <row r="5509">
          <cell r="G5509">
            <v>7</v>
          </cell>
          <cell r="M5509">
            <v>15260</v>
          </cell>
        </row>
        <row r="5510">
          <cell r="G5510">
            <v>10</v>
          </cell>
          <cell r="M5510">
            <v>21800</v>
          </cell>
        </row>
        <row r="5511">
          <cell r="M5511">
            <v>0</v>
          </cell>
        </row>
        <row r="5512">
          <cell r="M5512">
            <v>0</v>
          </cell>
        </row>
        <row r="5513">
          <cell r="G5513">
            <v>10</v>
          </cell>
          <cell r="M5513">
            <v>21800</v>
          </cell>
        </row>
        <row r="5514">
          <cell r="M5514">
            <v>0</v>
          </cell>
        </row>
        <row r="5515">
          <cell r="M5515">
            <v>0</v>
          </cell>
        </row>
        <row r="5516">
          <cell r="G5516">
            <v>15</v>
          </cell>
          <cell r="M5516">
            <v>32700</v>
          </cell>
        </row>
        <row r="5517">
          <cell r="G5517">
            <v>3</v>
          </cell>
          <cell r="M5517">
            <v>6540</v>
          </cell>
        </row>
        <row r="5518">
          <cell r="G5518">
            <v>5</v>
          </cell>
          <cell r="M5518">
            <v>10900</v>
          </cell>
        </row>
        <row r="5519">
          <cell r="M5519">
            <v>0</v>
          </cell>
        </row>
        <row r="5520">
          <cell r="G5520">
            <v>5</v>
          </cell>
          <cell r="M5520">
            <v>10900</v>
          </cell>
        </row>
        <row r="5521">
          <cell r="G5521">
            <v>15</v>
          </cell>
          <cell r="M5521">
            <v>32700</v>
          </cell>
        </row>
        <row r="5522">
          <cell r="G5522">
            <v>5</v>
          </cell>
          <cell r="M5522">
            <v>10900</v>
          </cell>
        </row>
        <row r="5523">
          <cell r="G5523">
            <v>5</v>
          </cell>
          <cell r="M5523">
            <v>10900</v>
          </cell>
        </row>
        <row r="5524">
          <cell r="M5524">
            <v>0</v>
          </cell>
        </row>
        <row r="5525">
          <cell r="G5525">
            <v>1</v>
          </cell>
          <cell r="M5525">
            <v>2180</v>
          </cell>
        </row>
        <row r="5526">
          <cell r="G5526">
            <v>6</v>
          </cell>
          <cell r="M5526">
            <v>13080</v>
          </cell>
        </row>
        <row r="5527">
          <cell r="G5527">
            <v>6</v>
          </cell>
          <cell r="M5527">
            <v>13080</v>
          </cell>
        </row>
        <row r="5528">
          <cell r="G5528">
            <v>20</v>
          </cell>
          <cell r="M5528">
            <v>43600</v>
          </cell>
        </row>
        <row r="5529">
          <cell r="G5529">
            <v>7</v>
          </cell>
          <cell r="M5529">
            <v>15260</v>
          </cell>
        </row>
        <row r="5530">
          <cell r="G5530">
            <v>11</v>
          </cell>
          <cell r="M5530">
            <v>23980</v>
          </cell>
        </row>
        <row r="5531">
          <cell r="G5531">
            <v>3</v>
          </cell>
          <cell r="M5531">
            <v>6540</v>
          </cell>
        </row>
        <row r="5532">
          <cell r="G5532">
            <v>7</v>
          </cell>
          <cell r="M5532">
            <v>15260</v>
          </cell>
        </row>
        <row r="5533">
          <cell r="G5533">
            <v>2</v>
          </cell>
          <cell r="M5533">
            <v>4360</v>
          </cell>
        </row>
        <row r="5534">
          <cell r="G5534">
            <v>4</v>
          </cell>
          <cell r="M5534">
            <v>8720</v>
          </cell>
        </row>
        <row r="5535">
          <cell r="M5535">
            <v>0</v>
          </cell>
        </row>
        <row r="5536">
          <cell r="G5536">
            <v>4</v>
          </cell>
          <cell r="M5536">
            <v>8720</v>
          </cell>
        </row>
        <row r="5537">
          <cell r="G5537">
            <v>3</v>
          </cell>
          <cell r="M5537">
            <v>6540</v>
          </cell>
        </row>
        <row r="5538">
          <cell r="M5538">
            <v>0</v>
          </cell>
        </row>
        <row r="5539">
          <cell r="G5539">
            <v>5</v>
          </cell>
          <cell r="M5539">
            <v>10900</v>
          </cell>
        </row>
        <row r="5540">
          <cell r="G5540">
            <v>6</v>
          </cell>
          <cell r="M5540">
            <v>13080</v>
          </cell>
        </row>
        <row r="5541">
          <cell r="G5541">
            <v>5</v>
          </cell>
          <cell r="M5541">
            <v>10900</v>
          </cell>
        </row>
        <row r="5542">
          <cell r="G5542">
            <v>10</v>
          </cell>
          <cell r="M5542">
            <v>21800</v>
          </cell>
        </row>
        <row r="5543">
          <cell r="M5543">
            <v>0</v>
          </cell>
        </row>
        <row r="5544">
          <cell r="G5544">
            <v>4</v>
          </cell>
          <cell r="M5544">
            <v>8720</v>
          </cell>
        </row>
        <row r="5545">
          <cell r="G5545">
            <v>5</v>
          </cell>
          <cell r="M5545">
            <v>10900</v>
          </cell>
        </row>
        <row r="5546">
          <cell r="M5546">
            <v>0</v>
          </cell>
        </row>
        <row r="5547">
          <cell r="M5547">
            <v>0</v>
          </cell>
        </row>
        <row r="5548">
          <cell r="G5548">
            <v>5</v>
          </cell>
          <cell r="M5548">
            <v>10900</v>
          </cell>
        </row>
        <row r="5549">
          <cell r="M5549">
            <v>0</v>
          </cell>
        </row>
        <row r="5550">
          <cell r="M5550">
            <v>0</v>
          </cell>
        </row>
        <row r="5551">
          <cell r="M5551">
            <v>0</v>
          </cell>
        </row>
        <row r="5552">
          <cell r="M5552">
            <v>0</v>
          </cell>
        </row>
        <row r="5553">
          <cell r="G5553">
            <v>15</v>
          </cell>
          <cell r="M5553">
            <v>32700</v>
          </cell>
        </row>
        <row r="5554">
          <cell r="G5554">
            <v>5</v>
          </cell>
          <cell r="M5554">
            <v>10900</v>
          </cell>
        </row>
        <row r="5555">
          <cell r="G5555">
            <v>6</v>
          </cell>
          <cell r="M5555">
            <v>13080</v>
          </cell>
        </row>
        <row r="5556">
          <cell r="G5556">
            <v>13</v>
          </cell>
          <cell r="M5556">
            <v>28340</v>
          </cell>
        </row>
        <row r="5557">
          <cell r="M5557">
            <v>0</v>
          </cell>
        </row>
        <row r="5558">
          <cell r="G5558">
            <v>17</v>
          </cell>
          <cell r="M5558">
            <v>37060</v>
          </cell>
        </row>
        <row r="5559">
          <cell r="G5559">
            <v>15</v>
          </cell>
          <cell r="M5559">
            <v>32700</v>
          </cell>
        </row>
        <row r="5560">
          <cell r="G5560">
            <v>23</v>
          </cell>
          <cell r="M5560">
            <v>50140</v>
          </cell>
        </row>
        <row r="5561">
          <cell r="M5561">
            <v>0</v>
          </cell>
        </row>
        <row r="5562">
          <cell r="G5562">
            <v>20</v>
          </cell>
          <cell r="M5562">
            <v>43600</v>
          </cell>
        </row>
        <row r="5563">
          <cell r="M5563">
            <v>0</v>
          </cell>
        </row>
        <row r="5564">
          <cell r="G5564">
            <v>3</v>
          </cell>
          <cell r="M5564">
            <v>6540</v>
          </cell>
        </row>
        <row r="5565">
          <cell r="G5565">
            <v>4</v>
          </cell>
          <cell r="M5565">
            <v>8720</v>
          </cell>
        </row>
        <row r="5566">
          <cell r="M5566">
            <v>0</v>
          </cell>
        </row>
        <row r="5567">
          <cell r="G5567">
            <v>8</v>
          </cell>
          <cell r="M5567">
            <v>17440</v>
          </cell>
        </row>
        <row r="5568">
          <cell r="G5568">
            <v>5</v>
          </cell>
          <cell r="M5568">
            <v>10900</v>
          </cell>
        </row>
        <row r="5569">
          <cell r="M5569">
            <v>0</v>
          </cell>
        </row>
        <row r="5570">
          <cell r="M5570">
            <v>0</v>
          </cell>
        </row>
        <row r="5571">
          <cell r="G5571">
            <v>8</v>
          </cell>
          <cell r="M5571">
            <v>17440</v>
          </cell>
        </row>
        <row r="5572">
          <cell r="M5572">
            <v>0</v>
          </cell>
        </row>
        <row r="5934">
          <cell r="G5934">
            <v>24970</v>
          </cell>
          <cell r="M5934">
            <v>15893137.4</v>
          </cell>
        </row>
        <row r="5935">
          <cell r="G5935">
            <v>5</v>
          </cell>
          <cell r="K5935">
            <v>129008.04000000001</v>
          </cell>
        </row>
        <row r="5936">
          <cell r="G5936">
            <v>5</v>
          </cell>
          <cell r="K5936">
            <v>129008.04000000001</v>
          </cell>
        </row>
        <row r="5937">
          <cell r="G5937">
            <v>4</v>
          </cell>
          <cell r="K5937">
            <v>103206.43000000001</v>
          </cell>
        </row>
        <row r="5938">
          <cell r="G5938">
            <v>10</v>
          </cell>
          <cell r="K5938">
            <v>258016.08000000002</v>
          </cell>
        </row>
        <row r="5939">
          <cell r="G5939">
            <v>3</v>
          </cell>
          <cell r="K5939">
            <v>77404.820000000007</v>
          </cell>
        </row>
        <row r="5940">
          <cell r="G5940">
            <v>4</v>
          </cell>
          <cell r="K5940">
            <v>103206.43000000001</v>
          </cell>
        </row>
        <row r="5941">
          <cell r="G5941">
            <v>10</v>
          </cell>
          <cell r="K5941">
            <v>258016.08000000002</v>
          </cell>
        </row>
        <row r="5942">
          <cell r="G5942">
            <v>4</v>
          </cell>
          <cell r="K5942">
            <v>103206.43000000001</v>
          </cell>
        </row>
        <row r="5943">
          <cell r="G5943">
            <v>11</v>
          </cell>
          <cell r="K5943">
            <v>283817.69</v>
          </cell>
        </row>
        <row r="5944">
          <cell r="G5944">
            <v>6</v>
          </cell>
          <cell r="K5944">
            <v>154809.65</v>
          </cell>
        </row>
        <row r="5945">
          <cell r="K5945">
            <v>0</v>
          </cell>
        </row>
        <row r="5946">
          <cell r="G5946">
            <v>4</v>
          </cell>
          <cell r="K5946">
            <v>103206.43000000001</v>
          </cell>
        </row>
        <row r="5947">
          <cell r="G5947">
            <v>3</v>
          </cell>
          <cell r="K5947">
            <v>77404.820000000007</v>
          </cell>
        </row>
        <row r="5948">
          <cell r="G5948">
            <v>11</v>
          </cell>
          <cell r="K5948">
            <v>283817.69</v>
          </cell>
        </row>
        <row r="5949">
          <cell r="G5949">
            <v>2</v>
          </cell>
          <cell r="K5949">
            <v>51603.22</v>
          </cell>
        </row>
        <row r="5950">
          <cell r="G5950">
            <v>10</v>
          </cell>
          <cell r="K5950">
            <v>258016.08000000002</v>
          </cell>
        </row>
        <row r="5951">
          <cell r="G5951">
            <v>3</v>
          </cell>
          <cell r="K5951">
            <v>77404.820000000007</v>
          </cell>
        </row>
        <row r="5952">
          <cell r="G5952">
            <v>6</v>
          </cell>
          <cell r="K5952">
            <v>154809.65</v>
          </cell>
        </row>
        <row r="5953">
          <cell r="G5953">
            <v>7</v>
          </cell>
          <cell r="K5953">
            <v>180611.26</v>
          </cell>
        </row>
        <row r="5954">
          <cell r="G5954">
            <v>4</v>
          </cell>
          <cell r="K5954">
            <v>103206.43000000001</v>
          </cell>
        </row>
        <row r="5955">
          <cell r="G5955">
            <v>12</v>
          </cell>
          <cell r="K5955">
            <v>309619.3</v>
          </cell>
        </row>
        <row r="5956">
          <cell r="G5956">
            <v>10</v>
          </cell>
          <cell r="K5956">
            <v>258016.08000000002</v>
          </cell>
        </row>
        <row r="5957">
          <cell r="G5957">
            <v>10</v>
          </cell>
          <cell r="K5957">
            <v>258016.08000000002</v>
          </cell>
        </row>
        <row r="5958">
          <cell r="G5958">
            <v>4</v>
          </cell>
          <cell r="K5958">
            <v>103206.43000000001</v>
          </cell>
        </row>
        <row r="5959">
          <cell r="G5959">
            <v>4</v>
          </cell>
          <cell r="K5959">
            <v>103206.43000000001</v>
          </cell>
        </row>
        <row r="5960">
          <cell r="G5960">
            <v>6</v>
          </cell>
          <cell r="K5960">
            <v>154809.65</v>
          </cell>
        </row>
        <row r="5961">
          <cell r="G5961">
            <v>3</v>
          </cell>
          <cell r="K5961">
            <v>77404.820000000007</v>
          </cell>
        </row>
        <row r="5962">
          <cell r="G5962">
            <v>11</v>
          </cell>
          <cell r="K5962">
            <v>283817.69</v>
          </cell>
        </row>
        <row r="5963">
          <cell r="G5963">
            <v>10</v>
          </cell>
          <cell r="K5963">
            <v>258016.08000000002</v>
          </cell>
        </row>
        <row r="5964">
          <cell r="G5964">
            <v>5</v>
          </cell>
          <cell r="K5964">
            <v>129008.04000000001</v>
          </cell>
        </row>
        <row r="5965">
          <cell r="G5965">
            <v>6</v>
          </cell>
          <cell r="K5965">
            <v>154809.65</v>
          </cell>
        </row>
        <row r="5966">
          <cell r="G5966">
            <v>6</v>
          </cell>
          <cell r="K5966">
            <v>154809.65</v>
          </cell>
        </row>
        <row r="5967">
          <cell r="G5967">
            <v>6</v>
          </cell>
          <cell r="K5967">
            <v>154809.65</v>
          </cell>
        </row>
        <row r="5968">
          <cell r="G5968">
            <v>5</v>
          </cell>
          <cell r="K5968">
            <v>129008.04000000001</v>
          </cell>
        </row>
        <row r="5969">
          <cell r="G5969">
            <v>12</v>
          </cell>
          <cell r="K5969">
            <v>309619.3</v>
          </cell>
        </row>
        <row r="5970">
          <cell r="G5970">
            <v>5</v>
          </cell>
          <cell r="K5970">
            <v>129008.04000000001</v>
          </cell>
        </row>
        <row r="5971">
          <cell r="G5971">
            <v>6</v>
          </cell>
          <cell r="K5971">
            <v>154809.65</v>
          </cell>
        </row>
        <row r="5972">
          <cell r="G5972">
            <v>6</v>
          </cell>
          <cell r="K5972">
            <v>154809.65</v>
          </cell>
        </row>
        <row r="5973">
          <cell r="G5973">
            <v>6</v>
          </cell>
          <cell r="K5973">
            <v>154809.65</v>
          </cell>
        </row>
        <row r="5974">
          <cell r="G5974">
            <v>6</v>
          </cell>
          <cell r="K5974">
            <v>154809.65</v>
          </cell>
        </row>
        <row r="5975">
          <cell r="G5975">
            <v>10</v>
          </cell>
          <cell r="K5975">
            <v>258016.08000000002</v>
          </cell>
        </row>
        <row r="5976">
          <cell r="G5976">
            <v>7</v>
          </cell>
          <cell r="K5976">
            <v>180611.26</v>
          </cell>
        </row>
        <row r="5977">
          <cell r="G5977">
            <v>4</v>
          </cell>
          <cell r="K5977">
            <v>103206.43000000001</v>
          </cell>
        </row>
        <row r="5978">
          <cell r="G5978">
            <v>6</v>
          </cell>
          <cell r="K5978">
            <v>154809.65</v>
          </cell>
        </row>
        <row r="5979">
          <cell r="G5979">
            <v>5</v>
          </cell>
          <cell r="K5979">
            <v>129008.04000000001</v>
          </cell>
        </row>
        <row r="5980">
          <cell r="G5980">
            <v>4</v>
          </cell>
          <cell r="K5980">
            <v>103206.43000000001</v>
          </cell>
        </row>
        <row r="5981">
          <cell r="G5981">
            <v>6</v>
          </cell>
          <cell r="K5981">
            <v>154809.65</v>
          </cell>
        </row>
        <row r="5982">
          <cell r="G5982">
            <v>6</v>
          </cell>
          <cell r="K5982">
            <v>154809.65</v>
          </cell>
        </row>
        <row r="5983">
          <cell r="G5983">
            <v>5</v>
          </cell>
          <cell r="K5983">
            <v>129008.04000000001</v>
          </cell>
        </row>
        <row r="5984">
          <cell r="G5984">
            <v>6</v>
          </cell>
          <cell r="K5984">
            <v>154809.65</v>
          </cell>
        </row>
        <row r="5985">
          <cell r="K5985">
            <v>0</v>
          </cell>
        </row>
        <row r="5986">
          <cell r="G5986">
            <v>10</v>
          </cell>
          <cell r="K5986">
            <v>258016.08000000002</v>
          </cell>
        </row>
        <row r="5987">
          <cell r="G5987">
            <v>8</v>
          </cell>
          <cell r="K5987">
            <v>206412.86000000002</v>
          </cell>
        </row>
        <row r="5988">
          <cell r="G5988">
            <v>10</v>
          </cell>
          <cell r="K5988">
            <v>258016.08000000002</v>
          </cell>
        </row>
        <row r="5989">
          <cell r="G5989">
            <v>9</v>
          </cell>
          <cell r="K5989">
            <v>232214.47</v>
          </cell>
        </row>
        <row r="5990">
          <cell r="G5990">
            <v>10</v>
          </cell>
          <cell r="K5990">
            <v>258016.08000000002</v>
          </cell>
        </row>
        <row r="5991">
          <cell r="G5991">
            <v>10</v>
          </cell>
          <cell r="K5991">
            <v>258016.08000000002</v>
          </cell>
        </row>
        <row r="5992">
          <cell r="G5992">
            <v>10</v>
          </cell>
          <cell r="K5992">
            <v>258016.08000000002</v>
          </cell>
        </row>
        <row r="5993">
          <cell r="G5993">
            <v>13</v>
          </cell>
          <cell r="K5993">
            <v>335420.90000000002</v>
          </cell>
        </row>
        <row r="5994">
          <cell r="G5994">
            <v>10</v>
          </cell>
          <cell r="K5994">
            <v>258016.08000000002</v>
          </cell>
        </row>
        <row r="5995">
          <cell r="G5995">
            <v>8</v>
          </cell>
          <cell r="K5995">
            <v>206412.86000000002</v>
          </cell>
        </row>
        <row r="5996">
          <cell r="G5996">
            <v>10</v>
          </cell>
          <cell r="K5996">
            <v>258016.08000000002</v>
          </cell>
        </row>
        <row r="5997">
          <cell r="G5997">
            <v>11</v>
          </cell>
          <cell r="K5997">
            <v>283817.69</v>
          </cell>
        </row>
        <row r="5998">
          <cell r="G5998">
            <v>7</v>
          </cell>
          <cell r="K5998">
            <v>180611.26</v>
          </cell>
        </row>
        <row r="5999">
          <cell r="G5999">
            <v>6</v>
          </cell>
          <cell r="K5999">
            <v>154809.65</v>
          </cell>
        </row>
        <row r="6000">
          <cell r="G6000">
            <v>5</v>
          </cell>
          <cell r="K6000">
            <v>129008.04000000001</v>
          </cell>
        </row>
        <row r="6001">
          <cell r="G6001">
            <v>10</v>
          </cell>
          <cell r="K6001">
            <v>258016.08000000002</v>
          </cell>
        </row>
        <row r="6002">
          <cell r="G6002">
            <v>11</v>
          </cell>
          <cell r="K6002">
            <v>283817.69</v>
          </cell>
        </row>
        <row r="6003">
          <cell r="G6003">
            <v>6</v>
          </cell>
          <cell r="K6003">
            <v>154809.65</v>
          </cell>
        </row>
        <row r="6004">
          <cell r="G6004">
            <v>12</v>
          </cell>
          <cell r="K6004">
            <v>309619.3</v>
          </cell>
        </row>
        <row r="6005">
          <cell r="G6005">
            <v>11</v>
          </cell>
          <cell r="K6005">
            <v>283817.69</v>
          </cell>
        </row>
        <row r="6006">
          <cell r="G6006">
            <v>5</v>
          </cell>
          <cell r="K6006">
            <v>129008.04000000001</v>
          </cell>
        </row>
        <row r="6007">
          <cell r="G6007">
            <v>4</v>
          </cell>
          <cell r="M6007">
            <v>2834</v>
          </cell>
        </row>
        <row r="6008">
          <cell r="G6008">
            <v>4</v>
          </cell>
          <cell r="M6008">
            <v>2834</v>
          </cell>
        </row>
        <row r="6009">
          <cell r="G6009">
            <v>4</v>
          </cell>
          <cell r="M6009">
            <v>2834</v>
          </cell>
        </row>
        <row r="6010">
          <cell r="G6010">
            <v>4</v>
          </cell>
          <cell r="M6010">
            <v>2834</v>
          </cell>
        </row>
        <row r="6011">
          <cell r="G6011">
            <v>4</v>
          </cell>
          <cell r="M6011">
            <v>2834</v>
          </cell>
        </row>
        <row r="6012">
          <cell r="G6012">
            <v>4</v>
          </cell>
          <cell r="M6012">
            <v>2834</v>
          </cell>
        </row>
        <row r="6013">
          <cell r="G6013">
            <v>4</v>
          </cell>
          <cell r="M6013">
            <v>2834</v>
          </cell>
        </row>
        <row r="6014">
          <cell r="G6014">
            <v>4</v>
          </cell>
          <cell r="M6014">
            <v>2834</v>
          </cell>
        </row>
        <row r="6015">
          <cell r="G6015">
            <v>4</v>
          </cell>
          <cell r="M6015">
            <v>2834</v>
          </cell>
        </row>
        <row r="6016">
          <cell r="G6016">
            <v>4</v>
          </cell>
          <cell r="M6016">
            <v>2834</v>
          </cell>
        </row>
        <row r="6017">
          <cell r="M6017">
            <v>0</v>
          </cell>
        </row>
        <row r="6018">
          <cell r="G6018">
            <v>4</v>
          </cell>
          <cell r="M6018">
            <v>2834</v>
          </cell>
        </row>
        <row r="6019">
          <cell r="G6019">
            <v>4</v>
          </cell>
          <cell r="M6019">
            <v>2834</v>
          </cell>
        </row>
        <row r="6020">
          <cell r="G6020">
            <v>4</v>
          </cell>
          <cell r="M6020">
            <v>2834</v>
          </cell>
        </row>
        <row r="6021">
          <cell r="G6021">
            <v>4</v>
          </cell>
          <cell r="M6021">
            <v>2834</v>
          </cell>
        </row>
        <row r="6022">
          <cell r="G6022">
            <v>4</v>
          </cell>
          <cell r="M6022">
            <v>2834</v>
          </cell>
        </row>
        <row r="6023">
          <cell r="G6023">
            <v>4</v>
          </cell>
          <cell r="M6023">
            <v>2834</v>
          </cell>
        </row>
        <row r="6024">
          <cell r="G6024">
            <v>4</v>
          </cell>
          <cell r="M6024">
            <v>2834</v>
          </cell>
        </row>
        <row r="6025">
          <cell r="G6025">
            <v>4</v>
          </cell>
          <cell r="M6025">
            <v>2834</v>
          </cell>
        </row>
        <row r="6026">
          <cell r="G6026">
            <v>4</v>
          </cell>
          <cell r="M6026">
            <v>2834</v>
          </cell>
        </row>
        <row r="6027">
          <cell r="G6027">
            <v>4</v>
          </cell>
          <cell r="M6027">
            <v>2834</v>
          </cell>
        </row>
        <row r="6028">
          <cell r="G6028">
            <v>4</v>
          </cell>
          <cell r="M6028">
            <v>2834</v>
          </cell>
        </row>
        <row r="6029">
          <cell r="G6029">
            <v>4</v>
          </cell>
          <cell r="M6029">
            <v>2834</v>
          </cell>
        </row>
        <row r="6030">
          <cell r="G6030">
            <v>4</v>
          </cell>
          <cell r="M6030">
            <v>2834</v>
          </cell>
        </row>
        <row r="6031">
          <cell r="G6031">
            <v>4</v>
          </cell>
          <cell r="M6031">
            <v>2834</v>
          </cell>
        </row>
        <row r="6032">
          <cell r="G6032">
            <v>4</v>
          </cell>
          <cell r="M6032">
            <v>2834</v>
          </cell>
        </row>
        <row r="6033">
          <cell r="G6033">
            <v>4</v>
          </cell>
          <cell r="M6033">
            <v>2834</v>
          </cell>
        </row>
        <row r="6034">
          <cell r="G6034">
            <v>4</v>
          </cell>
          <cell r="M6034">
            <v>2834</v>
          </cell>
        </row>
        <row r="6035">
          <cell r="G6035">
            <v>4</v>
          </cell>
          <cell r="M6035">
            <v>2834</v>
          </cell>
        </row>
        <row r="6036">
          <cell r="G6036">
            <v>4</v>
          </cell>
          <cell r="M6036">
            <v>2834</v>
          </cell>
        </row>
        <row r="6037">
          <cell r="G6037">
            <v>4</v>
          </cell>
          <cell r="M6037">
            <v>2834</v>
          </cell>
        </row>
        <row r="6038">
          <cell r="G6038">
            <v>4</v>
          </cell>
          <cell r="M6038">
            <v>2834</v>
          </cell>
        </row>
        <row r="6039">
          <cell r="G6039">
            <v>4</v>
          </cell>
          <cell r="M6039">
            <v>2834</v>
          </cell>
        </row>
        <row r="6040">
          <cell r="G6040">
            <v>4</v>
          </cell>
          <cell r="M6040">
            <v>2834</v>
          </cell>
        </row>
        <row r="6041">
          <cell r="G6041">
            <v>4</v>
          </cell>
          <cell r="M6041">
            <v>2834</v>
          </cell>
        </row>
        <row r="6042">
          <cell r="G6042">
            <v>4</v>
          </cell>
          <cell r="M6042">
            <v>2834</v>
          </cell>
        </row>
        <row r="6043">
          <cell r="G6043">
            <v>4</v>
          </cell>
          <cell r="M6043">
            <v>2834</v>
          </cell>
        </row>
        <row r="6044">
          <cell r="G6044">
            <v>4</v>
          </cell>
          <cell r="M6044">
            <v>2834</v>
          </cell>
        </row>
        <row r="6045">
          <cell r="G6045">
            <v>4</v>
          </cell>
          <cell r="M6045">
            <v>2834</v>
          </cell>
        </row>
        <row r="6046">
          <cell r="G6046">
            <v>4</v>
          </cell>
          <cell r="M6046">
            <v>2834</v>
          </cell>
        </row>
        <row r="6047">
          <cell r="G6047">
            <v>4</v>
          </cell>
          <cell r="M6047">
            <v>2834</v>
          </cell>
        </row>
        <row r="6048">
          <cell r="G6048">
            <v>4</v>
          </cell>
          <cell r="M6048">
            <v>2834</v>
          </cell>
        </row>
        <row r="6049">
          <cell r="G6049">
            <v>4</v>
          </cell>
          <cell r="M6049">
            <v>2834</v>
          </cell>
        </row>
        <row r="6050">
          <cell r="G6050">
            <v>4</v>
          </cell>
          <cell r="M6050">
            <v>2834</v>
          </cell>
        </row>
        <row r="6051">
          <cell r="G6051">
            <v>4</v>
          </cell>
          <cell r="M6051">
            <v>2834</v>
          </cell>
        </row>
        <row r="6052">
          <cell r="G6052">
            <v>4</v>
          </cell>
          <cell r="M6052">
            <v>2834</v>
          </cell>
        </row>
        <row r="6053">
          <cell r="G6053">
            <v>4</v>
          </cell>
          <cell r="M6053">
            <v>2834</v>
          </cell>
        </row>
        <row r="6054">
          <cell r="G6054">
            <v>4</v>
          </cell>
          <cell r="M6054">
            <v>2834</v>
          </cell>
        </row>
        <row r="6055">
          <cell r="G6055">
            <v>4</v>
          </cell>
          <cell r="M6055">
            <v>2834</v>
          </cell>
        </row>
        <row r="6056">
          <cell r="G6056">
            <v>4</v>
          </cell>
          <cell r="M6056">
            <v>2834</v>
          </cell>
        </row>
        <row r="6057">
          <cell r="M6057">
            <v>0</v>
          </cell>
        </row>
        <row r="6058">
          <cell r="G6058">
            <v>4</v>
          </cell>
          <cell r="M6058">
            <v>2834</v>
          </cell>
        </row>
        <row r="6059">
          <cell r="G6059">
            <v>4</v>
          </cell>
          <cell r="M6059">
            <v>2834</v>
          </cell>
        </row>
        <row r="6060">
          <cell r="G6060">
            <v>4</v>
          </cell>
          <cell r="M6060">
            <v>2834</v>
          </cell>
        </row>
        <row r="6061">
          <cell r="G6061">
            <v>4</v>
          </cell>
          <cell r="M6061">
            <v>2834</v>
          </cell>
        </row>
        <row r="6062">
          <cell r="G6062">
            <v>4</v>
          </cell>
          <cell r="M6062">
            <v>2834</v>
          </cell>
        </row>
        <row r="6063">
          <cell r="G6063">
            <v>4</v>
          </cell>
          <cell r="M6063">
            <v>2834</v>
          </cell>
        </row>
        <row r="6064">
          <cell r="G6064">
            <v>4</v>
          </cell>
          <cell r="M6064">
            <v>2834</v>
          </cell>
        </row>
        <row r="6065">
          <cell r="G6065">
            <v>8</v>
          </cell>
          <cell r="M6065">
            <v>5668</v>
          </cell>
        </row>
        <row r="6066">
          <cell r="G6066">
            <v>4</v>
          </cell>
          <cell r="M6066">
            <v>2834</v>
          </cell>
        </row>
        <row r="6067">
          <cell r="G6067">
            <v>4</v>
          </cell>
          <cell r="M6067">
            <v>2834</v>
          </cell>
        </row>
        <row r="6068">
          <cell r="G6068">
            <v>4</v>
          </cell>
          <cell r="M6068">
            <v>2834</v>
          </cell>
        </row>
        <row r="6069">
          <cell r="G6069">
            <v>4</v>
          </cell>
          <cell r="M6069">
            <v>2834</v>
          </cell>
        </row>
        <row r="6070">
          <cell r="G6070">
            <v>4</v>
          </cell>
          <cell r="M6070">
            <v>2834</v>
          </cell>
        </row>
        <row r="6071">
          <cell r="G6071">
            <v>4</v>
          </cell>
          <cell r="M6071">
            <v>2834</v>
          </cell>
        </row>
        <row r="6072">
          <cell r="G6072">
            <v>4</v>
          </cell>
          <cell r="M6072">
            <v>2834</v>
          </cell>
        </row>
        <row r="6073">
          <cell r="G6073">
            <v>4</v>
          </cell>
          <cell r="M6073">
            <v>2834</v>
          </cell>
        </row>
        <row r="6074">
          <cell r="G6074">
            <v>4</v>
          </cell>
          <cell r="M6074">
            <v>2834</v>
          </cell>
        </row>
        <row r="6075">
          <cell r="G6075">
            <v>4</v>
          </cell>
          <cell r="M6075">
            <v>2834</v>
          </cell>
        </row>
        <row r="6076">
          <cell r="G6076">
            <v>4</v>
          </cell>
          <cell r="M6076">
            <v>2834</v>
          </cell>
        </row>
        <row r="6077">
          <cell r="G6077">
            <v>4</v>
          </cell>
          <cell r="M6077">
            <v>2834</v>
          </cell>
        </row>
        <row r="6078">
          <cell r="G6078">
            <v>4</v>
          </cell>
          <cell r="M6078">
            <v>2834</v>
          </cell>
        </row>
        <row r="6079">
          <cell r="M6079">
            <v>0</v>
          </cell>
        </row>
        <row r="6080">
          <cell r="M6080">
            <v>0</v>
          </cell>
        </row>
        <row r="6081">
          <cell r="M6081">
            <v>0</v>
          </cell>
        </row>
        <row r="6082">
          <cell r="M6082">
            <v>0</v>
          </cell>
        </row>
        <row r="6083">
          <cell r="M6083">
            <v>0</v>
          </cell>
        </row>
        <row r="6084">
          <cell r="M6084">
            <v>0</v>
          </cell>
        </row>
        <row r="6085">
          <cell r="M6085">
            <v>0</v>
          </cell>
        </row>
        <row r="6086">
          <cell r="M6086">
            <v>0</v>
          </cell>
        </row>
        <row r="6087">
          <cell r="M6087">
            <v>0</v>
          </cell>
        </row>
        <row r="6088">
          <cell r="M6088">
            <v>0</v>
          </cell>
        </row>
        <row r="6089">
          <cell r="M6089">
            <v>0</v>
          </cell>
        </row>
        <row r="6090">
          <cell r="M6090">
            <v>0</v>
          </cell>
        </row>
        <row r="6091">
          <cell r="M6091">
            <v>0</v>
          </cell>
        </row>
        <row r="6092">
          <cell r="M6092">
            <v>0</v>
          </cell>
        </row>
        <row r="6093">
          <cell r="M6093">
            <v>0</v>
          </cell>
        </row>
        <row r="6094">
          <cell r="M6094">
            <v>0</v>
          </cell>
        </row>
        <row r="6095">
          <cell r="M6095">
            <v>0</v>
          </cell>
        </row>
        <row r="6096">
          <cell r="M6096">
            <v>0</v>
          </cell>
        </row>
        <row r="6097">
          <cell r="M6097">
            <v>0</v>
          </cell>
        </row>
        <row r="6098">
          <cell r="M6098">
            <v>0</v>
          </cell>
        </row>
        <row r="6099">
          <cell r="G6099">
            <v>3</v>
          </cell>
          <cell r="M6099">
            <v>37114.5</v>
          </cell>
        </row>
        <row r="6100">
          <cell r="M6100">
            <v>0</v>
          </cell>
        </row>
        <row r="6101">
          <cell r="M6101">
            <v>0</v>
          </cell>
        </row>
        <row r="6102">
          <cell r="M6102">
            <v>0</v>
          </cell>
        </row>
        <row r="6103">
          <cell r="M6103">
            <v>0</v>
          </cell>
        </row>
        <row r="6104">
          <cell r="M6104">
            <v>0</v>
          </cell>
        </row>
        <row r="6105">
          <cell r="M6105">
            <v>0</v>
          </cell>
        </row>
        <row r="6106">
          <cell r="G6106">
            <v>2</v>
          </cell>
          <cell r="M6106">
            <v>24743</v>
          </cell>
        </row>
        <row r="6107">
          <cell r="M6107">
            <v>0</v>
          </cell>
        </row>
        <row r="6108">
          <cell r="M6108">
            <v>0</v>
          </cell>
        </row>
        <row r="6109">
          <cell r="M6109">
            <v>0</v>
          </cell>
        </row>
        <row r="6110">
          <cell r="M6110">
            <v>0</v>
          </cell>
        </row>
        <row r="6111">
          <cell r="M6111">
            <v>0</v>
          </cell>
        </row>
        <row r="6112">
          <cell r="M6112">
            <v>0</v>
          </cell>
        </row>
        <row r="6113">
          <cell r="M6113">
            <v>0</v>
          </cell>
        </row>
        <row r="6114">
          <cell r="M6114">
            <v>0</v>
          </cell>
        </row>
        <row r="6115">
          <cell r="M6115">
            <v>0</v>
          </cell>
        </row>
        <row r="6116">
          <cell r="G6116">
            <v>1</v>
          </cell>
          <cell r="M6116">
            <v>12371.5</v>
          </cell>
        </row>
        <row r="6117">
          <cell r="M6117">
            <v>0</v>
          </cell>
        </row>
        <row r="6118">
          <cell r="G6118">
            <v>1</v>
          </cell>
          <cell r="M6118">
            <v>12371.5</v>
          </cell>
        </row>
        <row r="6119">
          <cell r="M6119">
            <v>0</v>
          </cell>
        </row>
        <row r="6120">
          <cell r="G6120">
            <v>2</v>
          </cell>
          <cell r="M6120">
            <v>24743</v>
          </cell>
        </row>
        <row r="6121">
          <cell r="M6121">
            <v>0</v>
          </cell>
        </row>
        <row r="6122">
          <cell r="M6122">
            <v>0</v>
          </cell>
        </row>
        <row r="6123">
          <cell r="M6123">
            <v>0</v>
          </cell>
        </row>
        <row r="6124">
          <cell r="M6124">
            <v>0</v>
          </cell>
        </row>
        <row r="6125">
          <cell r="M6125">
            <v>0</v>
          </cell>
        </row>
        <row r="6126">
          <cell r="M6126">
            <v>0</v>
          </cell>
        </row>
        <row r="6127">
          <cell r="M6127">
            <v>0</v>
          </cell>
        </row>
        <row r="6128">
          <cell r="M6128">
            <v>0</v>
          </cell>
        </row>
        <row r="6129">
          <cell r="M6129">
            <v>0</v>
          </cell>
        </row>
        <row r="6130">
          <cell r="M6130">
            <v>0</v>
          </cell>
        </row>
        <row r="6131">
          <cell r="M6131">
            <v>0</v>
          </cell>
        </row>
        <row r="6132">
          <cell r="M6132">
            <v>0</v>
          </cell>
        </row>
        <row r="6133">
          <cell r="M6133">
            <v>0</v>
          </cell>
        </row>
        <row r="6134">
          <cell r="M6134">
            <v>0</v>
          </cell>
        </row>
        <row r="6135">
          <cell r="G6135">
            <v>2</v>
          </cell>
          <cell r="M6135">
            <v>24743</v>
          </cell>
        </row>
        <row r="6136">
          <cell r="M6136">
            <v>0</v>
          </cell>
        </row>
        <row r="6137">
          <cell r="G6137">
            <v>2</v>
          </cell>
          <cell r="M6137">
            <v>24743</v>
          </cell>
        </row>
        <row r="6138">
          <cell r="M6138">
            <v>0</v>
          </cell>
        </row>
        <row r="6139">
          <cell r="M6139">
            <v>0</v>
          </cell>
        </row>
        <row r="6140">
          <cell r="M6140">
            <v>0</v>
          </cell>
        </row>
        <row r="6141">
          <cell r="M6141">
            <v>0</v>
          </cell>
        </row>
        <row r="6142">
          <cell r="G6142">
            <v>1</v>
          </cell>
          <cell r="M6142">
            <v>12371.5</v>
          </cell>
        </row>
        <row r="6143">
          <cell r="M6143">
            <v>0</v>
          </cell>
        </row>
        <row r="6144">
          <cell r="M6144">
            <v>0</v>
          </cell>
        </row>
        <row r="6145">
          <cell r="G6145">
            <v>2</v>
          </cell>
          <cell r="M6145">
            <v>24743</v>
          </cell>
        </row>
        <row r="6146">
          <cell r="M6146">
            <v>0</v>
          </cell>
        </row>
        <row r="6147">
          <cell r="G6147">
            <v>5</v>
          </cell>
          <cell r="M6147">
            <v>61857.5</v>
          </cell>
        </row>
        <row r="6148">
          <cell r="G6148">
            <v>5</v>
          </cell>
          <cell r="M6148">
            <v>61857.5</v>
          </cell>
        </row>
        <row r="6149">
          <cell r="M6149">
            <v>0</v>
          </cell>
        </row>
        <row r="6150">
          <cell r="G6150">
            <v>5</v>
          </cell>
          <cell r="M6150">
            <v>61857.5</v>
          </cell>
        </row>
        <row r="6151">
          <cell r="M6151">
            <v>0</v>
          </cell>
        </row>
        <row r="6152">
          <cell r="M6152">
            <v>0</v>
          </cell>
        </row>
        <row r="6153">
          <cell r="M6153">
            <v>0</v>
          </cell>
        </row>
        <row r="6154">
          <cell r="M6154">
            <v>0</v>
          </cell>
        </row>
        <row r="6155">
          <cell r="G6155">
            <v>1</v>
          </cell>
          <cell r="M6155">
            <v>9384.9</v>
          </cell>
        </row>
        <row r="6156">
          <cell r="M6156">
            <v>0</v>
          </cell>
        </row>
        <row r="6157">
          <cell r="M6157">
            <v>0</v>
          </cell>
        </row>
        <row r="6158">
          <cell r="M6158">
            <v>0</v>
          </cell>
        </row>
        <row r="6159">
          <cell r="M6159">
            <v>0</v>
          </cell>
        </row>
        <row r="6160">
          <cell r="M6160">
            <v>0</v>
          </cell>
        </row>
        <row r="6161">
          <cell r="M6161">
            <v>0</v>
          </cell>
        </row>
        <row r="6162">
          <cell r="M6162">
            <v>0</v>
          </cell>
        </row>
        <row r="6163">
          <cell r="M6163">
            <v>0</v>
          </cell>
        </row>
        <row r="6164">
          <cell r="M6164">
            <v>0</v>
          </cell>
        </row>
        <row r="6165">
          <cell r="M6165">
            <v>0</v>
          </cell>
        </row>
        <row r="6166">
          <cell r="M6166">
            <v>0</v>
          </cell>
        </row>
        <row r="6167">
          <cell r="M6167">
            <v>0</v>
          </cell>
        </row>
        <row r="6168">
          <cell r="M6168">
            <v>0</v>
          </cell>
        </row>
        <row r="6169">
          <cell r="M6169">
            <v>0</v>
          </cell>
        </row>
        <row r="6170">
          <cell r="M6170">
            <v>0</v>
          </cell>
        </row>
        <row r="6171">
          <cell r="G6171">
            <v>10</v>
          </cell>
          <cell r="M6171">
            <v>93849</v>
          </cell>
        </row>
        <row r="6172">
          <cell r="M6172">
            <v>0</v>
          </cell>
        </row>
        <row r="6173">
          <cell r="M6173">
            <v>0</v>
          </cell>
        </row>
        <row r="6174">
          <cell r="M6174">
            <v>0</v>
          </cell>
        </row>
        <row r="6175">
          <cell r="G6175">
            <v>1</v>
          </cell>
          <cell r="M6175">
            <v>9384.9</v>
          </cell>
        </row>
        <row r="6176">
          <cell r="M6176">
            <v>0</v>
          </cell>
        </row>
        <row r="6177">
          <cell r="M6177">
            <v>0</v>
          </cell>
        </row>
        <row r="6178">
          <cell r="G6178">
            <v>2</v>
          </cell>
          <cell r="M6178">
            <v>18769.8</v>
          </cell>
        </row>
        <row r="6179">
          <cell r="M6179">
            <v>0</v>
          </cell>
        </row>
        <row r="6180">
          <cell r="M6180">
            <v>0</v>
          </cell>
        </row>
        <row r="6181">
          <cell r="M6181">
            <v>0</v>
          </cell>
        </row>
        <row r="6182">
          <cell r="M6182">
            <v>0</v>
          </cell>
        </row>
        <row r="6183">
          <cell r="M6183">
            <v>0</v>
          </cell>
        </row>
        <row r="6184">
          <cell r="M6184">
            <v>0</v>
          </cell>
        </row>
        <row r="6185">
          <cell r="M6185">
            <v>0</v>
          </cell>
        </row>
        <row r="6186">
          <cell r="M6186">
            <v>0</v>
          </cell>
        </row>
        <row r="6187">
          <cell r="M6187">
            <v>0</v>
          </cell>
        </row>
        <row r="6188">
          <cell r="G6188">
            <v>1</v>
          </cell>
          <cell r="M6188">
            <v>9384.9</v>
          </cell>
        </row>
        <row r="6189">
          <cell r="M6189">
            <v>0</v>
          </cell>
        </row>
        <row r="6190">
          <cell r="G6190">
            <v>1</v>
          </cell>
          <cell r="M6190">
            <v>9384.9</v>
          </cell>
        </row>
        <row r="6191">
          <cell r="M6191">
            <v>0</v>
          </cell>
        </row>
        <row r="6192">
          <cell r="M6192">
            <v>0</v>
          </cell>
        </row>
        <row r="6193">
          <cell r="G6193">
            <v>1</v>
          </cell>
          <cell r="M6193">
            <v>9384.9</v>
          </cell>
        </row>
        <row r="6194">
          <cell r="M6194">
            <v>0</v>
          </cell>
        </row>
        <row r="6195">
          <cell r="M6195">
            <v>0</v>
          </cell>
        </row>
        <row r="6196">
          <cell r="M6196">
            <v>0</v>
          </cell>
        </row>
        <row r="6197">
          <cell r="M6197">
            <v>0</v>
          </cell>
        </row>
        <row r="6198">
          <cell r="M6198">
            <v>0</v>
          </cell>
        </row>
        <row r="6199">
          <cell r="M6199">
            <v>0</v>
          </cell>
        </row>
        <row r="6200">
          <cell r="M6200">
            <v>0</v>
          </cell>
        </row>
        <row r="6201">
          <cell r="M6201">
            <v>0</v>
          </cell>
        </row>
        <row r="6202">
          <cell r="M6202">
            <v>0</v>
          </cell>
        </row>
        <row r="6203">
          <cell r="M6203">
            <v>0</v>
          </cell>
        </row>
        <row r="6204">
          <cell r="M6204">
            <v>0</v>
          </cell>
        </row>
        <row r="6205">
          <cell r="M6205">
            <v>0</v>
          </cell>
        </row>
        <row r="6206">
          <cell r="M6206">
            <v>0</v>
          </cell>
        </row>
        <row r="6207">
          <cell r="G6207">
            <v>2</v>
          </cell>
          <cell r="M6207">
            <v>18769.8</v>
          </cell>
        </row>
        <row r="6208">
          <cell r="M6208">
            <v>0</v>
          </cell>
        </row>
        <row r="6209">
          <cell r="G6209">
            <v>2</v>
          </cell>
          <cell r="M6209">
            <v>18769.8</v>
          </cell>
        </row>
        <row r="6210">
          <cell r="G6210">
            <v>2</v>
          </cell>
          <cell r="M6210">
            <v>18769.8</v>
          </cell>
        </row>
        <row r="6211">
          <cell r="M6211">
            <v>0</v>
          </cell>
        </row>
        <row r="6212">
          <cell r="M6212">
            <v>0</v>
          </cell>
        </row>
        <row r="6213">
          <cell r="M6213">
            <v>0</v>
          </cell>
        </row>
        <row r="6214">
          <cell r="M6214">
            <v>0</v>
          </cell>
        </row>
        <row r="6215">
          <cell r="M6215">
            <v>0</v>
          </cell>
        </row>
        <row r="6216">
          <cell r="G6216">
            <v>2</v>
          </cell>
          <cell r="M6216">
            <v>18769.8</v>
          </cell>
        </row>
        <row r="6217">
          <cell r="G6217">
            <v>1</v>
          </cell>
          <cell r="M6217">
            <v>9384.9</v>
          </cell>
        </row>
        <row r="6218">
          <cell r="M6218">
            <v>0</v>
          </cell>
        </row>
        <row r="6219">
          <cell r="G6219">
            <v>2</v>
          </cell>
          <cell r="M6219">
            <v>18769.8</v>
          </cell>
        </row>
        <row r="6220">
          <cell r="G6220">
            <v>6</v>
          </cell>
          <cell r="M6220">
            <v>56309.4</v>
          </cell>
        </row>
        <row r="6221">
          <cell r="M6221">
            <v>0</v>
          </cell>
        </row>
        <row r="6222">
          <cell r="G6222">
            <v>6</v>
          </cell>
          <cell r="M6222">
            <v>56309.4</v>
          </cell>
        </row>
        <row r="6223">
          <cell r="M6223">
            <v>0</v>
          </cell>
        </row>
        <row r="6224">
          <cell r="M6224">
            <v>0</v>
          </cell>
        </row>
        <row r="6225">
          <cell r="M6225">
            <v>0</v>
          </cell>
        </row>
        <row r="6226">
          <cell r="G6226">
            <v>2</v>
          </cell>
          <cell r="M6226">
            <v>18442.8</v>
          </cell>
        </row>
        <row r="6227">
          <cell r="G6227">
            <v>1</v>
          </cell>
          <cell r="M6227">
            <v>9221.4</v>
          </cell>
        </row>
        <row r="6228">
          <cell r="M6228">
            <v>0</v>
          </cell>
        </row>
        <row r="6229">
          <cell r="M6229">
            <v>0</v>
          </cell>
        </row>
        <row r="6230">
          <cell r="M6230">
            <v>0</v>
          </cell>
        </row>
        <row r="6231">
          <cell r="M6231">
            <v>0</v>
          </cell>
        </row>
        <row r="6232">
          <cell r="G6232">
            <v>1</v>
          </cell>
          <cell r="M6232">
            <v>9221.4</v>
          </cell>
        </row>
        <row r="6233">
          <cell r="M6233">
            <v>0</v>
          </cell>
        </row>
        <row r="6234">
          <cell r="M6234">
            <v>0</v>
          </cell>
        </row>
        <row r="6235">
          <cell r="M6235">
            <v>0</v>
          </cell>
        </row>
        <row r="6236">
          <cell r="M6236">
            <v>0</v>
          </cell>
        </row>
        <row r="6237">
          <cell r="M6237">
            <v>0</v>
          </cell>
        </row>
        <row r="6238">
          <cell r="G6238">
            <v>1</v>
          </cell>
          <cell r="M6238">
            <v>9221.4</v>
          </cell>
        </row>
        <row r="6239">
          <cell r="G6239">
            <v>2</v>
          </cell>
          <cell r="M6239">
            <v>18442.8</v>
          </cell>
        </row>
        <row r="6240">
          <cell r="M6240">
            <v>0</v>
          </cell>
        </row>
        <row r="6241">
          <cell r="M6241">
            <v>0</v>
          </cell>
        </row>
        <row r="6242">
          <cell r="G6242">
            <v>3</v>
          </cell>
          <cell r="M6242">
            <v>27664.2</v>
          </cell>
        </row>
        <row r="6243">
          <cell r="G6243">
            <v>4</v>
          </cell>
          <cell r="M6243">
            <v>36885.599999999999</v>
          </cell>
        </row>
        <row r="6244">
          <cell r="M6244">
            <v>0</v>
          </cell>
        </row>
        <row r="6245">
          <cell r="G6245">
            <v>10</v>
          </cell>
          <cell r="M6245">
            <v>92214</v>
          </cell>
        </row>
        <row r="6246">
          <cell r="G6246">
            <v>2</v>
          </cell>
          <cell r="M6246">
            <v>18442.8</v>
          </cell>
        </row>
        <row r="6247">
          <cell r="G6247">
            <v>1</v>
          </cell>
          <cell r="M6247">
            <v>9221.4</v>
          </cell>
        </row>
        <row r="6248">
          <cell r="M6248">
            <v>0</v>
          </cell>
        </row>
        <row r="6249">
          <cell r="M6249">
            <v>0</v>
          </cell>
        </row>
        <row r="6250">
          <cell r="G6250">
            <v>4</v>
          </cell>
          <cell r="M6250">
            <v>36885.599999999999</v>
          </cell>
        </row>
        <row r="6251">
          <cell r="M6251">
            <v>0</v>
          </cell>
        </row>
        <row r="6252">
          <cell r="M6252">
            <v>0</v>
          </cell>
        </row>
        <row r="6253">
          <cell r="M6253">
            <v>0</v>
          </cell>
        </row>
        <row r="6254">
          <cell r="M6254">
            <v>0</v>
          </cell>
        </row>
        <row r="6255">
          <cell r="M6255">
            <v>0</v>
          </cell>
        </row>
        <row r="6256">
          <cell r="M6256">
            <v>0</v>
          </cell>
        </row>
        <row r="6257">
          <cell r="M6257">
            <v>0</v>
          </cell>
        </row>
        <row r="6258">
          <cell r="M6258">
            <v>0</v>
          </cell>
        </row>
        <row r="6259">
          <cell r="M6259">
            <v>0</v>
          </cell>
        </row>
        <row r="6260">
          <cell r="G6260">
            <v>1</v>
          </cell>
          <cell r="M6260">
            <v>9221.4</v>
          </cell>
        </row>
        <row r="6261">
          <cell r="M6261">
            <v>0</v>
          </cell>
        </row>
        <row r="6262">
          <cell r="G6262">
            <v>2</v>
          </cell>
          <cell r="M6262">
            <v>18442.8</v>
          </cell>
        </row>
        <row r="6263">
          <cell r="M6263">
            <v>0</v>
          </cell>
        </row>
        <row r="6264">
          <cell r="G6264">
            <v>3</v>
          </cell>
          <cell r="M6264">
            <v>27664.2</v>
          </cell>
        </row>
        <row r="6265">
          <cell r="G6265">
            <v>3</v>
          </cell>
          <cell r="M6265">
            <v>27664.2</v>
          </cell>
        </row>
        <row r="6266">
          <cell r="G6266">
            <v>3</v>
          </cell>
          <cell r="M6266">
            <v>27664.2</v>
          </cell>
        </row>
        <row r="6267">
          <cell r="M6267">
            <v>0</v>
          </cell>
        </row>
        <row r="6268">
          <cell r="M6268">
            <v>0</v>
          </cell>
        </row>
        <row r="6269">
          <cell r="G6269">
            <v>2</v>
          </cell>
          <cell r="M6269">
            <v>18442.8</v>
          </cell>
        </row>
        <row r="6270">
          <cell r="G6270">
            <v>1</v>
          </cell>
          <cell r="M6270">
            <v>9221.4</v>
          </cell>
        </row>
        <row r="6271">
          <cell r="M6271">
            <v>0</v>
          </cell>
        </row>
        <row r="6272">
          <cell r="G6272">
            <v>1</v>
          </cell>
          <cell r="M6272">
            <v>9221.4</v>
          </cell>
        </row>
        <row r="6273">
          <cell r="M6273">
            <v>0</v>
          </cell>
        </row>
        <row r="6274">
          <cell r="M6274">
            <v>0</v>
          </cell>
        </row>
        <row r="6275">
          <cell r="M6275">
            <v>0</v>
          </cell>
        </row>
        <row r="6276">
          <cell r="M6276">
            <v>0</v>
          </cell>
        </row>
        <row r="6277">
          <cell r="M6277">
            <v>0</v>
          </cell>
        </row>
        <row r="6278">
          <cell r="M6278">
            <v>0</v>
          </cell>
        </row>
        <row r="6279">
          <cell r="M6279">
            <v>0</v>
          </cell>
        </row>
        <row r="6280">
          <cell r="M6280">
            <v>0</v>
          </cell>
        </row>
        <row r="6281">
          <cell r="G6281">
            <v>3</v>
          </cell>
          <cell r="M6281">
            <v>27664.2</v>
          </cell>
        </row>
        <row r="6282">
          <cell r="G6282">
            <v>3</v>
          </cell>
          <cell r="M6282">
            <v>27664.2</v>
          </cell>
        </row>
        <row r="6283">
          <cell r="M6283">
            <v>0</v>
          </cell>
        </row>
        <row r="6284">
          <cell r="M6284">
            <v>0</v>
          </cell>
        </row>
        <row r="6285">
          <cell r="M6285">
            <v>0</v>
          </cell>
        </row>
        <row r="6286">
          <cell r="M6286">
            <v>0</v>
          </cell>
        </row>
        <row r="6287">
          <cell r="M6287">
            <v>0</v>
          </cell>
        </row>
        <row r="6288">
          <cell r="G6288">
            <v>2</v>
          </cell>
          <cell r="M6288">
            <v>18442.8</v>
          </cell>
        </row>
        <row r="6289">
          <cell r="G6289">
            <v>1</v>
          </cell>
          <cell r="M6289">
            <v>9221.4</v>
          </cell>
        </row>
        <row r="6290">
          <cell r="M6290">
            <v>0</v>
          </cell>
        </row>
        <row r="6291">
          <cell r="M6291">
            <v>0</v>
          </cell>
        </row>
        <row r="6292">
          <cell r="G6292">
            <v>5</v>
          </cell>
          <cell r="M6292">
            <v>46107</v>
          </cell>
        </row>
        <row r="6293">
          <cell r="M6293">
            <v>0</v>
          </cell>
        </row>
        <row r="6294">
          <cell r="G6294">
            <v>5</v>
          </cell>
          <cell r="M6294">
            <v>46107</v>
          </cell>
        </row>
        <row r="6295">
          <cell r="M6295">
            <v>0</v>
          </cell>
        </row>
        <row r="6296">
          <cell r="M6296">
            <v>0</v>
          </cell>
        </row>
        <row r="6297">
          <cell r="M6297">
            <v>0</v>
          </cell>
        </row>
        <row r="6298">
          <cell r="M6298">
            <v>0</v>
          </cell>
        </row>
        <row r="6299">
          <cell r="G6299">
            <v>1</v>
          </cell>
          <cell r="M6299">
            <v>10071.6</v>
          </cell>
        </row>
        <row r="6300">
          <cell r="M6300">
            <v>0</v>
          </cell>
        </row>
        <row r="6301">
          <cell r="M6301">
            <v>0</v>
          </cell>
        </row>
        <row r="6302">
          <cell r="M6302">
            <v>0</v>
          </cell>
        </row>
        <row r="6303">
          <cell r="M6303">
            <v>0</v>
          </cell>
        </row>
        <row r="6304">
          <cell r="G6304">
            <v>2</v>
          </cell>
          <cell r="M6304">
            <v>20143.2</v>
          </cell>
        </row>
        <row r="6305">
          <cell r="M6305">
            <v>0</v>
          </cell>
        </row>
        <row r="6306">
          <cell r="M6306">
            <v>0</v>
          </cell>
        </row>
        <row r="6307">
          <cell r="M6307">
            <v>0</v>
          </cell>
        </row>
        <row r="6308">
          <cell r="M6308">
            <v>0</v>
          </cell>
        </row>
        <row r="6309">
          <cell r="M6309">
            <v>0</v>
          </cell>
        </row>
        <row r="6310">
          <cell r="G6310">
            <v>3</v>
          </cell>
          <cell r="M6310">
            <v>30214.799999999999</v>
          </cell>
        </row>
        <row r="6311">
          <cell r="G6311">
            <v>3</v>
          </cell>
          <cell r="M6311">
            <v>30214.799999999999</v>
          </cell>
        </row>
        <row r="6312">
          <cell r="M6312">
            <v>0</v>
          </cell>
        </row>
        <row r="6313">
          <cell r="M6313">
            <v>0</v>
          </cell>
        </row>
        <row r="6314">
          <cell r="G6314">
            <v>2</v>
          </cell>
          <cell r="M6314">
            <v>20143.2</v>
          </cell>
        </row>
        <row r="6315">
          <cell r="G6315">
            <v>4</v>
          </cell>
          <cell r="M6315">
            <v>40286.400000000001</v>
          </cell>
        </row>
        <row r="6316">
          <cell r="M6316">
            <v>0</v>
          </cell>
        </row>
        <row r="6317">
          <cell r="G6317">
            <v>10</v>
          </cell>
          <cell r="M6317">
            <v>100716</v>
          </cell>
        </row>
        <row r="6318">
          <cell r="G6318">
            <v>4</v>
          </cell>
          <cell r="M6318">
            <v>40286.400000000001</v>
          </cell>
        </row>
        <row r="6319">
          <cell r="M6319">
            <v>0</v>
          </cell>
        </row>
        <row r="6320">
          <cell r="M6320">
            <v>0</v>
          </cell>
        </row>
        <row r="6321">
          <cell r="M6321">
            <v>0</v>
          </cell>
        </row>
        <row r="6322">
          <cell r="G6322">
            <v>4</v>
          </cell>
          <cell r="M6322">
            <v>40286.400000000001</v>
          </cell>
        </row>
        <row r="6323">
          <cell r="M6323">
            <v>0</v>
          </cell>
        </row>
        <row r="6324">
          <cell r="M6324">
            <v>0</v>
          </cell>
        </row>
        <row r="6325">
          <cell r="M6325">
            <v>0</v>
          </cell>
        </row>
        <row r="6326">
          <cell r="G6326">
            <v>1</v>
          </cell>
          <cell r="M6326">
            <v>10071.6</v>
          </cell>
        </row>
        <row r="6327">
          <cell r="G6327">
            <v>4</v>
          </cell>
          <cell r="M6327">
            <v>40286.400000000001</v>
          </cell>
        </row>
        <row r="6328">
          <cell r="M6328">
            <v>0</v>
          </cell>
        </row>
        <row r="6329">
          <cell r="M6329">
            <v>0</v>
          </cell>
        </row>
        <row r="6330">
          <cell r="M6330">
            <v>0</v>
          </cell>
        </row>
        <row r="6331">
          <cell r="M6331">
            <v>0</v>
          </cell>
        </row>
        <row r="6332">
          <cell r="G6332">
            <v>1</v>
          </cell>
          <cell r="M6332">
            <v>10071.6</v>
          </cell>
        </row>
        <row r="6333">
          <cell r="M6333">
            <v>0</v>
          </cell>
        </row>
        <row r="6334">
          <cell r="M6334">
            <v>0</v>
          </cell>
        </row>
        <row r="6335">
          <cell r="M6335">
            <v>0</v>
          </cell>
        </row>
        <row r="6336">
          <cell r="G6336">
            <v>3</v>
          </cell>
          <cell r="M6336">
            <v>30214.799999999999</v>
          </cell>
        </row>
        <row r="6337">
          <cell r="G6337">
            <v>2</v>
          </cell>
          <cell r="M6337">
            <v>20143.2</v>
          </cell>
        </row>
        <row r="6338">
          <cell r="G6338">
            <v>3</v>
          </cell>
          <cell r="M6338">
            <v>30214.799999999999</v>
          </cell>
        </row>
        <row r="6339">
          <cell r="G6339">
            <v>1</v>
          </cell>
          <cell r="M6339">
            <v>10071.6</v>
          </cell>
        </row>
        <row r="6340">
          <cell r="M6340">
            <v>0</v>
          </cell>
        </row>
        <row r="6341">
          <cell r="G6341">
            <v>2</v>
          </cell>
          <cell r="M6341">
            <v>20143.2</v>
          </cell>
        </row>
        <row r="6342">
          <cell r="G6342">
            <v>1</v>
          </cell>
          <cell r="M6342">
            <v>10071.6</v>
          </cell>
        </row>
        <row r="6343">
          <cell r="M6343">
            <v>0</v>
          </cell>
        </row>
        <row r="6344">
          <cell r="G6344">
            <v>3</v>
          </cell>
          <cell r="M6344">
            <v>30214.799999999999</v>
          </cell>
        </row>
        <row r="6345">
          <cell r="M6345">
            <v>0</v>
          </cell>
        </row>
        <row r="6346">
          <cell r="G6346">
            <v>5</v>
          </cell>
          <cell r="M6346">
            <v>50358</v>
          </cell>
        </row>
        <row r="6347">
          <cell r="M6347">
            <v>0</v>
          </cell>
        </row>
        <row r="6348">
          <cell r="M6348">
            <v>0</v>
          </cell>
        </row>
        <row r="6349">
          <cell r="M6349">
            <v>0</v>
          </cell>
        </row>
        <row r="6350">
          <cell r="M6350">
            <v>0</v>
          </cell>
        </row>
        <row r="6351">
          <cell r="G6351">
            <v>2</v>
          </cell>
          <cell r="M6351">
            <v>20143.2</v>
          </cell>
        </row>
        <row r="6352">
          <cell r="M6352">
            <v>0</v>
          </cell>
        </row>
        <row r="6353">
          <cell r="G6353">
            <v>2</v>
          </cell>
          <cell r="M6353">
            <v>20143.2</v>
          </cell>
        </row>
        <row r="6354">
          <cell r="G6354">
            <v>1</v>
          </cell>
          <cell r="M6354">
            <v>10071.6</v>
          </cell>
        </row>
        <row r="6355">
          <cell r="M6355">
            <v>0</v>
          </cell>
        </row>
        <row r="6356">
          <cell r="M6356">
            <v>0</v>
          </cell>
        </row>
        <row r="6357">
          <cell r="M6357">
            <v>0</v>
          </cell>
        </row>
        <row r="6358">
          <cell r="M6358">
            <v>0</v>
          </cell>
        </row>
        <row r="6359">
          <cell r="M6359">
            <v>0</v>
          </cell>
        </row>
        <row r="6360">
          <cell r="G6360">
            <v>3</v>
          </cell>
          <cell r="M6360">
            <v>30214.799999999999</v>
          </cell>
        </row>
        <row r="6361">
          <cell r="G6361">
            <v>1</v>
          </cell>
          <cell r="M6361">
            <v>10071.6</v>
          </cell>
        </row>
        <row r="6362">
          <cell r="M6362">
            <v>0</v>
          </cell>
        </row>
        <row r="6363">
          <cell r="G6363">
            <v>2</v>
          </cell>
          <cell r="M6363">
            <v>20143.2</v>
          </cell>
        </row>
        <row r="6364">
          <cell r="G6364">
            <v>5</v>
          </cell>
          <cell r="M6364">
            <v>50358</v>
          </cell>
        </row>
        <row r="6365">
          <cell r="M6365">
            <v>0</v>
          </cell>
        </row>
        <row r="6366">
          <cell r="G6366">
            <v>5</v>
          </cell>
          <cell r="M6366">
            <v>50358</v>
          </cell>
        </row>
        <row r="6367">
          <cell r="M6367">
            <v>0</v>
          </cell>
        </row>
        <row r="6368">
          <cell r="M6368">
            <v>0</v>
          </cell>
        </row>
        <row r="6369">
          <cell r="M6369">
            <v>0</v>
          </cell>
        </row>
        <row r="6370">
          <cell r="M6370">
            <v>0</v>
          </cell>
        </row>
        <row r="6371">
          <cell r="M6371">
            <v>0</v>
          </cell>
        </row>
        <row r="6372">
          <cell r="G6372">
            <v>5</v>
          </cell>
          <cell r="M6372">
            <v>34062.5</v>
          </cell>
        </row>
        <row r="6373">
          <cell r="G6373">
            <v>5</v>
          </cell>
          <cell r="M6373">
            <v>34062.5</v>
          </cell>
        </row>
        <row r="6374">
          <cell r="M6374">
            <v>0</v>
          </cell>
        </row>
        <row r="6375">
          <cell r="M6375">
            <v>0</v>
          </cell>
        </row>
        <row r="6376">
          <cell r="G6376">
            <v>3</v>
          </cell>
          <cell r="M6376">
            <v>20437.5</v>
          </cell>
        </row>
        <row r="6377">
          <cell r="M6377">
            <v>0</v>
          </cell>
        </row>
        <row r="6378">
          <cell r="M6378">
            <v>0</v>
          </cell>
        </row>
        <row r="6379">
          <cell r="M6379">
            <v>0</v>
          </cell>
        </row>
        <row r="6380">
          <cell r="M6380">
            <v>0</v>
          </cell>
        </row>
        <row r="6381">
          <cell r="M6381">
            <v>0</v>
          </cell>
        </row>
        <row r="6382">
          <cell r="G6382">
            <v>2</v>
          </cell>
          <cell r="M6382">
            <v>13625</v>
          </cell>
        </row>
        <row r="6383">
          <cell r="G6383">
            <v>3</v>
          </cell>
          <cell r="M6383">
            <v>20437.5</v>
          </cell>
        </row>
        <row r="6384">
          <cell r="M6384">
            <v>0</v>
          </cell>
        </row>
        <row r="6385">
          <cell r="M6385">
            <v>0</v>
          </cell>
        </row>
        <row r="6386">
          <cell r="G6386">
            <v>4</v>
          </cell>
          <cell r="M6386">
            <v>27250</v>
          </cell>
        </row>
        <row r="6387">
          <cell r="G6387">
            <v>4</v>
          </cell>
          <cell r="M6387">
            <v>27250</v>
          </cell>
        </row>
        <row r="6388">
          <cell r="M6388">
            <v>0</v>
          </cell>
        </row>
        <row r="6389">
          <cell r="G6389">
            <v>10</v>
          </cell>
          <cell r="M6389">
            <v>68125</v>
          </cell>
        </row>
        <row r="6390">
          <cell r="G6390">
            <v>2</v>
          </cell>
          <cell r="M6390">
            <v>13625</v>
          </cell>
        </row>
        <row r="6391">
          <cell r="M6391">
            <v>0</v>
          </cell>
        </row>
        <row r="6392">
          <cell r="M6392">
            <v>0</v>
          </cell>
        </row>
        <row r="6393">
          <cell r="G6393">
            <v>1</v>
          </cell>
          <cell r="M6393">
            <v>6812.5</v>
          </cell>
        </row>
        <row r="6394">
          <cell r="G6394">
            <v>4</v>
          </cell>
          <cell r="M6394">
            <v>27250</v>
          </cell>
        </row>
        <row r="6395">
          <cell r="M6395">
            <v>0</v>
          </cell>
        </row>
        <row r="6396">
          <cell r="G6396">
            <v>4</v>
          </cell>
          <cell r="M6396">
            <v>27250</v>
          </cell>
        </row>
        <row r="6397">
          <cell r="M6397">
            <v>0</v>
          </cell>
        </row>
        <row r="6398">
          <cell r="M6398">
            <v>0</v>
          </cell>
        </row>
        <row r="6399">
          <cell r="G6399">
            <v>4</v>
          </cell>
          <cell r="M6399">
            <v>27250</v>
          </cell>
        </row>
        <row r="6400">
          <cell r="M6400">
            <v>0</v>
          </cell>
        </row>
        <row r="6401">
          <cell r="G6401">
            <v>14</v>
          </cell>
          <cell r="M6401">
            <v>95375</v>
          </cell>
        </row>
        <row r="6402">
          <cell r="M6402">
            <v>0</v>
          </cell>
        </row>
        <row r="6403">
          <cell r="G6403">
            <v>18</v>
          </cell>
          <cell r="M6403">
            <v>122625</v>
          </cell>
        </row>
        <row r="6404">
          <cell r="G6404">
            <v>1</v>
          </cell>
          <cell r="M6404">
            <v>6812.5</v>
          </cell>
        </row>
        <row r="6405">
          <cell r="M6405">
            <v>0</v>
          </cell>
        </row>
        <row r="6406">
          <cell r="G6406">
            <v>6</v>
          </cell>
          <cell r="M6406">
            <v>40875</v>
          </cell>
        </row>
        <row r="6407">
          <cell r="G6407">
            <v>10</v>
          </cell>
          <cell r="M6407">
            <v>68125</v>
          </cell>
        </row>
        <row r="6408">
          <cell r="G6408">
            <v>10</v>
          </cell>
          <cell r="M6408">
            <v>68125</v>
          </cell>
        </row>
        <row r="6409">
          <cell r="G6409">
            <v>2</v>
          </cell>
          <cell r="M6409">
            <v>13625</v>
          </cell>
        </row>
        <row r="6410">
          <cell r="G6410">
            <v>2</v>
          </cell>
          <cell r="M6410">
            <v>13625</v>
          </cell>
        </row>
        <row r="6411">
          <cell r="G6411">
            <v>1</v>
          </cell>
          <cell r="M6411">
            <v>6812.5</v>
          </cell>
        </row>
        <row r="6412">
          <cell r="M6412">
            <v>0</v>
          </cell>
        </row>
        <row r="6413">
          <cell r="M6413">
            <v>0</v>
          </cell>
        </row>
        <row r="6414">
          <cell r="G6414">
            <v>1</v>
          </cell>
          <cell r="M6414">
            <v>6812.5</v>
          </cell>
        </row>
        <row r="6415">
          <cell r="M6415">
            <v>0</v>
          </cell>
        </row>
        <row r="6416">
          <cell r="G6416">
            <v>2</v>
          </cell>
          <cell r="M6416">
            <v>13625</v>
          </cell>
        </row>
        <row r="6417">
          <cell r="M6417">
            <v>0</v>
          </cell>
        </row>
        <row r="6418">
          <cell r="G6418">
            <v>10</v>
          </cell>
          <cell r="M6418">
            <v>68125</v>
          </cell>
        </row>
        <row r="6419">
          <cell r="M6419">
            <v>0</v>
          </cell>
        </row>
        <row r="6420">
          <cell r="M6420">
            <v>0</v>
          </cell>
        </row>
        <row r="6421">
          <cell r="M6421">
            <v>0</v>
          </cell>
        </row>
        <row r="6422">
          <cell r="M6422">
            <v>0</v>
          </cell>
        </row>
        <row r="6423">
          <cell r="G6423">
            <v>2</v>
          </cell>
          <cell r="M6423">
            <v>13625</v>
          </cell>
        </row>
        <row r="6424">
          <cell r="M6424">
            <v>0</v>
          </cell>
        </row>
        <row r="6425">
          <cell r="G6425">
            <v>2</v>
          </cell>
          <cell r="M6425">
            <v>13625</v>
          </cell>
        </row>
        <row r="6426">
          <cell r="G6426">
            <v>2</v>
          </cell>
          <cell r="M6426">
            <v>13625</v>
          </cell>
        </row>
        <row r="6427">
          <cell r="M6427">
            <v>0</v>
          </cell>
        </row>
        <row r="6428">
          <cell r="M6428">
            <v>0</v>
          </cell>
        </row>
        <row r="6429">
          <cell r="M6429">
            <v>0</v>
          </cell>
        </row>
        <row r="6430">
          <cell r="G6430">
            <v>6</v>
          </cell>
          <cell r="M6430">
            <v>40875</v>
          </cell>
        </row>
        <row r="6431">
          <cell r="M6431">
            <v>0</v>
          </cell>
        </row>
        <row r="6432">
          <cell r="G6432">
            <v>4</v>
          </cell>
          <cell r="M6432">
            <v>27250</v>
          </cell>
        </row>
        <row r="6433">
          <cell r="G6433">
            <v>3</v>
          </cell>
          <cell r="M6433">
            <v>20437.5</v>
          </cell>
        </row>
        <row r="6434">
          <cell r="M6434">
            <v>0</v>
          </cell>
        </row>
        <row r="6435">
          <cell r="M6435">
            <v>0</v>
          </cell>
        </row>
        <row r="6436">
          <cell r="G6436">
            <v>5</v>
          </cell>
          <cell r="M6436">
            <v>34062.5</v>
          </cell>
        </row>
        <row r="6437">
          <cell r="M6437">
            <v>0</v>
          </cell>
        </row>
        <row r="6438">
          <cell r="M6438">
            <v>0</v>
          </cell>
        </row>
        <row r="6517">
          <cell r="AM6517">
            <v>281402337.49999988</v>
          </cell>
        </row>
        <row r="6519">
          <cell r="K6519">
            <v>1105390159.9399998</v>
          </cell>
          <cell r="T6519">
            <v>182034240</v>
          </cell>
        </row>
        <row r="6549">
          <cell r="H6549">
            <v>168490557.58000007</v>
          </cell>
          <cell r="L6549">
            <v>50884148.389999986</v>
          </cell>
        </row>
        <row r="6714">
          <cell r="J6714">
            <v>42420465.600000001</v>
          </cell>
        </row>
        <row r="6792">
          <cell r="J6792">
            <v>88960003.400000006</v>
          </cell>
        </row>
        <row r="6871">
          <cell r="I6871">
            <v>12351995.681935152</v>
          </cell>
          <cell r="J6871">
            <v>18770161.639344558</v>
          </cell>
          <cell r="N6871">
            <v>26087601.103756741</v>
          </cell>
        </row>
        <row r="6875">
          <cell r="K6875">
            <v>39197.47</v>
          </cell>
        </row>
        <row r="6876">
          <cell r="K6876">
            <v>29718.34</v>
          </cell>
        </row>
        <row r="6877">
          <cell r="K6877">
            <v>21263.99</v>
          </cell>
        </row>
        <row r="6878">
          <cell r="K6878">
            <v>65072.92</v>
          </cell>
        </row>
        <row r="6879">
          <cell r="K6879">
            <v>14602.98</v>
          </cell>
        </row>
        <row r="6880">
          <cell r="K6880">
            <v>25619.260000000002</v>
          </cell>
        </row>
        <row r="6881">
          <cell r="K6881">
            <v>59949.07</v>
          </cell>
        </row>
        <row r="6882">
          <cell r="K6882">
            <v>33305.040000000001</v>
          </cell>
        </row>
        <row r="6883">
          <cell r="K6883">
            <v>79419.7</v>
          </cell>
        </row>
        <row r="6884">
          <cell r="K6884">
            <v>36635.54</v>
          </cell>
        </row>
        <row r="6885">
          <cell r="K6885">
            <v>0</v>
          </cell>
        </row>
        <row r="6886">
          <cell r="K6886">
            <v>25106.87</v>
          </cell>
        </row>
        <row r="6887">
          <cell r="K6887">
            <v>21520.18</v>
          </cell>
        </row>
        <row r="6888">
          <cell r="K6888">
            <v>69684.39</v>
          </cell>
        </row>
        <row r="6889">
          <cell r="K6889">
            <v>7941.97</v>
          </cell>
        </row>
        <row r="6890">
          <cell r="K6890">
            <v>40990.82</v>
          </cell>
        </row>
        <row r="6891">
          <cell r="K6891">
            <v>22032.560000000001</v>
          </cell>
        </row>
        <row r="6892">
          <cell r="K6892">
            <v>37404.120000000003</v>
          </cell>
        </row>
        <row r="6893">
          <cell r="K6893">
            <v>54312.83</v>
          </cell>
        </row>
        <row r="6894">
          <cell r="K6894">
            <v>26131.64</v>
          </cell>
        </row>
        <row r="6895">
          <cell r="K6895">
            <v>71990.12</v>
          </cell>
        </row>
        <row r="6896">
          <cell r="K6896">
            <v>69940.58</v>
          </cell>
        </row>
        <row r="6897">
          <cell r="K6897">
            <v>58924.3</v>
          </cell>
        </row>
        <row r="6898">
          <cell r="K6898">
            <v>25363.07</v>
          </cell>
        </row>
        <row r="6899">
          <cell r="K6899">
            <v>26900.22</v>
          </cell>
        </row>
        <row r="6900">
          <cell r="K6900">
            <v>32024.07</v>
          </cell>
        </row>
        <row r="6901">
          <cell r="K6901">
            <v>24082.100000000002</v>
          </cell>
        </row>
        <row r="6902">
          <cell r="K6902">
            <v>61486.22</v>
          </cell>
        </row>
        <row r="6903">
          <cell r="K6903">
            <v>71221.540000000008</v>
          </cell>
        </row>
        <row r="6904">
          <cell r="K6904">
            <v>31511.690000000002</v>
          </cell>
        </row>
        <row r="6905">
          <cell r="K6905">
            <v>38685.08</v>
          </cell>
        </row>
        <row r="6906">
          <cell r="K6906">
            <v>39709.85</v>
          </cell>
        </row>
        <row r="6907">
          <cell r="K6907">
            <v>32280.27</v>
          </cell>
        </row>
        <row r="6908">
          <cell r="K6908">
            <v>30743.11</v>
          </cell>
        </row>
        <row r="6909">
          <cell r="K6909">
            <v>90948.37</v>
          </cell>
        </row>
        <row r="6910">
          <cell r="K6910">
            <v>35098.39</v>
          </cell>
        </row>
        <row r="6911">
          <cell r="K6911">
            <v>38941.270000000004</v>
          </cell>
        </row>
        <row r="6912">
          <cell r="K6912">
            <v>38685.08</v>
          </cell>
        </row>
        <row r="6913">
          <cell r="K6913">
            <v>35610.770000000004</v>
          </cell>
        </row>
        <row r="6914">
          <cell r="K6914">
            <v>35866.959999999999</v>
          </cell>
        </row>
        <row r="6915">
          <cell r="K6915">
            <v>64560.53</v>
          </cell>
        </row>
        <row r="6916">
          <cell r="K6916">
            <v>50982.33</v>
          </cell>
        </row>
        <row r="6917">
          <cell r="K6917">
            <v>28437.38</v>
          </cell>
        </row>
        <row r="6918">
          <cell r="K6918">
            <v>67378.649999999994</v>
          </cell>
        </row>
        <row r="6919">
          <cell r="K6919">
            <v>30230.73</v>
          </cell>
        </row>
        <row r="6920">
          <cell r="K6920">
            <v>28693.57</v>
          </cell>
        </row>
        <row r="6921">
          <cell r="K6921">
            <v>33305.040000000001</v>
          </cell>
        </row>
        <row r="6922">
          <cell r="K6922">
            <v>38685.08</v>
          </cell>
        </row>
        <row r="6923">
          <cell r="K6923">
            <v>37916.5</v>
          </cell>
        </row>
        <row r="6924">
          <cell r="K6924">
            <v>29462.15</v>
          </cell>
        </row>
        <row r="6925">
          <cell r="K6925">
            <v>0</v>
          </cell>
        </row>
        <row r="6926">
          <cell r="K6926">
            <v>66610.070000000007</v>
          </cell>
        </row>
        <row r="6927">
          <cell r="K6927">
            <v>46883.25</v>
          </cell>
        </row>
        <row r="6928">
          <cell r="K6928">
            <v>68403.42</v>
          </cell>
        </row>
        <row r="6929">
          <cell r="K6929">
            <v>59180.49</v>
          </cell>
        </row>
        <row r="6930">
          <cell r="K6930">
            <v>71990.12</v>
          </cell>
        </row>
        <row r="6931">
          <cell r="K6931">
            <v>62254.8</v>
          </cell>
        </row>
        <row r="6932">
          <cell r="K6932">
            <v>67122.460000000006</v>
          </cell>
        </row>
        <row r="6933">
          <cell r="K6933">
            <v>73783.47</v>
          </cell>
        </row>
        <row r="6934">
          <cell r="K6934">
            <v>71733.930000000008</v>
          </cell>
        </row>
        <row r="6935">
          <cell r="K6935">
            <v>55849.99</v>
          </cell>
        </row>
        <row r="6936">
          <cell r="K6936">
            <v>64048.15</v>
          </cell>
        </row>
        <row r="6937">
          <cell r="K6937">
            <v>64304.340000000004</v>
          </cell>
        </row>
        <row r="6938">
          <cell r="K6938">
            <v>59692.87</v>
          </cell>
        </row>
        <row r="6939">
          <cell r="K6939">
            <v>34842.19</v>
          </cell>
        </row>
        <row r="6940">
          <cell r="K6940">
            <v>34329.81</v>
          </cell>
        </row>
        <row r="6941">
          <cell r="K6941">
            <v>69428.19</v>
          </cell>
        </row>
        <row r="6942">
          <cell r="K6942">
            <v>66610.070000000007</v>
          </cell>
        </row>
        <row r="6943">
          <cell r="K6943">
            <v>36635.54</v>
          </cell>
        </row>
        <row r="6944">
          <cell r="K6944">
            <v>73527.28</v>
          </cell>
        </row>
        <row r="6945">
          <cell r="K6945">
            <v>68147.23</v>
          </cell>
        </row>
        <row r="6946">
          <cell r="K6946">
            <v>32792.65</v>
          </cell>
        </row>
        <row r="6947">
          <cell r="K6947">
            <v>24843.34</v>
          </cell>
        </row>
        <row r="6948">
          <cell r="K6948">
            <v>24843.34</v>
          </cell>
        </row>
        <row r="6949">
          <cell r="K6949">
            <v>24843.34</v>
          </cell>
        </row>
        <row r="6950">
          <cell r="K6950">
            <v>24843.34</v>
          </cell>
        </row>
        <row r="6951">
          <cell r="K6951">
            <v>24843.34</v>
          </cell>
        </row>
        <row r="6952">
          <cell r="K6952">
            <v>24843.34</v>
          </cell>
        </row>
        <row r="6953">
          <cell r="K6953">
            <v>24843.34</v>
          </cell>
        </row>
        <row r="6954">
          <cell r="K6954">
            <v>24843.34</v>
          </cell>
        </row>
        <row r="6955">
          <cell r="K6955">
            <v>24843.34</v>
          </cell>
        </row>
        <row r="6956">
          <cell r="K6956">
            <v>24843.34</v>
          </cell>
        </row>
        <row r="6957">
          <cell r="K6957">
            <v>0</v>
          </cell>
        </row>
        <row r="6958">
          <cell r="K6958">
            <v>24843.34</v>
          </cell>
        </row>
        <row r="6959">
          <cell r="K6959">
            <v>24843.34</v>
          </cell>
        </row>
        <row r="6960">
          <cell r="K6960">
            <v>24843.34</v>
          </cell>
        </row>
        <row r="6961">
          <cell r="K6961">
            <v>24843.34</v>
          </cell>
        </row>
        <row r="6962">
          <cell r="K6962">
            <v>24843.34</v>
          </cell>
        </row>
        <row r="6963">
          <cell r="K6963">
            <v>24843.34</v>
          </cell>
        </row>
        <row r="6964">
          <cell r="K6964">
            <v>24843.34</v>
          </cell>
        </row>
        <row r="6965">
          <cell r="K6965">
            <v>24843.34</v>
          </cell>
        </row>
        <row r="6966">
          <cell r="K6966">
            <v>24843.34</v>
          </cell>
        </row>
        <row r="6967">
          <cell r="K6967">
            <v>24843.34</v>
          </cell>
        </row>
        <row r="6968">
          <cell r="K6968">
            <v>24843.34</v>
          </cell>
        </row>
        <row r="6969">
          <cell r="K6969">
            <v>24843.34</v>
          </cell>
        </row>
        <row r="6970">
          <cell r="K6970">
            <v>24843.34</v>
          </cell>
        </row>
        <row r="6971">
          <cell r="K6971">
            <v>24843.34</v>
          </cell>
        </row>
        <row r="6972">
          <cell r="K6972">
            <v>24843.34</v>
          </cell>
        </row>
        <row r="6973">
          <cell r="K6973">
            <v>24843.34</v>
          </cell>
        </row>
        <row r="6974">
          <cell r="K6974">
            <v>24843.34</v>
          </cell>
        </row>
        <row r="6975">
          <cell r="K6975">
            <v>24843.34</v>
          </cell>
        </row>
        <row r="6976">
          <cell r="K6976">
            <v>24843.34</v>
          </cell>
        </row>
        <row r="6977">
          <cell r="K6977">
            <v>24843.34</v>
          </cell>
        </row>
        <row r="6978">
          <cell r="K6978">
            <v>24843.34</v>
          </cell>
        </row>
        <row r="6979">
          <cell r="K6979">
            <v>24843.34</v>
          </cell>
        </row>
        <row r="6980">
          <cell r="K6980">
            <v>24843.34</v>
          </cell>
        </row>
        <row r="6981">
          <cell r="K6981">
            <v>24843.34</v>
          </cell>
        </row>
        <row r="6982">
          <cell r="K6982">
            <v>24843.34</v>
          </cell>
        </row>
        <row r="6983">
          <cell r="K6983">
            <v>24843.34</v>
          </cell>
        </row>
        <row r="6984">
          <cell r="K6984">
            <v>24843.34</v>
          </cell>
        </row>
        <row r="6985">
          <cell r="K6985">
            <v>24843.34</v>
          </cell>
        </row>
        <row r="6986">
          <cell r="K6986">
            <v>24843.34</v>
          </cell>
        </row>
        <row r="6987">
          <cell r="K6987">
            <v>24843.34</v>
          </cell>
        </row>
        <row r="6988">
          <cell r="K6988">
            <v>24843.34</v>
          </cell>
        </row>
        <row r="6989">
          <cell r="K6989">
            <v>24843.34</v>
          </cell>
        </row>
        <row r="6990">
          <cell r="K6990">
            <v>24843.34</v>
          </cell>
        </row>
        <row r="6991">
          <cell r="K6991">
            <v>24843.34</v>
          </cell>
        </row>
        <row r="6992">
          <cell r="K6992">
            <v>24843.34</v>
          </cell>
        </row>
        <row r="6993">
          <cell r="K6993">
            <v>24843.34</v>
          </cell>
        </row>
        <row r="6994">
          <cell r="K6994">
            <v>24843.34</v>
          </cell>
        </row>
        <row r="6995">
          <cell r="K6995">
            <v>24843.34</v>
          </cell>
        </row>
        <row r="6996">
          <cell r="K6996">
            <v>24843.34</v>
          </cell>
        </row>
        <row r="6997">
          <cell r="K6997">
            <v>0</v>
          </cell>
        </row>
        <row r="6998">
          <cell r="K6998">
            <v>24843.34</v>
          </cell>
        </row>
        <row r="6999">
          <cell r="K6999">
            <v>24843.34</v>
          </cell>
        </row>
        <row r="7000">
          <cell r="K7000">
            <v>24843.34</v>
          </cell>
        </row>
        <row r="7001">
          <cell r="K7001">
            <v>24843.34</v>
          </cell>
        </row>
        <row r="7002">
          <cell r="K7002">
            <v>24843.34</v>
          </cell>
        </row>
        <row r="7003">
          <cell r="K7003">
            <v>24843.34</v>
          </cell>
        </row>
        <row r="7004">
          <cell r="K7004">
            <v>24843.34</v>
          </cell>
        </row>
        <row r="7005">
          <cell r="K7005">
            <v>49686.67</v>
          </cell>
        </row>
        <row r="7006">
          <cell r="K7006">
            <v>24843.34</v>
          </cell>
        </row>
        <row r="7007">
          <cell r="K7007">
            <v>24843.34</v>
          </cell>
        </row>
        <row r="7008">
          <cell r="K7008">
            <v>24843.34</v>
          </cell>
        </row>
        <row r="7009">
          <cell r="K7009">
            <v>24843.34</v>
          </cell>
        </row>
        <row r="7010">
          <cell r="K7010">
            <v>24843.34</v>
          </cell>
        </row>
        <row r="7011">
          <cell r="K7011">
            <v>24843.34</v>
          </cell>
        </row>
        <row r="7012">
          <cell r="K7012">
            <v>24843.34</v>
          </cell>
        </row>
        <row r="7013">
          <cell r="K7013">
            <v>24843.34</v>
          </cell>
        </row>
        <row r="7014">
          <cell r="K7014">
            <v>24843.34</v>
          </cell>
        </row>
        <row r="7015">
          <cell r="K7015">
            <v>24843.34</v>
          </cell>
        </row>
        <row r="7016">
          <cell r="K7016">
            <v>24843.34</v>
          </cell>
        </row>
        <row r="7017">
          <cell r="K7017">
            <v>24843.34</v>
          </cell>
        </row>
        <row r="7018">
          <cell r="K7018">
            <v>24843.34</v>
          </cell>
        </row>
        <row r="7108">
          <cell r="K7108">
            <v>367868.9000000002</v>
          </cell>
        </row>
        <row r="7181">
          <cell r="K7181">
            <v>125871.44</v>
          </cell>
        </row>
        <row r="7182">
          <cell r="K7182">
            <v>15735.300000000001</v>
          </cell>
        </row>
        <row r="7183">
          <cell r="K7183">
            <v>14882.11</v>
          </cell>
        </row>
        <row r="7184">
          <cell r="K7184">
            <v>15732.4</v>
          </cell>
        </row>
        <row r="7185">
          <cell r="K7185">
            <v>43693.090000000004</v>
          </cell>
        </row>
        <row r="7186">
          <cell r="K7186">
            <v>6698.02</v>
          </cell>
        </row>
        <row r="7187">
          <cell r="K7187">
            <v>12054.550000000001</v>
          </cell>
        </row>
        <row r="7188">
          <cell r="K7188">
            <v>24906.73</v>
          </cell>
        </row>
        <row r="7189">
          <cell r="K7189">
            <v>13506.69</v>
          </cell>
        </row>
        <row r="7190">
          <cell r="K7190">
            <v>50732.93</v>
          </cell>
        </row>
        <row r="7191">
          <cell r="K7191">
            <v>15453.52</v>
          </cell>
        </row>
        <row r="7192">
          <cell r="K7192">
            <v>0</v>
          </cell>
        </row>
        <row r="7193">
          <cell r="K7193">
            <v>8220.06</v>
          </cell>
        </row>
        <row r="7194">
          <cell r="K7194">
            <v>14676.32</v>
          </cell>
        </row>
        <row r="7195">
          <cell r="K7195">
            <v>32842.25</v>
          </cell>
        </row>
        <row r="7196">
          <cell r="K7196">
            <v>7573.39</v>
          </cell>
        </row>
        <row r="7197">
          <cell r="K7197">
            <v>31407.37</v>
          </cell>
        </row>
        <row r="7198">
          <cell r="K7198">
            <v>8988.26</v>
          </cell>
        </row>
        <row r="7199">
          <cell r="K7199">
            <v>13034.92</v>
          </cell>
        </row>
        <row r="7200">
          <cell r="K7200">
            <v>38016.629999999997</v>
          </cell>
        </row>
        <row r="7201">
          <cell r="K7201">
            <v>10749.89</v>
          </cell>
        </row>
        <row r="7202">
          <cell r="K7202">
            <v>54838.61</v>
          </cell>
        </row>
        <row r="7203">
          <cell r="K7203">
            <v>48284.17</v>
          </cell>
        </row>
        <row r="7204">
          <cell r="K7204">
            <v>48107.82</v>
          </cell>
        </row>
        <row r="7205">
          <cell r="K7205">
            <v>10203.44</v>
          </cell>
        </row>
        <row r="7206">
          <cell r="K7206">
            <v>9772.85</v>
          </cell>
        </row>
        <row r="7207">
          <cell r="K7207">
            <v>13858.67</v>
          </cell>
        </row>
        <row r="7208">
          <cell r="K7208">
            <v>12256.42</v>
          </cell>
        </row>
        <row r="7209">
          <cell r="K7209">
            <v>43041.48</v>
          </cell>
        </row>
        <row r="7210">
          <cell r="K7210">
            <v>33295.03</v>
          </cell>
        </row>
        <row r="7211">
          <cell r="K7211">
            <v>13067.26</v>
          </cell>
        </row>
        <row r="7212">
          <cell r="K7212">
            <v>12963.28</v>
          </cell>
        </row>
        <row r="7213">
          <cell r="K7213">
            <v>13056.380000000001</v>
          </cell>
        </row>
        <row r="7214">
          <cell r="K7214">
            <v>14498.23</v>
          </cell>
        </row>
        <row r="7215">
          <cell r="K7215">
            <v>14383.08</v>
          </cell>
        </row>
        <row r="7216">
          <cell r="K7216">
            <v>87971.64</v>
          </cell>
        </row>
        <row r="7217">
          <cell r="K7217">
            <v>13150.36</v>
          </cell>
        </row>
        <row r="7218">
          <cell r="K7218">
            <v>14342.33</v>
          </cell>
        </row>
        <row r="7219">
          <cell r="K7219">
            <v>13045.800000000001</v>
          </cell>
        </row>
        <row r="7220">
          <cell r="K7220">
            <v>13129.91</v>
          </cell>
        </row>
        <row r="7221">
          <cell r="K7221">
            <v>13029.99</v>
          </cell>
        </row>
        <row r="7222">
          <cell r="K7222">
            <v>25296.850000000002</v>
          </cell>
        </row>
        <row r="7223">
          <cell r="K7223">
            <v>24502.690000000002</v>
          </cell>
        </row>
        <row r="7224">
          <cell r="K7224">
            <v>13683.91</v>
          </cell>
        </row>
        <row r="7225">
          <cell r="K7225">
            <v>24027.010000000002</v>
          </cell>
        </row>
        <row r="7226">
          <cell r="K7226">
            <v>15599.41</v>
          </cell>
        </row>
        <row r="7227">
          <cell r="K7227">
            <v>14517.08</v>
          </cell>
        </row>
        <row r="7228">
          <cell r="K7228">
            <v>13123.82</v>
          </cell>
        </row>
        <row r="7229">
          <cell r="K7229">
            <v>17159.310000000001</v>
          </cell>
        </row>
        <row r="7230">
          <cell r="K7230">
            <v>14850.35</v>
          </cell>
        </row>
        <row r="7231">
          <cell r="K7231">
            <v>15666.27</v>
          </cell>
        </row>
        <row r="7232">
          <cell r="K7232">
            <v>0</v>
          </cell>
        </row>
        <row r="7233">
          <cell r="K7233">
            <v>25267.41</v>
          </cell>
        </row>
        <row r="7234">
          <cell r="K7234">
            <v>25186.63</v>
          </cell>
        </row>
        <row r="7235">
          <cell r="K7235">
            <v>23684.89</v>
          </cell>
        </row>
        <row r="7236">
          <cell r="K7236">
            <v>25251.31</v>
          </cell>
        </row>
        <row r="7237">
          <cell r="K7237">
            <v>43956.020000000004</v>
          </cell>
        </row>
        <row r="7238">
          <cell r="K7238">
            <v>38490.86</v>
          </cell>
        </row>
        <row r="7239">
          <cell r="K7239">
            <v>48412.520000000004</v>
          </cell>
        </row>
        <row r="7240">
          <cell r="K7240">
            <v>57564.66</v>
          </cell>
        </row>
        <row r="7241">
          <cell r="K7241">
            <v>31537.31</v>
          </cell>
        </row>
        <row r="7242">
          <cell r="K7242">
            <v>25049.440000000002</v>
          </cell>
        </row>
        <row r="7243">
          <cell r="K7243">
            <v>42632.950000000004</v>
          </cell>
        </row>
        <row r="7244">
          <cell r="K7244">
            <v>44221.270000000004</v>
          </cell>
        </row>
        <row r="7245">
          <cell r="K7245">
            <v>43870.31</v>
          </cell>
        </row>
        <row r="7246">
          <cell r="K7246">
            <v>15642.48</v>
          </cell>
        </row>
        <row r="7247">
          <cell r="K7247">
            <v>28420.71</v>
          </cell>
        </row>
        <row r="7248">
          <cell r="K7248">
            <v>45932.57</v>
          </cell>
        </row>
        <row r="7249">
          <cell r="K7249">
            <v>35949</v>
          </cell>
        </row>
        <row r="7250">
          <cell r="K7250">
            <v>29873.87</v>
          </cell>
        </row>
        <row r="7251">
          <cell r="K7251">
            <v>53602.99</v>
          </cell>
        </row>
        <row r="7252">
          <cell r="K7252">
            <v>44303.93</v>
          </cell>
        </row>
        <row r="7253">
          <cell r="K7253">
            <v>36400.03</v>
          </cell>
        </row>
        <row r="7254">
          <cell r="K7254">
            <v>20782.47</v>
          </cell>
        </row>
        <row r="7255">
          <cell r="K7255">
            <v>19655.62</v>
          </cell>
        </row>
        <row r="7256">
          <cell r="K7256">
            <v>20778.64</v>
          </cell>
        </row>
        <row r="7257">
          <cell r="K7257">
            <v>57707.85</v>
          </cell>
        </row>
        <row r="7258">
          <cell r="K7258">
            <v>8846.44</v>
          </cell>
        </row>
        <row r="7259">
          <cell r="K7259">
            <v>15921.1</v>
          </cell>
        </row>
        <row r="7260">
          <cell r="K7260">
            <v>32895.68</v>
          </cell>
        </row>
        <row r="7261">
          <cell r="K7261">
            <v>17839.02</v>
          </cell>
        </row>
        <row r="7262">
          <cell r="K7262">
            <v>67005.75</v>
          </cell>
        </row>
        <row r="7263">
          <cell r="K7263">
            <v>20410.3</v>
          </cell>
        </row>
        <row r="7264">
          <cell r="K7264">
            <v>0</v>
          </cell>
        </row>
        <row r="7265">
          <cell r="K7265">
            <v>10856.69</v>
          </cell>
        </row>
        <row r="7266">
          <cell r="K7266">
            <v>19383.82</v>
          </cell>
        </row>
        <row r="7267">
          <cell r="K7267">
            <v>43376.56</v>
          </cell>
        </row>
        <row r="7268">
          <cell r="K7268">
            <v>10002.59</v>
          </cell>
        </row>
        <row r="7269">
          <cell r="K7269">
            <v>41481.43</v>
          </cell>
        </row>
        <row r="7270">
          <cell r="K7270">
            <v>11871.29</v>
          </cell>
        </row>
        <row r="7271">
          <cell r="K7271">
            <v>17215.93</v>
          </cell>
        </row>
        <row r="7272">
          <cell r="K7272">
            <v>50210.64</v>
          </cell>
        </row>
        <row r="7273">
          <cell r="K7273">
            <v>14197.970000000001</v>
          </cell>
        </row>
        <row r="7274">
          <cell r="K7274">
            <v>72428.350000000006</v>
          </cell>
        </row>
        <row r="7275">
          <cell r="K7275">
            <v>63771.54</v>
          </cell>
        </row>
        <row r="7276">
          <cell r="K7276">
            <v>63538.62</v>
          </cell>
        </row>
        <row r="7277">
          <cell r="K7277">
            <v>13476.24</v>
          </cell>
        </row>
        <row r="7278">
          <cell r="K7278">
            <v>12907.54</v>
          </cell>
        </row>
        <row r="7279">
          <cell r="K7279">
            <v>18303.900000000001</v>
          </cell>
        </row>
        <row r="7280">
          <cell r="K7280">
            <v>16187.73</v>
          </cell>
        </row>
        <row r="7281">
          <cell r="K7281">
            <v>56847.24</v>
          </cell>
        </row>
        <row r="7282">
          <cell r="K7282">
            <v>43974.559999999998</v>
          </cell>
        </row>
        <row r="7283">
          <cell r="K7283">
            <v>17258.650000000001</v>
          </cell>
        </row>
        <row r="7284">
          <cell r="K7284">
            <v>17121.310000000001</v>
          </cell>
        </row>
        <row r="7285">
          <cell r="K7285">
            <v>17244.28</v>
          </cell>
        </row>
        <row r="7286">
          <cell r="K7286">
            <v>19148.61</v>
          </cell>
        </row>
        <row r="7287">
          <cell r="K7287">
            <v>18996.52</v>
          </cell>
        </row>
        <row r="7288">
          <cell r="K7288">
            <v>116188.96</v>
          </cell>
        </row>
        <row r="7289">
          <cell r="K7289">
            <v>17368.400000000001</v>
          </cell>
        </row>
        <row r="7290">
          <cell r="K7290">
            <v>18942.7</v>
          </cell>
        </row>
        <row r="7291">
          <cell r="K7291">
            <v>17230.3</v>
          </cell>
        </row>
        <row r="7292">
          <cell r="K7292">
            <v>17341.39</v>
          </cell>
        </row>
        <row r="7293">
          <cell r="K7293">
            <v>17209.420000000002</v>
          </cell>
        </row>
        <row r="7294">
          <cell r="K7294">
            <v>33410.94</v>
          </cell>
        </row>
        <row r="7295">
          <cell r="K7295">
            <v>32362.04</v>
          </cell>
        </row>
        <row r="7296">
          <cell r="K7296">
            <v>18073.09</v>
          </cell>
        </row>
        <row r="7297">
          <cell r="K7297">
            <v>31733.780000000002</v>
          </cell>
        </row>
        <row r="7298">
          <cell r="K7298">
            <v>20603</v>
          </cell>
        </row>
        <row r="7299">
          <cell r="K7299">
            <v>19173.510000000002</v>
          </cell>
        </row>
        <row r="7300">
          <cell r="K7300">
            <v>17333.349999999999</v>
          </cell>
        </row>
        <row r="7301">
          <cell r="K7301">
            <v>22663.24</v>
          </cell>
        </row>
        <row r="7302">
          <cell r="K7302">
            <v>19613.670000000002</v>
          </cell>
        </row>
        <row r="7303">
          <cell r="K7303">
            <v>20691.3</v>
          </cell>
        </row>
        <row r="7304">
          <cell r="K7304">
            <v>0</v>
          </cell>
        </row>
        <row r="7305">
          <cell r="K7305">
            <v>33372.050000000003</v>
          </cell>
        </row>
        <row r="7306">
          <cell r="K7306">
            <v>33265.360000000001</v>
          </cell>
        </row>
        <row r="7307">
          <cell r="K7307">
            <v>31281.93</v>
          </cell>
        </row>
        <row r="7308">
          <cell r="K7308">
            <v>33350.79</v>
          </cell>
        </row>
        <row r="7309">
          <cell r="K7309">
            <v>58055.12</v>
          </cell>
        </row>
        <row r="7310">
          <cell r="K7310">
            <v>50836.99</v>
          </cell>
        </row>
        <row r="7311">
          <cell r="K7311">
            <v>63941.060000000005</v>
          </cell>
        </row>
        <row r="7312">
          <cell r="K7312">
            <v>76028.790000000008</v>
          </cell>
        </row>
        <row r="7313">
          <cell r="K7313">
            <v>41653.050000000003</v>
          </cell>
        </row>
        <row r="7314">
          <cell r="K7314">
            <v>33084.160000000003</v>
          </cell>
        </row>
        <row r="7315">
          <cell r="K7315">
            <v>56307.67</v>
          </cell>
        </row>
        <row r="7316">
          <cell r="K7316">
            <v>58405.450000000004</v>
          </cell>
        </row>
        <row r="7317">
          <cell r="K7317">
            <v>57941.91</v>
          </cell>
        </row>
        <row r="7318">
          <cell r="K7318">
            <v>20659.88</v>
          </cell>
        </row>
        <row r="7319">
          <cell r="K7319">
            <v>37536.78</v>
          </cell>
        </row>
        <row r="7320">
          <cell r="K7320">
            <v>60665.66</v>
          </cell>
        </row>
        <row r="7321">
          <cell r="K7321">
            <v>47479.81</v>
          </cell>
        </row>
        <row r="7322">
          <cell r="K7322">
            <v>39456.050000000003</v>
          </cell>
        </row>
        <row r="7323">
          <cell r="K7323">
            <v>70796.400000000009</v>
          </cell>
        </row>
        <row r="7324">
          <cell r="K7324">
            <v>58514.630000000005</v>
          </cell>
        </row>
        <row r="7325">
          <cell r="K7325">
            <v>48075.51</v>
          </cell>
        </row>
        <row r="7326">
          <cell r="K7326">
            <v>7422.31</v>
          </cell>
        </row>
        <row r="7327">
          <cell r="K7327">
            <v>7019.8600000000006</v>
          </cell>
        </row>
        <row r="7328">
          <cell r="K7328">
            <v>7420.9400000000005</v>
          </cell>
        </row>
        <row r="7329">
          <cell r="K7329">
            <v>20609.95</v>
          </cell>
        </row>
        <row r="7330">
          <cell r="K7330">
            <v>3159.44</v>
          </cell>
        </row>
        <row r="7331">
          <cell r="K7331">
            <v>5686.11</v>
          </cell>
        </row>
        <row r="7332">
          <cell r="K7332">
            <v>11748.460000000001</v>
          </cell>
        </row>
        <row r="7333">
          <cell r="K7333">
            <v>6371.08</v>
          </cell>
        </row>
        <row r="7334">
          <cell r="K7334">
            <v>23930.63</v>
          </cell>
        </row>
        <row r="7335">
          <cell r="K7335">
            <v>7289.39</v>
          </cell>
        </row>
        <row r="7336">
          <cell r="K7336">
            <v>0</v>
          </cell>
        </row>
        <row r="7337">
          <cell r="K7337">
            <v>3877.39</v>
          </cell>
        </row>
        <row r="7338">
          <cell r="K7338">
            <v>6922.79</v>
          </cell>
        </row>
        <row r="7339">
          <cell r="K7339">
            <v>15491.630000000001</v>
          </cell>
        </row>
        <row r="7340">
          <cell r="K7340">
            <v>3572.36</v>
          </cell>
        </row>
        <row r="7341">
          <cell r="K7341">
            <v>14814.800000000001</v>
          </cell>
        </row>
        <row r="7342">
          <cell r="K7342">
            <v>4239.75</v>
          </cell>
        </row>
        <row r="7343">
          <cell r="K7343">
            <v>6148.55</v>
          </cell>
        </row>
        <row r="7344">
          <cell r="K7344">
            <v>17932.37</v>
          </cell>
        </row>
        <row r="7345">
          <cell r="K7345">
            <v>5070.7</v>
          </cell>
        </row>
        <row r="7346">
          <cell r="K7346">
            <v>25867.27</v>
          </cell>
        </row>
        <row r="7347">
          <cell r="K7347">
            <v>22775.55</v>
          </cell>
        </row>
        <row r="7348">
          <cell r="K7348">
            <v>22692.37</v>
          </cell>
        </row>
        <row r="7349">
          <cell r="K7349">
            <v>4812.9400000000005</v>
          </cell>
        </row>
        <row r="7350">
          <cell r="K7350">
            <v>4609.84</v>
          </cell>
        </row>
        <row r="7351">
          <cell r="K7351">
            <v>6537.1100000000006</v>
          </cell>
        </row>
        <row r="7352">
          <cell r="K7352">
            <v>5781.33</v>
          </cell>
        </row>
        <row r="7353">
          <cell r="K7353">
            <v>20302.59</v>
          </cell>
        </row>
        <row r="7354">
          <cell r="K7354">
            <v>15705.2</v>
          </cell>
        </row>
        <row r="7355">
          <cell r="K7355">
            <v>6163.8</v>
          </cell>
        </row>
        <row r="7356">
          <cell r="K7356">
            <v>6114.75</v>
          </cell>
        </row>
        <row r="7357">
          <cell r="K7357">
            <v>6158.67</v>
          </cell>
        </row>
        <row r="7358">
          <cell r="K7358">
            <v>6838.79</v>
          </cell>
        </row>
        <row r="7359">
          <cell r="K7359">
            <v>6784.47</v>
          </cell>
        </row>
        <row r="7360">
          <cell r="K7360">
            <v>41496.06</v>
          </cell>
        </row>
        <row r="7361">
          <cell r="K7361">
            <v>6203</v>
          </cell>
        </row>
        <row r="7362">
          <cell r="K7362">
            <v>6765.25</v>
          </cell>
        </row>
        <row r="7363">
          <cell r="K7363">
            <v>6153.68</v>
          </cell>
        </row>
        <row r="7364">
          <cell r="K7364">
            <v>6193.35</v>
          </cell>
        </row>
        <row r="7365">
          <cell r="K7365">
            <v>6146.22</v>
          </cell>
        </row>
        <row r="7366">
          <cell r="K7366">
            <v>11932.48</v>
          </cell>
        </row>
        <row r="7367">
          <cell r="K7367">
            <v>11557.87</v>
          </cell>
        </row>
        <row r="7368">
          <cell r="K7368">
            <v>6454.67</v>
          </cell>
        </row>
        <row r="7369">
          <cell r="K7369">
            <v>11333.49</v>
          </cell>
        </row>
        <row r="7370">
          <cell r="K7370">
            <v>7358.21</v>
          </cell>
        </row>
        <row r="7371">
          <cell r="K7371">
            <v>6847.68</v>
          </cell>
        </row>
        <row r="7372">
          <cell r="K7372">
            <v>6190.4800000000005</v>
          </cell>
        </row>
        <row r="7373">
          <cell r="K7373">
            <v>8094.01</v>
          </cell>
        </row>
        <row r="7374">
          <cell r="K7374">
            <v>7004.88</v>
          </cell>
        </row>
        <row r="7375">
          <cell r="K7375">
            <v>7389.75</v>
          </cell>
        </row>
        <row r="7376">
          <cell r="K7376">
            <v>0</v>
          </cell>
        </row>
        <row r="7377">
          <cell r="K7377">
            <v>11918.59</v>
          </cell>
        </row>
        <row r="7378">
          <cell r="K7378">
            <v>11880.49</v>
          </cell>
        </row>
        <row r="7379">
          <cell r="K7379">
            <v>11172.12</v>
          </cell>
        </row>
        <row r="7380">
          <cell r="K7380">
            <v>11911</v>
          </cell>
        </row>
        <row r="7381">
          <cell r="K7381">
            <v>20733.97</v>
          </cell>
        </row>
        <row r="7382">
          <cell r="K7382">
            <v>18156.07</v>
          </cell>
        </row>
        <row r="7383">
          <cell r="K7383">
            <v>22836.09</v>
          </cell>
        </row>
        <row r="7384">
          <cell r="K7384">
            <v>27153.14</v>
          </cell>
        </row>
        <row r="7385">
          <cell r="K7385">
            <v>14876.09</v>
          </cell>
        </row>
        <row r="7386">
          <cell r="K7386">
            <v>11815.77</v>
          </cell>
        </row>
        <row r="7387">
          <cell r="K7387">
            <v>20109.88</v>
          </cell>
        </row>
        <row r="7388">
          <cell r="K7388">
            <v>20859.09</v>
          </cell>
        </row>
        <row r="7389">
          <cell r="K7389">
            <v>20693.54</v>
          </cell>
        </row>
        <row r="7390">
          <cell r="K7390">
            <v>7378.53</v>
          </cell>
        </row>
        <row r="7391">
          <cell r="K7391">
            <v>13405.99</v>
          </cell>
        </row>
        <row r="7392">
          <cell r="K7392">
            <v>21666.31</v>
          </cell>
        </row>
        <row r="7393">
          <cell r="K7393">
            <v>16957.07</v>
          </cell>
        </row>
        <row r="7394">
          <cell r="K7394">
            <v>14091.45</v>
          </cell>
        </row>
        <row r="7395">
          <cell r="K7395">
            <v>25284.43</v>
          </cell>
        </row>
        <row r="7396">
          <cell r="K7396">
            <v>20898.080000000002</v>
          </cell>
        </row>
        <row r="7397">
          <cell r="K7397">
            <v>17169.82</v>
          </cell>
        </row>
        <row r="7398">
          <cell r="K7398">
            <v>62347.42</v>
          </cell>
        </row>
        <row r="7399">
          <cell r="K7399">
            <v>58966.86</v>
          </cell>
        </row>
        <row r="7400">
          <cell r="K7400">
            <v>62335.92</v>
          </cell>
        </row>
        <row r="7401">
          <cell r="K7401">
            <v>173123.55000000002</v>
          </cell>
        </row>
        <row r="7402">
          <cell r="K7402">
            <v>26539.31</v>
          </cell>
        </row>
        <row r="7403">
          <cell r="K7403">
            <v>47763.29</v>
          </cell>
        </row>
        <row r="7404">
          <cell r="K7404">
            <v>98687.05</v>
          </cell>
        </row>
        <row r="7405">
          <cell r="K7405">
            <v>53517.07</v>
          </cell>
        </row>
        <row r="7406">
          <cell r="K7406">
            <v>201017.26</v>
          </cell>
        </row>
        <row r="7407">
          <cell r="K7407">
            <v>61230.91</v>
          </cell>
        </row>
        <row r="7408">
          <cell r="K7408">
            <v>0</v>
          </cell>
        </row>
        <row r="7409">
          <cell r="K7409">
            <v>32570.06</v>
          </cell>
        </row>
        <row r="7410">
          <cell r="K7410">
            <v>58151.46</v>
          </cell>
        </row>
        <row r="7411">
          <cell r="K7411">
            <v>130129.69</v>
          </cell>
        </row>
        <row r="7412">
          <cell r="K7412">
            <v>30007.78</v>
          </cell>
        </row>
        <row r="7413">
          <cell r="K7413">
            <v>124444.29000000001</v>
          </cell>
        </row>
        <row r="7414">
          <cell r="K7414">
            <v>35613.879999999997</v>
          </cell>
        </row>
        <row r="7415">
          <cell r="K7415">
            <v>51647.79</v>
          </cell>
        </row>
        <row r="7416">
          <cell r="K7416">
            <v>150631.93</v>
          </cell>
        </row>
        <row r="7417">
          <cell r="K7417">
            <v>42593.919999999998</v>
          </cell>
        </row>
        <row r="7418">
          <cell r="K7418">
            <v>217285.05000000002</v>
          </cell>
        </row>
        <row r="7419">
          <cell r="K7419">
            <v>191314.63</v>
          </cell>
        </row>
        <row r="7420">
          <cell r="K7420">
            <v>190615.87</v>
          </cell>
        </row>
        <row r="7421">
          <cell r="K7421">
            <v>40428.71</v>
          </cell>
        </row>
        <row r="7422">
          <cell r="K7422">
            <v>38722.629999999997</v>
          </cell>
        </row>
        <row r="7423">
          <cell r="K7423">
            <v>54911.700000000004</v>
          </cell>
        </row>
        <row r="7424">
          <cell r="K7424">
            <v>48563.18</v>
          </cell>
        </row>
        <row r="7425">
          <cell r="K7425">
            <v>170541.73</v>
          </cell>
        </row>
        <row r="7426">
          <cell r="K7426">
            <v>131923.68</v>
          </cell>
        </row>
        <row r="7427">
          <cell r="K7427">
            <v>51775.94</v>
          </cell>
        </row>
        <row r="7428">
          <cell r="K7428">
            <v>51363.93</v>
          </cell>
        </row>
        <row r="7429">
          <cell r="K7429">
            <v>51732.840000000004</v>
          </cell>
        </row>
        <row r="7430">
          <cell r="K7430">
            <v>57445.82</v>
          </cell>
        </row>
        <row r="7431">
          <cell r="K7431">
            <v>56989.56</v>
          </cell>
        </row>
        <row r="7432">
          <cell r="K7432">
            <v>348566.88</v>
          </cell>
        </row>
        <row r="7433">
          <cell r="K7433">
            <v>52105.200000000004</v>
          </cell>
        </row>
        <row r="7434">
          <cell r="K7434">
            <v>56828.090000000004</v>
          </cell>
        </row>
        <row r="7435">
          <cell r="K7435">
            <v>51690.89</v>
          </cell>
        </row>
        <row r="7436">
          <cell r="K7436">
            <v>52024.18</v>
          </cell>
        </row>
        <row r="7437">
          <cell r="K7437">
            <v>51628.26</v>
          </cell>
        </row>
        <row r="7438">
          <cell r="K7438">
            <v>100232.81</v>
          </cell>
        </row>
        <row r="7439">
          <cell r="K7439">
            <v>97086.13</v>
          </cell>
        </row>
        <row r="7440">
          <cell r="K7440">
            <v>54219.270000000004</v>
          </cell>
        </row>
        <row r="7441">
          <cell r="K7441">
            <v>95201.34</v>
          </cell>
        </row>
        <row r="7442">
          <cell r="K7442">
            <v>61808.99</v>
          </cell>
        </row>
        <row r="7443">
          <cell r="K7443">
            <v>57520.520000000004</v>
          </cell>
        </row>
        <row r="7444">
          <cell r="K7444">
            <v>52000.04</v>
          </cell>
        </row>
        <row r="7445">
          <cell r="K7445">
            <v>67989.710000000006</v>
          </cell>
        </row>
        <row r="7446">
          <cell r="K7446">
            <v>58841.020000000004</v>
          </cell>
        </row>
        <row r="7447">
          <cell r="K7447">
            <v>62073.89</v>
          </cell>
        </row>
        <row r="7448">
          <cell r="K7448">
            <v>0</v>
          </cell>
        </row>
        <row r="7449">
          <cell r="K7449">
            <v>100116.16</v>
          </cell>
        </row>
        <row r="7450">
          <cell r="K7450">
            <v>99796.09</v>
          </cell>
        </row>
        <row r="7451">
          <cell r="K7451">
            <v>93845.790000000008</v>
          </cell>
        </row>
        <row r="7452">
          <cell r="K7452">
            <v>100052.37</v>
          </cell>
        </row>
        <row r="7453">
          <cell r="K7453">
            <v>174165.35</v>
          </cell>
        </row>
        <row r="7454">
          <cell r="K7454">
            <v>152510.97</v>
          </cell>
        </row>
        <row r="7455">
          <cell r="K7455">
            <v>191823.17</v>
          </cell>
        </row>
        <row r="7456">
          <cell r="K7456">
            <v>228086.38</v>
          </cell>
        </row>
        <row r="7457">
          <cell r="K7457">
            <v>124959.16</v>
          </cell>
        </row>
        <row r="7458">
          <cell r="K7458">
            <v>99252.49</v>
          </cell>
        </row>
        <row r="7459">
          <cell r="K7459">
            <v>168923</v>
          </cell>
        </row>
        <row r="7460">
          <cell r="K7460">
            <v>175216.35</v>
          </cell>
        </row>
        <row r="7461">
          <cell r="K7461">
            <v>173825.74</v>
          </cell>
        </row>
        <row r="7462">
          <cell r="K7462">
            <v>61979.65</v>
          </cell>
        </row>
        <row r="7463">
          <cell r="K7463">
            <v>112610.35</v>
          </cell>
        </row>
        <row r="7464">
          <cell r="K7464">
            <v>181996.99</v>
          </cell>
        </row>
        <row r="7465">
          <cell r="K7465">
            <v>142439.42000000001</v>
          </cell>
        </row>
        <row r="7466">
          <cell r="K7466">
            <v>118368.15000000001</v>
          </cell>
        </row>
        <row r="7467">
          <cell r="K7467">
            <v>212389.2</v>
          </cell>
        </row>
        <row r="7468">
          <cell r="K7468">
            <v>175543.89</v>
          </cell>
        </row>
        <row r="7469">
          <cell r="K7469">
            <v>144226.51999999999</v>
          </cell>
        </row>
        <row r="7470">
          <cell r="K7470">
            <v>930.72</v>
          </cell>
        </row>
        <row r="7471">
          <cell r="K7471">
            <v>930.72</v>
          </cell>
        </row>
        <row r="7472">
          <cell r="K7472">
            <v>1861.45</v>
          </cell>
        </row>
        <row r="7473">
          <cell r="K7473">
            <v>1551.21</v>
          </cell>
        </row>
        <row r="7474">
          <cell r="K7474">
            <v>620.48</v>
          </cell>
        </row>
        <row r="7475">
          <cell r="K7475">
            <v>1551.21</v>
          </cell>
        </row>
        <row r="7476">
          <cell r="K7476">
            <v>1861.45</v>
          </cell>
        </row>
        <row r="7477">
          <cell r="K7477">
            <v>930.72</v>
          </cell>
        </row>
        <row r="7478">
          <cell r="K7478">
            <v>1551.21</v>
          </cell>
        </row>
        <row r="7479">
          <cell r="K7479">
            <v>1240.96</v>
          </cell>
        </row>
        <row r="7480">
          <cell r="K7480">
            <v>0</v>
          </cell>
        </row>
        <row r="7481">
          <cell r="K7481">
            <v>1240.96</v>
          </cell>
        </row>
        <row r="7482">
          <cell r="K7482">
            <v>620.48</v>
          </cell>
        </row>
        <row r="7483">
          <cell r="K7483">
            <v>1861.45</v>
          </cell>
        </row>
        <row r="7484">
          <cell r="K7484">
            <v>930.72</v>
          </cell>
        </row>
        <row r="7485">
          <cell r="K7485">
            <v>1861.45</v>
          </cell>
        </row>
        <row r="7486">
          <cell r="K7486">
            <v>620.48</v>
          </cell>
        </row>
        <row r="7487">
          <cell r="K7487">
            <v>930.72</v>
          </cell>
        </row>
        <row r="7488">
          <cell r="K7488">
            <v>2171.69</v>
          </cell>
        </row>
        <row r="7489">
          <cell r="K7489">
            <v>930.72</v>
          </cell>
        </row>
        <row r="7490">
          <cell r="K7490">
            <v>1551.21</v>
          </cell>
        </row>
        <row r="7491">
          <cell r="K7491">
            <v>1551.21</v>
          </cell>
        </row>
        <row r="7492">
          <cell r="K7492">
            <v>1551.21</v>
          </cell>
        </row>
        <row r="7493">
          <cell r="K7493">
            <v>930.72</v>
          </cell>
        </row>
        <row r="7494">
          <cell r="K7494">
            <v>620.48</v>
          </cell>
        </row>
        <row r="7495">
          <cell r="K7495">
            <v>930.72</v>
          </cell>
        </row>
        <row r="7496">
          <cell r="K7496">
            <v>930.72</v>
          </cell>
        </row>
        <row r="7497">
          <cell r="K7497">
            <v>2481.9299999999998</v>
          </cell>
        </row>
        <row r="7498">
          <cell r="K7498">
            <v>1861.45</v>
          </cell>
        </row>
        <row r="7499">
          <cell r="K7499">
            <v>1240.96</v>
          </cell>
        </row>
        <row r="7500">
          <cell r="K7500">
            <v>1240.96</v>
          </cell>
        </row>
        <row r="7501">
          <cell r="K7501">
            <v>1240.96</v>
          </cell>
        </row>
        <row r="7502">
          <cell r="K7502">
            <v>930.72</v>
          </cell>
        </row>
        <row r="7503">
          <cell r="K7503">
            <v>1240.96</v>
          </cell>
        </row>
        <row r="7504">
          <cell r="K7504">
            <v>930.72</v>
          </cell>
        </row>
        <row r="7505">
          <cell r="K7505">
            <v>930.72</v>
          </cell>
        </row>
        <row r="7506">
          <cell r="K7506">
            <v>1240.96</v>
          </cell>
        </row>
        <row r="7507">
          <cell r="K7507">
            <v>930.72</v>
          </cell>
        </row>
        <row r="7508">
          <cell r="K7508">
            <v>930.72</v>
          </cell>
        </row>
        <row r="7509">
          <cell r="K7509">
            <v>930.72</v>
          </cell>
        </row>
        <row r="7510">
          <cell r="K7510">
            <v>2171.69</v>
          </cell>
        </row>
        <row r="7511">
          <cell r="K7511">
            <v>2171.69</v>
          </cell>
        </row>
        <row r="7512">
          <cell r="K7512">
            <v>620.48</v>
          </cell>
        </row>
        <row r="7513">
          <cell r="K7513">
            <v>1861.45</v>
          </cell>
        </row>
        <row r="7514">
          <cell r="K7514">
            <v>930.72</v>
          </cell>
        </row>
        <row r="7515">
          <cell r="K7515">
            <v>930.72</v>
          </cell>
        </row>
        <row r="7516">
          <cell r="K7516">
            <v>930.72</v>
          </cell>
        </row>
        <row r="7517">
          <cell r="K7517">
            <v>930.72</v>
          </cell>
        </row>
        <row r="7518">
          <cell r="K7518">
            <v>1240.96</v>
          </cell>
        </row>
        <row r="7519">
          <cell r="K7519">
            <v>1240.96</v>
          </cell>
        </row>
        <row r="7520">
          <cell r="K7520">
            <v>0</v>
          </cell>
        </row>
        <row r="7521">
          <cell r="K7521">
            <v>1861.45</v>
          </cell>
        </row>
        <row r="7522">
          <cell r="K7522">
            <v>1861.45</v>
          </cell>
        </row>
        <row r="7523">
          <cell r="K7523">
            <v>1861.45</v>
          </cell>
        </row>
        <row r="7524">
          <cell r="K7524">
            <v>1861.45</v>
          </cell>
        </row>
        <row r="7525">
          <cell r="K7525">
            <v>1861.45</v>
          </cell>
        </row>
        <row r="7526">
          <cell r="K7526">
            <v>1551.21</v>
          </cell>
        </row>
        <row r="7527">
          <cell r="K7527">
            <v>1551.21</v>
          </cell>
        </row>
        <row r="7528">
          <cell r="K7528">
            <v>2481.9299999999998</v>
          </cell>
        </row>
        <row r="7529">
          <cell r="K7529">
            <v>1861.45</v>
          </cell>
        </row>
        <row r="7530">
          <cell r="K7530">
            <v>1861.45</v>
          </cell>
        </row>
        <row r="7531">
          <cell r="K7531">
            <v>1551.21</v>
          </cell>
        </row>
        <row r="7532">
          <cell r="K7532">
            <v>1861.45</v>
          </cell>
        </row>
        <row r="7533">
          <cell r="K7533">
            <v>1551.21</v>
          </cell>
        </row>
        <row r="7534">
          <cell r="K7534">
            <v>1240.96</v>
          </cell>
        </row>
        <row r="7535">
          <cell r="K7535">
            <v>930.72</v>
          </cell>
        </row>
        <row r="7536">
          <cell r="K7536">
            <v>1551.21</v>
          </cell>
        </row>
        <row r="7537">
          <cell r="K7537">
            <v>1861.45</v>
          </cell>
        </row>
        <row r="7538">
          <cell r="K7538">
            <v>1240.96</v>
          </cell>
        </row>
        <row r="7539">
          <cell r="K7539">
            <v>1551.21</v>
          </cell>
        </row>
        <row r="7540">
          <cell r="K7540">
            <v>1551.21</v>
          </cell>
        </row>
        <row r="7541">
          <cell r="K7541">
            <v>1861.45</v>
          </cell>
        </row>
        <row r="7542">
          <cell r="K7542">
            <v>171.02</v>
          </cell>
        </row>
        <row r="7543">
          <cell r="K7543">
            <v>171.02</v>
          </cell>
        </row>
        <row r="7544">
          <cell r="K7544">
            <v>342.04</v>
          </cell>
        </row>
        <row r="7545">
          <cell r="K7545">
            <v>285.04000000000002</v>
          </cell>
        </row>
        <row r="7546">
          <cell r="K7546">
            <v>114.01</v>
          </cell>
        </row>
        <row r="7547">
          <cell r="K7547">
            <v>285.04000000000002</v>
          </cell>
        </row>
        <row r="7548">
          <cell r="K7548">
            <v>342.04</v>
          </cell>
        </row>
        <row r="7549">
          <cell r="K7549">
            <v>171.02</v>
          </cell>
        </row>
        <row r="7550">
          <cell r="K7550">
            <v>285.04000000000002</v>
          </cell>
        </row>
        <row r="7551">
          <cell r="K7551">
            <v>228.03</v>
          </cell>
        </row>
        <row r="7552">
          <cell r="K7552">
            <v>0</v>
          </cell>
        </row>
        <row r="7553">
          <cell r="K7553">
            <v>228.03</v>
          </cell>
        </row>
        <row r="7554">
          <cell r="K7554">
            <v>114.01</v>
          </cell>
        </row>
        <row r="7555">
          <cell r="K7555">
            <v>342.04</v>
          </cell>
        </row>
        <row r="7556">
          <cell r="K7556">
            <v>171.02</v>
          </cell>
        </row>
        <row r="7557">
          <cell r="K7557">
            <v>342.04</v>
          </cell>
        </row>
        <row r="7558">
          <cell r="K7558">
            <v>114.01</v>
          </cell>
        </row>
        <row r="7559">
          <cell r="K7559">
            <v>171.02</v>
          </cell>
        </row>
        <row r="7560">
          <cell r="K7560">
            <v>399.05</v>
          </cell>
        </row>
        <row r="7561">
          <cell r="K7561">
            <v>171.02</v>
          </cell>
        </row>
        <row r="7562">
          <cell r="K7562">
            <v>285.04000000000002</v>
          </cell>
        </row>
        <row r="7563">
          <cell r="K7563">
            <v>285.04000000000002</v>
          </cell>
        </row>
        <row r="7564">
          <cell r="K7564">
            <v>285.04000000000002</v>
          </cell>
        </row>
        <row r="7565">
          <cell r="K7565">
            <v>171.02</v>
          </cell>
        </row>
        <row r="7566">
          <cell r="K7566">
            <v>114.01</v>
          </cell>
        </row>
        <row r="7567">
          <cell r="K7567">
            <v>171.02</v>
          </cell>
        </row>
        <row r="7568">
          <cell r="K7568">
            <v>171.02</v>
          </cell>
        </row>
        <row r="7569">
          <cell r="K7569">
            <v>456.06</v>
          </cell>
        </row>
        <row r="7570">
          <cell r="K7570">
            <v>342.04</v>
          </cell>
        </row>
        <row r="7571">
          <cell r="K7571">
            <v>228.03</v>
          </cell>
        </row>
        <row r="7572">
          <cell r="K7572">
            <v>228.03</v>
          </cell>
        </row>
        <row r="7573">
          <cell r="K7573">
            <v>228.03</v>
          </cell>
        </row>
        <row r="7574">
          <cell r="K7574">
            <v>171.02</v>
          </cell>
        </row>
        <row r="7575">
          <cell r="K7575">
            <v>228.03</v>
          </cell>
        </row>
        <row r="7576">
          <cell r="K7576">
            <v>171.02</v>
          </cell>
        </row>
        <row r="7577">
          <cell r="K7577">
            <v>171.02</v>
          </cell>
        </row>
        <row r="7578">
          <cell r="K7578">
            <v>228.03</v>
          </cell>
        </row>
        <row r="7579">
          <cell r="K7579">
            <v>171.02</v>
          </cell>
        </row>
        <row r="7580">
          <cell r="K7580">
            <v>171.02</v>
          </cell>
        </row>
        <row r="7581">
          <cell r="K7581">
            <v>171.02</v>
          </cell>
        </row>
        <row r="7582">
          <cell r="K7582">
            <v>399.05</v>
          </cell>
        </row>
        <row r="7583">
          <cell r="K7583">
            <v>399.05</v>
          </cell>
        </row>
        <row r="7584">
          <cell r="K7584">
            <v>114.01</v>
          </cell>
        </row>
        <row r="7585">
          <cell r="K7585">
            <v>342.04</v>
          </cell>
        </row>
        <row r="7586">
          <cell r="K7586">
            <v>171.02</v>
          </cell>
        </row>
        <row r="7587">
          <cell r="K7587">
            <v>171.02</v>
          </cell>
        </row>
        <row r="7588">
          <cell r="K7588">
            <v>171.02</v>
          </cell>
        </row>
        <row r="7589">
          <cell r="K7589">
            <v>171.02</v>
          </cell>
        </row>
        <row r="7590">
          <cell r="K7590">
            <v>228.03</v>
          </cell>
        </row>
        <row r="7591">
          <cell r="K7591">
            <v>228.03</v>
          </cell>
        </row>
        <row r="7592">
          <cell r="K7592">
            <v>0</v>
          </cell>
        </row>
        <row r="7593">
          <cell r="K7593">
            <v>342.04</v>
          </cell>
        </row>
        <row r="7594">
          <cell r="K7594">
            <v>342.04</v>
          </cell>
        </row>
        <row r="7595">
          <cell r="K7595">
            <v>342.04</v>
          </cell>
        </row>
        <row r="7596">
          <cell r="K7596">
            <v>342.04</v>
          </cell>
        </row>
        <row r="7597">
          <cell r="K7597">
            <v>342.04</v>
          </cell>
        </row>
        <row r="7598">
          <cell r="K7598">
            <v>285.04000000000002</v>
          </cell>
        </row>
        <row r="7599">
          <cell r="K7599">
            <v>285.04000000000002</v>
          </cell>
        </row>
        <row r="7600">
          <cell r="K7600">
            <v>456.06</v>
          </cell>
        </row>
        <row r="7601">
          <cell r="K7601">
            <v>342.04</v>
          </cell>
        </row>
        <row r="7602">
          <cell r="K7602">
            <v>342.04</v>
          </cell>
        </row>
        <row r="7603">
          <cell r="K7603">
            <v>285.04000000000002</v>
          </cell>
        </row>
        <row r="7604">
          <cell r="K7604">
            <v>342.04</v>
          </cell>
        </row>
        <row r="7605">
          <cell r="K7605">
            <v>285.04000000000002</v>
          </cell>
        </row>
        <row r="7606">
          <cell r="K7606">
            <v>228.03</v>
          </cell>
        </row>
        <row r="7607">
          <cell r="K7607">
            <v>171.02</v>
          </cell>
        </row>
        <row r="7608">
          <cell r="K7608">
            <v>285.04000000000002</v>
          </cell>
        </row>
        <row r="7609">
          <cell r="K7609">
            <v>342.04</v>
          </cell>
        </row>
        <row r="7610">
          <cell r="K7610">
            <v>228.03</v>
          </cell>
        </row>
        <row r="7611">
          <cell r="K7611">
            <v>285.04000000000002</v>
          </cell>
        </row>
        <row r="7612">
          <cell r="K7612">
            <v>285.04000000000002</v>
          </cell>
        </row>
        <row r="7613">
          <cell r="K7613">
            <v>342.04</v>
          </cell>
        </row>
        <row r="7614">
          <cell r="K7614">
            <v>213434.21</v>
          </cell>
        </row>
        <row r="7615">
          <cell r="K7615">
            <v>154739.80000000002</v>
          </cell>
        </row>
        <row r="7616">
          <cell r="K7616">
            <v>126281.91</v>
          </cell>
        </row>
        <row r="7617">
          <cell r="K7617">
            <v>340160.77</v>
          </cell>
        </row>
        <row r="7618">
          <cell r="K7618">
            <v>76035.94</v>
          </cell>
        </row>
        <row r="7619">
          <cell r="K7619">
            <v>136064.31</v>
          </cell>
        </row>
        <row r="7620">
          <cell r="K7620">
            <v>359280.92</v>
          </cell>
        </row>
        <row r="7621">
          <cell r="K7621">
            <v>181419.08000000002</v>
          </cell>
        </row>
        <row r="7622">
          <cell r="K7622">
            <v>419753.94</v>
          </cell>
        </row>
        <row r="7623">
          <cell r="K7623">
            <v>204096.46</v>
          </cell>
        </row>
        <row r="7624">
          <cell r="K7624">
            <v>0</v>
          </cell>
        </row>
        <row r="7625">
          <cell r="K7625">
            <v>136064.31</v>
          </cell>
        </row>
        <row r="7626">
          <cell r="K7626">
            <v>123791.84</v>
          </cell>
        </row>
        <row r="7627">
          <cell r="K7627">
            <v>350832.48</v>
          </cell>
        </row>
        <row r="7628">
          <cell r="K7628">
            <v>62251.64</v>
          </cell>
        </row>
        <row r="7629">
          <cell r="K7629">
            <v>253275.26</v>
          </cell>
        </row>
        <row r="7630">
          <cell r="K7630">
            <v>125392.6</v>
          </cell>
        </row>
        <row r="7631">
          <cell r="K7631">
            <v>198760.61000000002</v>
          </cell>
        </row>
        <row r="7632">
          <cell r="K7632">
            <v>280132.40000000002</v>
          </cell>
        </row>
        <row r="7633">
          <cell r="K7633">
            <v>136064.31</v>
          </cell>
        </row>
        <row r="7634">
          <cell r="K7634">
            <v>380179.68</v>
          </cell>
        </row>
        <row r="7635">
          <cell r="K7635">
            <v>364172.12</v>
          </cell>
        </row>
        <row r="7636">
          <cell r="K7636">
            <v>314815.46000000002</v>
          </cell>
        </row>
        <row r="7637">
          <cell r="K7637">
            <v>128060.52</v>
          </cell>
        </row>
        <row r="7638">
          <cell r="K7638">
            <v>126726.56</v>
          </cell>
        </row>
        <row r="7639">
          <cell r="K7639">
            <v>160075.66</v>
          </cell>
        </row>
        <row r="7640">
          <cell r="K7640">
            <v>116054.85</v>
          </cell>
        </row>
        <row r="7641">
          <cell r="K7641">
            <v>320151.31</v>
          </cell>
        </row>
        <row r="7642">
          <cell r="K7642">
            <v>370841.94</v>
          </cell>
        </row>
        <row r="7643">
          <cell r="K7643">
            <v>169413.4</v>
          </cell>
        </row>
        <row r="7644">
          <cell r="K7644">
            <v>201428.53</v>
          </cell>
        </row>
        <row r="7645">
          <cell r="K7645">
            <v>206764.39</v>
          </cell>
        </row>
        <row r="7646">
          <cell r="K7646">
            <v>173415.29</v>
          </cell>
        </row>
        <row r="7647">
          <cell r="K7647">
            <v>176083.22</v>
          </cell>
        </row>
        <row r="7648">
          <cell r="K7648">
            <v>542478.61</v>
          </cell>
        </row>
        <row r="7649">
          <cell r="K7649">
            <v>178751.15</v>
          </cell>
        </row>
        <row r="7650">
          <cell r="K7650">
            <v>201428.53</v>
          </cell>
        </row>
        <row r="7651">
          <cell r="K7651">
            <v>201428.53</v>
          </cell>
        </row>
        <row r="7652">
          <cell r="K7652">
            <v>182753.04</v>
          </cell>
        </row>
        <row r="7653">
          <cell r="K7653">
            <v>190756.82</v>
          </cell>
        </row>
        <row r="7654">
          <cell r="K7654">
            <v>321485.28000000003</v>
          </cell>
        </row>
        <row r="7655">
          <cell r="K7655">
            <v>298807.89</v>
          </cell>
        </row>
        <row r="7656">
          <cell r="K7656">
            <v>283689.63</v>
          </cell>
        </row>
        <row r="7657">
          <cell r="K7657">
            <v>360170.23</v>
          </cell>
        </row>
        <row r="7658">
          <cell r="K7658">
            <v>161409.62</v>
          </cell>
        </row>
        <row r="7659">
          <cell r="K7659">
            <v>168968.75</v>
          </cell>
        </row>
        <row r="7660">
          <cell r="K7660">
            <v>232109.7</v>
          </cell>
        </row>
        <row r="7661">
          <cell r="K7661">
            <v>197426.64</v>
          </cell>
        </row>
        <row r="7662">
          <cell r="K7662">
            <v>182753.04</v>
          </cell>
        </row>
        <row r="7663">
          <cell r="K7663">
            <v>207209.04</v>
          </cell>
        </row>
        <row r="7664">
          <cell r="K7664">
            <v>0</v>
          </cell>
        </row>
        <row r="7665">
          <cell r="K7665">
            <v>344162.66000000003</v>
          </cell>
        </row>
        <row r="7666">
          <cell r="K7666">
            <v>232109.7</v>
          </cell>
        </row>
        <row r="7667">
          <cell r="K7667">
            <v>433538.24</v>
          </cell>
        </row>
        <row r="7668">
          <cell r="K7668">
            <v>306811.67</v>
          </cell>
        </row>
        <row r="7669">
          <cell r="K7669">
            <v>453547.69</v>
          </cell>
        </row>
        <row r="7670">
          <cell r="K7670">
            <v>334824.91000000003</v>
          </cell>
        </row>
        <row r="7671">
          <cell r="K7671">
            <v>362838.15</v>
          </cell>
        </row>
        <row r="7672">
          <cell r="K7672">
            <v>425534.45</v>
          </cell>
        </row>
        <row r="7673">
          <cell r="K7673">
            <v>373509.86</v>
          </cell>
        </row>
        <row r="7674">
          <cell r="K7674">
            <v>288136.18</v>
          </cell>
        </row>
        <row r="7675">
          <cell r="K7675">
            <v>333490.95</v>
          </cell>
        </row>
        <row r="7676">
          <cell r="K7676">
            <v>334824.91000000003</v>
          </cell>
        </row>
        <row r="7677">
          <cell r="K7677">
            <v>313481.49</v>
          </cell>
        </row>
        <row r="7678">
          <cell r="K7678">
            <v>186754.93</v>
          </cell>
        </row>
        <row r="7679">
          <cell r="K7679">
            <v>182753.04</v>
          </cell>
        </row>
        <row r="7680">
          <cell r="K7680">
            <v>382758.68</v>
          </cell>
        </row>
        <row r="7681">
          <cell r="K7681">
            <v>465108.71</v>
          </cell>
        </row>
        <row r="7682">
          <cell r="K7682">
            <v>204096.46</v>
          </cell>
        </row>
        <row r="7683">
          <cell r="K7683">
            <v>398410.52</v>
          </cell>
        </row>
        <row r="7684">
          <cell r="K7684">
            <v>368174.01</v>
          </cell>
        </row>
        <row r="7685">
          <cell r="K7685">
            <v>186754.93</v>
          </cell>
        </row>
        <row r="7687">
          <cell r="K7687">
            <v>0</v>
          </cell>
        </row>
        <row r="7688">
          <cell r="K7688">
            <v>0</v>
          </cell>
        </row>
        <row r="7689">
          <cell r="K7689">
            <v>0</v>
          </cell>
        </row>
        <row r="7690">
          <cell r="K7690">
            <v>0</v>
          </cell>
        </row>
        <row r="7691">
          <cell r="K7691">
            <v>0</v>
          </cell>
        </row>
        <row r="7692">
          <cell r="K7692">
            <v>0</v>
          </cell>
        </row>
        <row r="7693">
          <cell r="K7693">
            <v>0</v>
          </cell>
        </row>
        <row r="7694">
          <cell r="K7694">
            <v>0</v>
          </cell>
        </row>
        <row r="7695">
          <cell r="K7695">
            <v>0</v>
          </cell>
        </row>
        <row r="7696">
          <cell r="G7696">
            <v>180</v>
          </cell>
          <cell r="K7696">
            <v>100000</v>
          </cell>
        </row>
        <row r="7697">
          <cell r="K7697">
            <v>0</v>
          </cell>
        </row>
        <row r="7698">
          <cell r="K7698">
            <v>0</v>
          </cell>
        </row>
        <row r="7699">
          <cell r="K7699">
            <v>0</v>
          </cell>
        </row>
        <row r="7700">
          <cell r="K7700">
            <v>0</v>
          </cell>
        </row>
        <row r="7701">
          <cell r="K7701">
            <v>0</v>
          </cell>
        </row>
        <row r="7702">
          <cell r="G7702">
            <v>150</v>
          </cell>
          <cell r="K7702">
            <v>90000</v>
          </cell>
        </row>
        <row r="7703">
          <cell r="K7703">
            <v>0</v>
          </cell>
        </row>
        <row r="7704">
          <cell r="K7704">
            <v>0</v>
          </cell>
        </row>
        <row r="7705">
          <cell r="K7705">
            <v>0</v>
          </cell>
        </row>
        <row r="7706">
          <cell r="K7706">
            <v>0</v>
          </cell>
        </row>
        <row r="7707">
          <cell r="G7707">
            <v>70</v>
          </cell>
          <cell r="K7707">
            <v>70000</v>
          </cell>
        </row>
        <row r="7708">
          <cell r="K7708">
            <v>0</v>
          </cell>
        </row>
        <row r="7709">
          <cell r="K7709">
            <v>0</v>
          </cell>
        </row>
        <row r="7710">
          <cell r="K7710">
            <v>0</v>
          </cell>
        </row>
        <row r="7711">
          <cell r="K7711">
            <v>0</v>
          </cell>
        </row>
        <row r="7712">
          <cell r="K7712">
            <v>0</v>
          </cell>
        </row>
        <row r="7713">
          <cell r="K7713">
            <v>0</v>
          </cell>
        </row>
        <row r="7714">
          <cell r="K7714">
            <v>0</v>
          </cell>
        </row>
        <row r="7715">
          <cell r="G7715">
            <v>1000</v>
          </cell>
          <cell r="K7715">
            <v>1000000</v>
          </cell>
        </row>
        <row r="7716">
          <cell r="K7716">
            <v>0</v>
          </cell>
        </row>
        <row r="7717">
          <cell r="G7717">
            <v>300</v>
          </cell>
          <cell r="K7717">
            <v>250000</v>
          </cell>
        </row>
        <row r="7718">
          <cell r="K7718">
            <v>0</v>
          </cell>
        </row>
        <row r="7719">
          <cell r="G7719">
            <v>300</v>
          </cell>
          <cell r="K7719">
            <v>250000</v>
          </cell>
        </row>
        <row r="7720">
          <cell r="K7720">
            <v>0</v>
          </cell>
        </row>
        <row r="7721">
          <cell r="K7721">
            <v>0</v>
          </cell>
        </row>
        <row r="7722">
          <cell r="K7722">
            <v>0</v>
          </cell>
        </row>
        <row r="7723">
          <cell r="G7723">
            <v>988</v>
          </cell>
          <cell r="K7723">
            <v>1000000</v>
          </cell>
        </row>
        <row r="7724">
          <cell r="K7724">
            <v>0</v>
          </cell>
        </row>
        <row r="7725">
          <cell r="K7725">
            <v>0</v>
          </cell>
        </row>
        <row r="7726">
          <cell r="K7726">
            <v>0</v>
          </cell>
        </row>
        <row r="7727">
          <cell r="K7727">
            <v>0</v>
          </cell>
        </row>
        <row r="7728">
          <cell r="K7728">
            <v>0</v>
          </cell>
        </row>
        <row r="7729">
          <cell r="K7729">
            <v>0</v>
          </cell>
        </row>
        <row r="7730">
          <cell r="G7730">
            <v>240</v>
          </cell>
          <cell r="K7730">
            <v>200000</v>
          </cell>
        </row>
        <row r="7731">
          <cell r="K7731">
            <v>0</v>
          </cell>
        </row>
        <row r="7732">
          <cell r="K7732">
            <v>0</v>
          </cell>
        </row>
        <row r="7733">
          <cell r="K7733">
            <v>0</v>
          </cell>
        </row>
        <row r="7734">
          <cell r="K7734">
            <v>0</v>
          </cell>
        </row>
        <row r="7735">
          <cell r="K7735">
            <v>0</v>
          </cell>
        </row>
        <row r="7736">
          <cell r="G7736">
            <v>150</v>
          </cell>
          <cell r="K7736">
            <v>180000</v>
          </cell>
        </row>
        <row r="7737">
          <cell r="K7737">
            <v>0</v>
          </cell>
        </row>
        <row r="7738">
          <cell r="G7738">
            <v>300</v>
          </cell>
          <cell r="K7738">
            <v>300000</v>
          </cell>
        </row>
        <row r="7739">
          <cell r="G7739">
            <v>800</v>
          </cell>
          <cell r="K7739">
            <v>250000</v>
          </cell>
        </row>
        <row r="7740">
          <cell r="K7740">
            <v>0</v>
          </cell>
        </row>
        <row r="7741">
          <cell r="G7741">
            <v>900</v>
          </cell>
          <cell r="K7741">
            <v>1000000</v>
          </cell>
        </row>
        <row r="7742">
          <cell r="K7742">
            <v>0</v>
          </cell>
        </row>
        <row r="7743">
          <cell r="K7743">
            <v>0</v>
          </cell>
        </row>
        <row r="7744">
          <cell r="K7744">
            <v>0</v>
          </cell>
        </row>
        <row r="7745">
          <cell r="K7745">
            <v>0</v>
          </cell>
        </row>
        <row r="7746">
          <cell r="K7746">
            <v>0</v>
          </cell>
        </row>
        <row r="7747">
          <cell r="G7747">
            <v>210</v>
          </cell>
          <cell r="K7747">
            <v>200000</v>
          </cell>
        </row>
        <row r="7748">
          <cell r="K7748">
            <v>0</v>
          </cell>
        </row>
        <row r="7749">
          <cell r="G7749">
            <v>100</v>
          </cell>
          <cell r="K7749">
            <v>100000</v>
          </cell>
        </row>
        <row r="7750">
          <cell r="G7750">
            <v>100</v>
          </cell>
          <cell r="K7750">
            <v>50000</v>
          </cell>
        </row>
        <row r="7751">
          <cell r="K7751">
            <v>0</v>
          </cell>
        </row>
        <row r="7752">
          <cell r="G7752">
            <v>50</v>
          </cell>
          <cell r="K7752">
            <v>20000</v>
          </cell>
        </row>
        <row r="7753">
          <cell r="K7753">
            <v>0</v>
          </cell>
        </row>
        <row r="7754">
          <cell r="G7754">
            <v>300</v>
          </cell>
          <cell r="K7754">
            <v>300000</v>
          </cell>
        </row>
        <row r="7755">
          <cell r="K7755">
            <v>0</v>
          </cell>
        </row>
        <row r="7756">
          <cell r="G7756">
            <v>900</v>
          </cell>
          <cell r="K7756">
            <v>1000000</v>
          </cell>
        </row>
        <row r="7757">
          <cell r="K7757">
            <v>0</v>
          </cell>
        </row>
        <row r="7758">
          <cell r="K7758">
            <v>0</v>
          </cell>
        </row>
        <row r="7759">
          <cell r="K7759">
            <v>0</v>
          </cell>
        </row>
        <row r="7760">
          <cell r="K7760">
            <v>0</v>
          </cell>
        </row>
        <row r="7761">
          <cell r="K7761">
            <v>0</v>
          </cell>
        </row>
        <row r="7762">
          <cell r="K7762">
            <v>0</v>
          </cell>
        </row>
        <row r="7763">
          <cell r="K7763">
            <v>0</v>
          </cell>
        </row>
        <row r="7764">
          <cell r="K7764">
            <v>0</v>
          </cell>
        </row>
        <row r="7765">
          <cell r="K7765">
            <v>0</v>
          </cell>
        </row>
        <row r="7766">
          <cell r="K7766">
            <v>0</v>
          </cell>
        </row>
        <row r="7767">
          <cell r="K7767">
            <v>0</v>
          </cell>
        </row>
        <row r="7768">
          <cell r="K7768">
            <v>0</v>
          </cell>
        </row>
        <row r="7769">
          <cell r="K7769">
            <v>0</v>
          </cell>
        </row>
        <row r="7770">
          <cell r="K7770">
            <v>0</v>
          </cell>
        </row>
        <row r="7771">
          <cell r="K7771">
            <v>0</v>
          </cell>
        </row>
        <row r="7772">
          <cell r="K7772">
            <v>0</v>
          </cell>
        </row>
        <row r="7773">
          <cell r="K7773">
            <v>0</v>
          </cell>
        </row>
        <row r="7774">
          <cell r="K7774">
            <v>0</v>
          </cell>
        </row>
        <row r="7775">
          <cell r="K7775">
            <v>0</v>
          </cell>
        </row>
        <row r="7776">
          <cell r="K7776">
            <v>0</v>
          </cell>
        </row>
        <row r="7777">
          <cell r="K7777">
            <v>0</v>
          </cell>
        </row>
        <row r="7778">
          <cell r="G7778">
            <v>357.14400000000001</v>
          </cell>
          <cell r="K7778">
            <v>500000</v>
          </cell>
        </row>
        <row r="7779">
          <cell r="G7779">
            <v>500</v>
          </cell>
          <cell r="K7779">
            <v>700000</v>
          </cell>
        </row>
        <row r="7780">
          <cell r="G7780">
            <v>1400</v>
          </cell>
          <cell r="K7780">
            <v>1960000</v>
          </cell>
        </row>
        <row r="7781">
          <cell r="K7781">
            <v>0</v>
          </cell>
        </row>
        <row r="7782">
          <cell r="K7782">
            <v>0</v>
          </cell>
        </row>
        <row r="7783">
          <cell r="K7783">
            <v>0</v>
          </cell>
        </row>
        <row r="7784">
          <cell r="G7784">
            <v>120</v>
          </cell>
          <cell r="K7784">
            <v>168000</v>
          </cell>
        </row>
        <row r="7785">
          <cell r="K7785">
            <v>0</v>
          </cell>
        </row>
        <row r="7786">
          <cell r="K7786">
            <v>0</v>
          </cell>
        </row>
        <row r="7787">
          <cell r="G7787">
            <v>300</v>
          </cell>
          <cell r="K7787">
            <v>420000</v>
          </cell>
        </row>
        <row r="7788">
          <cell r="K7788">
            <v>0</v>
          </cell>
        </row>
        <row r="7789">
          <cell r="G7789">
            <v>700</v>
          </cell>
          <cell r="K7789">
            <v>980000</v>
          </cell>
        </row>
        <row r="7790">
          <cell r="K7790">
            <v>0</v>
          </cell>
        </row>
        <row r="7791">
          <cell r="G7791">
            <v>120</v>
          </cell>
          <cell r="K7791">
            <v>168000</v>
          </cell>
        </row>
        <row r="7792">
          <cell r="K7792">
            <v>0</v>
          </cell>
        </row>
        <row r="7793">
          <cell r="K7793">
            <v>0</v>
          </cell>
        </row>
        <row r="7794">
          <cell r="K7794">
            <v>0</v>
          </cell>
        </row>
        <row r="7795">
          <cell r="G7795">
            <v>1200</v>
          </cell>
          <cell r="K7795">
            <v>1680000</v>
          </cell>
        </row>
        <row r="7796">
          <cell r="K7796">
            <v>0</v>
          </cell>
        </row>
        <row r="7797">
          <cell r="K7797">
            <v>0</v>
          </cell>
        </row>
        <row r="7798">
          <cell r="K7798">
            <v>0</v>
          </cell>
        </row>
        <row r="7799">
          <cell r="G7799">
            <v>1640</v>
          </cell>
          <cell r="K7799">
            <v>2296000</v>
          </cell>
        </row>
        <row r="7800">
          <cell r="G7800">
            <v>480</v>
          </cell>
          <cell r="K7800">
            <v>672000</v>
          </cell>
        </row>
        <row r="7801">
          <cell r="K7801">
            <v>0</v>
          </cell>
        </row>
        <row r="7802">
          <cell r="G7802">
            <v>1200</v>
          </cell>
          <cell r="K7802">
            <v>1680000</v>
          </cell>
        </row>
        <row r="7803">
          <cell r="K7803">
            <v>0</v>
          </cell>
        </row>
        <row r="7804">
          <cell r="K7804">
            <v>0</v>
          </cell>
        </row>
        <row r="7805">
          <cell r="K7805">
            <v>0</v>
          </cell>
        </row>
        <row r="7806">
          <cell r="K7806">
            <v>0</v>
          </cell>
        </row>
        <row r="7807">
          <cell r="G7807">
            <v>714.28499999999997</v>
          </cell>
          <cell r="K7807">
            <v>1000000</v>
          </cell>
        </row>
        <row r="7808">
          <cell r="K7808">
            <v>0</v>
          </cell>
        </row>
        <row r="7809">
          <cell r="K7809">
            <v>0</v>
          </cell>
        </row>
        <row r="7810">
          <cell r="G7810">
            <v>1000</v>
          </cell>
          <cell r="K7810">
            <v>1400000</v>
          </cell>
        </row>
        <row r="7811">
          <cell r="K7811">
            <v>0</v>
          </cell>
        </row>
        <row r="7812">
          <cell r="K7812">
            <v>0</v>
          </cell>
        </row>
        <row r="7813">
          <cell r="K7813">
            <v>0</v>
          </cell>
        </row>
        <row r="7814">
          <cell r="G7814">
            <v>357.14400000000001</v>
          </cell>
          <cell r="K7814">
            <v>500000</v>
          </cell>
        </row>
        <row r="7815">
          <cell r="K7815">
            <v>0</v>
          </cell>
        </row>
        <row r="7816">
          <cell r="K7816">
            <v>0</v>
          </cell>
        </row>
        <row r="7817">
          <cell r="K7817">
            <v>0</v>
          </cell>
        </row>
        <row r="7818">
          <cell r="K7818">
            <v>0</v>
          </cell>
        </row>
        <row r="7819">
          <cell r="K7819">
            <v>0</v>
          </cell>
        </row>
        <row r="7820">
          <cell r="K7820">
            <v>0</v>
          </cell>
        </row>
        <row r="7821">
          <cell r="K7821">
            <v>0</v>
          </cell>
        </row>
        <row r="7822">
          <cell r="K7822">
            <v>0</v>
          </cell>
        </row>
        <row r="7823">
          <cell r="G7823">
            <v>357.14</v>
          </cell>
          <cell r="K7823">
            <v>500000</v>
          </cell>
        </row>
        <row r="7824">
          <cell r="G7824">
            <v>120</v>
          </cell>
          <cell r="K7824">
            <v>168000</v>
          </cell>
        </row>
        <row r="7825">
          <cell r="K7825">
            <v>0</v>
          </cell>
        </row>
        <row r="7826">
          <cell r="G7826">
            <v>714.28499999999997</v>
          </cell>
          <cell r="K7826">
            <v>1000000</v>
          </cell>
        </row>
        <row r="7827">
          <cell r="K7827">
            <v>0</v>
          </cell>
        </row>
        <row r="7828">
          <cell r="K7828">
            <v>0</v>
          </cell>
        </row>
        <row r="7829">
          <cell r="K7829">
            <v>0</v>
          </cell>
        </row>
        <row r="7830">
          <cell r="K7830">
            <v>0</v>
          </cell>
        </row>
        <row r="7831">
          <cell r="G7831">
            <v>120</v>
          </cell>
          <cell r="K7831">
            <v>96000</v>
          </cell>
        </row>
        <row r="7832">
          <cell r="G7832">
            <v>120</v>
          </cell>
          <cell r="K7832">
            <v>96000</v>
          </cell>
        </row>
        <row r="7833">
          <cell r="G7833">
            <v>120</v>
          </cell>
          <cell r="K7833">
            <v>96000</v>
          </cell>
        </row>
        <row r="7834">
          <cell r="G7834">
            <v>300</v>
          </cell>
          <cell r="K7834">
            <v>240000</v>
          </cell>
        </row>
        <row r="7835">
          <cell r="G7835">
            <v>120</v>
          </cell>
          <cell r="K7835">
            <v>96000</v>
          </cell>
        </row>
        <row r="7836">
          <cell r="G7836">
            <v>248</v>
          </cell>
          <cell r="K7836">
            <v>198400</v>
          </cell>
        </row>
        <row r="7837">
          <cell r="G7837">
            <v>300</v>
          </cell>
          <cell r="K7837">
            <v>240000</v>
          </cell>
        </row>
        <row r="7838">
          <cell r="G7838">
            <v>120</v>
          </cell>
          <cell r="K7838">
            <v>96000</v>
          </cell>
        </row>
        <row r="7839">
          <cell r="G7839">
            <v>300</v>
          </cell>
          <cell r="K7839">
            <v>240000</v>
          </cell>
        </row>
        <row r="7840">
          <cell r="G7840">
            <v>100</v>
          </cell>
          <cell r="K7840">
            <v>80000</v>
          </cell>
        </row>
        <row r="7841">
          <cell r="K7841">
            <v>0</v>
          </cell>
        </row>
        <row r="7842">
          <cell r="G7842">
            <v>120</v>
          </cell>
          <cell r="K7842">
            <v>96000</v>
          </cell>
        </row>
        <row r="7843">
          <cell r="G7843">
            <v>200</v>
          </cell>
          <cell r="K7843">
            <v>160000</v>
          </cell>
        </row>
        <row r="7844">
          <cell r="G7844">
            <v>120</v>
          </cell>
          <cell r="K7844">
            <v>96000</v>
          </cell>
        </row>
        <row r="7845">
          <cell r="G7845">
            <v>120</v>
          </cell>
          <cell r="K7845">
            <v>96000</v>
          </cell>
        </row>
        <row r="7846">
          <cell r="G7846">
            <v>196</v>
          </cell>
          <cell r="K7846">
            <v>156800</v>
          </cell>
        </row>
        <row r="7847">
          <cell r="G7847">
            <v>120</v>
          </cell>
          <cell r="K7847">
            <v>96000</v>
          </cell>
        </row>
        <row r="7848">
          <cell r="G7848">
            <v>120</v>
          </cell>
          <cell r="K7848">
            <v>96000</v>
          </cell>
        </row>
        <row r="7849">
          <cell r="G7849">
            <v>100</v>
          </cell>
          <cell r="K7849">
            <v>80000</v>
          </cell>
        </row>
        <row r="7850">
          <cell r="G7850">
            <v>120</v>
          </cell>
          <cell r="K7850">
            <v>96000</v>
          </cell>
        </row>
        <row r="7851">
          <cell r="G7851">
            <v>500</v>
          </cell>
          <cell r="K7851">
            <v>400000</v>
          </cell>
        </row>
        <row r="7852">
          <cell r="G7852">
            <v>120</v>
          </cell>
          <cell r="K7852">
            <v>96000</v>
          </cell>
        </row>
        <row r="7853">
          <cell r="G7853">
            <v>120</v>
          </cell>
          <cell r="K7853">
            <v>96000</v>
          </cell>
        </row>
        <row r="7854">
          <cell r="G7854">
            <v>120</v>
          </cell>
          <cell r="K7854">
            <v>96000</v>
          </cell>
        </row>
        <row r="7855">
          <cell r="G7855">
            <v>120</v>
          </cell>
          <cell r="K7855">
            <v>96000</v>
          </cell>
        </row>
        <row r="7856">
          <cell r="G7856">
            <v>125</v>
          </cell>
          <cell r="K7856">
            <v>100000</v>
          </cell>
        </row>
        <row r="7857">
          <cell r="G7857">
            <v>120</v>
          </cell>
          <cell r="K7857">
            <v>96000</v>
          </cell>
        </row>
        <row r="7858">
          <cell r="G7858">
            <v>120</v>
          </cell>
          <cell r="K7858">
            <v>96000</v>
          </cell>
        </row>
        <row r="7859">
          <cell r="G7859">
            <v>120</v>
          </cell>
          <cell r="K7859">
            <v>96000</v>
          </cell>
        </row>
        <row r="7860">
          <cell r="G7860">
            <v>120</v>
          </cell>
          <cell r="K7860">
            <v>96000</v>
          </cell>
        </row>
        <row r="7861">
          <cell r="G7861">
            <v>200</v>
          </cell>
          <cell r="K7861">
            <v>160000</v>
          </cell>
        </row>
        <row r="7862">
          <cell r="G7862">
            <v>120</v>
          </cell>
          <cell r="K7862">
            <v>96000</v>
          </cell>
        </row>
        <row r="7863">
          <cell r="G7863">
            <v>75</v>
          </cell>
          <cell r="K7863">
            <v>60000</v>
          </cell>
        </row>
        <row r="7864">
          <cell r="G7864">
            <v>120</v>
          </cell>
          <cell r="K7864">
            <v>96000</v>
          </cell>
        </row>
        <row r="7865">
          <cell r="G7865">
            <v>300</v>
          </cell>
          <cell r="K7865">
            <v>240000</v>
          </cell>
        </row>
        <row r="7866">
          <cell r="G7866">
            <v>122.58</v>
          </cell>
          <cell r="K7866">
            <v>98064</v>
          </cell>
        </row>
        <row r="7867">
          <cell r="G7867">
            <v>235</v>
          </cell>
          <cell r="K7867">
            <v>188000</v>
          </cell>
        </row>
        <row r="7868">
          <cell r="G7868">
            <v>300</v>
          </cell>
          <cell r="K7868">
            <v>240000</v>
          </cell>
        </row>
        <row r="7869">
          <cell r="G7869">
            <v>120</v>
          </cell>
          <cell r="K7869">
            <v>96000</v>
          </cell>
        </row>
        <row r="7870">
          <cell r="G7870">
            <v>300</v>
          </cell>
          <cell r="K7870">
            <v>240000</v>
          </cell>
        </row>
        <row r="7871">
          <cell r="G7871">
            <v>800</v>
          </cell>
          <cell r="K7871">
            <v>640000</v>
          </cell>
        </row>
        <row r="7872">
          <cell r="G7872">
            <v>700</v>
          </cell>
          <cell r="K7872">
            <v>560000</v>
          </cell>
        </row>
        <row r="7873">
          <cell r="G7873">
            <v>300</v>
          </cell>
          <cell r="K7873">
            <v>240000</v>
          </cell>
        </row>
        <row r="7874">
          <cell r="G7874">
            <v>100</v>
          </cell>
          <cell r="K7874">
            <v>80000</v>
          </cell>
        </row>
        <row r="7875">
          <cell r="G7875">
            <v>120</v>
          </cell>
          <cell r="K7875">
            <v>96000</v>
          </cell>
        </row>
        <row r="7876">
          <cell r="G7876">
            <v>100</v>
          </cell>
          <cell r="K7876">
            <v>80000</v>
          </cell>
        </row>
        <row r="7877">
          <cell r="G7877">
            <v>120</v>
          </cell>
          <cell r="K7877">
            <v>96000</v>
          </cell>
        </row>
        <row r="7878">
          <cell r="G7878">
            <v>400</v>
          </cell>
          <cell r="K7878">
            <v>320000</v>
          </cell>
        </row>
        <row r="7879">
          <cell r="G7879">
            <v>187.5</v>
          </cell>
          <cell r="K7879">
            <v>150000</v>
          </cell>
        </row>
        <row r="7880">
          <cell r="G7880">
            <v>478.75</v>
          </cell>
          <cell r="K7880">
            <v>383000</v>
          </cell>
        </row>
        <row r="7881">
          <cell r="K7881">
            <v>0</v>
          </cell>
        </row>
        <row r="7882">
          <cell r="G7882">
            <v>300</v>
          </cell>
          <cell r="K7882">
            <v>240000</v>
          </cell>
        </row>
        <row r="7883">
          <cell r="G7883">
            <v>750</v>
          </cell>
          <cell r="K7883">
            <v>600000</v>
          </cell>
        </row>
        <row r="7884">
          <cell r="G7884">
            <v>300</v>
          </cell>
          <cell r="K7884">
            <v>240000</v>
          </cell>
        </row>
        <row r="7885">
          <cell r="G7885">
            <v>540</v>
          </cell>
          <cell r="K7885">
            <v>432000</v>
          </cell>
        </row>
        <row r="7886">
          <cell r="G7886">
            <v>87.5</v>
          </cell>
          <cell r="K7886">
            <v>70000</v>
          </cell>
        </row>
        <row r="7887">
          <cell r="G7887">
            <v>120</v>
          </cell>
          <cell r="K7887">
            <v>96000</v>
          </cell>
        </row>
        <row r="7888">
          <cell r="G7888">
            <v>375</v>
          </cell>
          <cell r="K7888">
            <v>300000</v>
          </cell>
        </row>
        <row r="7889">
          <cell r="G7889">
            <v>295</v>
          </cell>
          <cell r="K7889">
            <v>236000</v>
          </cell>
        </row>
        <row r="7890">
          <cell r="G7890">
            <v>1000</v>
          </cell>
          <cell r="K7890">
            <v>800000</v>
          </cell>
        </row>
        <row r="7891">
          <cell r="G7891">
            <v>150</v>
          </cell>
          <cell r="K7891">
            <v>120000</v>
          </cell>
        </row>
        <row r="7892">
          <cell r="G7892">
            <v>700</v>
          </cell>
          <cell r="K7892">
            <v>560000</v>
          </cell>
        </row>
        <row r="7893">
          <cell r="G7893">
            <v>120</v>
          </cell>
          <cell r="K7893">
            <v>96000</v>
          </cell>
        </row>
        <row r="7894">
          <cell r="G7894">
            <v>168.75</v>
          </cell>
          <cell r="K7894">
            <v>135000</v>
          </cell>
        </row>
        <row r="7895">
          <cell r="G7895">
            <v>72</v>
          </cell>
          <cell r="K7895">
            <v>57600</v>
          </cell>
        </row>
        <row r="7896">
          <cell r="G7896">
            <v>200</v>
          </cell>
          <cell r="K7896">
            <v>160000</v>
          </cell>
        </row>
        <row r="7897">
          <cell r="G7897">
            <v>250</v>
          </cell>
          <cell r="K7897">
            <v>200000</v>
          </cell>
        </row>
        <row r="7898">
          <cell r="G7898">
            <v>500</v>
          </cell>
          <cell r="K7898">
            <v>400000</v>
          </cell>
        </row>
        <row r="7899">
          <cell r="G7899">
            <v>120</v>
          </cell>
          <cell r="K7899">
            <v>96000</v>
          </cell>
        </row>
        <row r="7900">
          <cell r="G7900">
            <v>200</v>
          </cell>
          <cell r="K7900">
            <v>160000</v>
          </cell>
        </row>
        <row r="7901">
          <cell r="G7901">
            <v>120</v>
          </cell>
          <cell r="K7901">
            <v>96000</v>
          </cell>
        </row>
        <row r="7902">
          <cell r="G7902">
            <v>120</v>
          </cell>
          <cell r="K7902">
            <v>96000</v>
          </cell>
        </row>
        <row r="7903">
          <cell r="G7903">
            <v>1</v>
          </cell>
          <cell r="K7903">
            <v>2000000</v>
          </cell>
        </row>
        <row r="7904">
          <cell r="K7904">
            <v>0</v>
          </cell>
        </row>
        <row r="7905">
          <cell r="K7905">
            <v>0</v>
          </cell>
        </row>
        <row r="7906">
          <cell r="K7906">
            <v>0</v>
          </cell>
        </row>
        <row r="7907">
          <cell r="K7907">
            <v>0</v>
          </cell>
        </row>
        <row r="7908">
          <cell r="K7908">
            <v>0</v>
          </cell>
        </row>
        <row r="7909">
          <cell r="K7909">
            <v>0</v>
          </cell>
        </row>
        <row r="7910">
          <cell r="G7910">
            <v>1</v>
          </cell>
          <cell r="K7910">
            <v>1700000</v>
          </cell>
        </row>
        <row r="7911">
          <cell r="G7911">
            <v>1</v>
          </cell>
          <cell r="K7911">
            <v>3500000</v>
          </cell>
        </row>
        <row r="7912">
          <cell r="K7912">
            <v>0</v>
          </cell>
        </row>
        <row r="7913">
          <cell r="K7913">
            <v>0</v>
          </cell>
        </row>
        <row r="7914">
          <cell r="G7914">
            <v>1</v>
          </cell>
          <cell r="K7914">
            <v>1700000</v>
          </cell>
        </row>
        <row r="7915">
          <cell r="G7915">
            <v>1</v>
          </cell>
          <cell r="K7915">
            <v>1700000</v>
          </cell>
        </row>
        <row r="7916">
          <cell r="G7916">
            <v>1</v>
          </cell>
          <cell r="K7916">
            <v>3500000</v>
          </cell>
        </row>
        <row r="7917">
          <cell r="K7917">
            <v>0</v>
          </cell>
        </row>
        <row r="7918">
          <cell r="G7918">
            <v>1</v>
          </cell>
          <cell r="K7918">
            <v>3500000</v>
          </cell>
        </row>
        <row r="7919">
          <cell r="K7919">
            <v>0</v>
          </cell>
        </row>
        <row r="7920">
          <cell r="K7920">
            <v>0</v>
          </cell>
        </row>
        <row r="7921">
          <cell r="G7921">
            <v>1</v>
          </cell>
          <cell r="K7921">
            <v>3500000</v>
          </cell>
        </row>
        <row r="7922">
          <cell r="K7922">
            <v>0</v>
          </cell>
        </row>
        <row r="7923">
          <cell r="K7923">
            <v>0</v>
          </cell>
        </row>
        <row r="7924">
          <cell r="K7924">
            <v>0</v>
          </cell>
        </row>
        <row r="7925">
          <cell r="K7925">
            <v>0</v>
          </cell>
        </row>
        <row r="7926">
          <cell r="K7926">
            <v>0</v>
          </cell>
        </row>
        <row r="7927">
          <cell r="G7927">
            <v>1</v>
          </cell>
          <cell r="K7927">
            <v>700000</v>
          </cell>
        </row>
        <row r="7928">
          <cell r="G7928">
            <v>1</v>
          </cell>
          <cell r="K7928">
            <v>3500000</v>
          </cell>
        </row>
        <row r="7929">
          <cell r="K7929">
            <v>0</v>
          </cell>
        </row>
        <row r="7930">
          <cell r="G7930">
            <v>1</v>
          </cell>
          <cell r="K7930">
            <v>3500000</v>
          </cell>
        </row>
        <row r="7931">
          <cell r="K7931">
            <v>0</v>
          </cell>
        </row>
        <row r="7932">
          <cell r="K7932">
            <v>0</v>
          </cell>
        </row>
        <row r="7933">
          <cell r="K7933">
            <v>0</v>
          </cell>
        </row>
        <row r="7934">
          <cell r="K7934">
            <v>0</v>
          </cell>
        </row>
        <row r="7935">
          <cell r="K7935">
            <v>0</v>
          </cell>
        </row>
        <row r="7936">
          <cell r="K7936">
            <v>0</v>
          </cell>
        </row>
        <row r="7937">
          <cell r="G7937">
            <v>1</v>
          </cell>
          <cell r="K7937">
            <v>4000000</v>
          </cell>
        </row>
        <row r="7938">
          <cell r="K7938">
            <v>0</v>
          </cell>
        </row>
        <row r="7939">
          <cell r="K7939">
            <v>0</v>
          </cell>
        </row>
        <row r="7940">
          <cell r="K7940">
            <v>0</v>
          </cell>
        </row>
        <row r="7941">
          <cell r="K7941">
            <v>0</v>
          </cell>
        </row>
        <row r="7942">
          <cell r="K7942">
            <v>0</v>
          </cell>
        </row>
        <row r="7943">
          <cell r="K7943">
            <v>0</v>
          </cell>
        </row>
        <row r="7944">
          <cell r="K7944">
            <v>0</v>
          </cell>
        </row>
        <row r="7945">
          <cell r="G7945">
            <v>1</v>
          </cell>
          <cell r="K7945">
            <v>1600000</v>
          </cell>
        </row>
        <row r="7946">
          <cell r="K7946">
            <v>0</v>
          </cell>
        </row>
        <row r="7947">
          <cell r="K7947">
            <v>0</v>
          </cell>
        </row>
        <row r="7948">
          <cell r="K7948">
            <v>0</v>
          </cell>
        </row>
        <row r="7949">
          <cell r="K7949">
            <v>0</v>
          </cell>
        </row>
        <row r="7950">
          <cell r="K7950">
            <v>0</v>
          </cell>
        </row>
        <row r="7951">
          <cell r="K7951">
            <v>0</v>
          </cell>
        </row>
        <row r="7952">
          <cell r="K7952">
            <v>0</v>
          </cell>
        </row>
        <row r="7953">
          <cell r="K7953">
            <v>0</v>
          </cell>
        </row>
        <row r="7954">
          <cell r="K7954">
            <v>0</v>
          </cell>
        </row>
        <row r="7955">
          <cell r="K7955">
            <v>0</v>
          </cell>
        </row>
        <row r="7956">
          <cell r="K7956">
            <v>0</v>
          </cell>
        </row>
        <row r="7957">
          <cell r="K7957">
            <v>0</v>
          </cell>
        </row>
        <row r="7958">
          <cell r="K7958">
            <v>0</v>
          </cell>
        </row>
        <row r="7959">
          <cell r="K7959">
            <v>0</v>
          </cell>
        </row>
        <row r="7960">
          <cell r="K7960">
            <v>0</v>
          </cell>
        </row>
        <row r="7961">
          <cell r="K7961">
            <v>0</v>
          </cell>
        </row>
        <row r="7962">
          <cell r="K7962">
            <v>0</v>
          </cell>
        </row>
        <row r="7963">
          <cell r="K7963">
            <v>0</v>
          </cell>
        </row>
        <row r="7964">
          <cell r="K7964">
            <v>0</v>
          </cell>
        </row>
        <row r="7965">
          <cell r="G7965">
            <v>1</v>
          </cell>
          <cell r="K7965">
            <v>3500000</v>
          </cell>
        </row>
        <row r="7966">
          <cell r="G7966">
            <v>1</v>
          </cell>
          <cell r="K7966">
            <v>3500000</v>
          </cell>
        </row>
        <row r="7967">
          <cell r="K7967">
            <v>0</v>
          </cell>
        </row>
        <row r="7968">
          <cell r="K7968">
            <v>0</v>
          </cell>
        </row>
        <row r="7969">
          <cell r="K7969">
            <v>0</v>
          </cell>
        </row>
        <row r="7970">
          <cell r="K7970">
            <v>0</v>
          </cell>
        </row>
        <row r="7971">
          <cell r="K7971">
            <v>0</v>
          </cell>
        </row>
        <row r="7972">
          <cell r="K7972">
            <v>0</v>
          </cell>
        </row>
        <row r="7973">
          <cell r="K7973">
            <v>0</v>
          </cell>
        </row>
        <row r="7974">
          <cell r="G7974">
            <v>1</v>
          </cell>
          <cell r="K7974">
            <v>2000000</v>
          </cell>
        </row>
        <row r="7975">
          <cell r="G7975">
            <v>2</v>
          </cell>
          <cell r="K7975">
            <v>60000</v>
          </cell>
        </row>
        <row r="7976">
          <cell r="G7976">
            <v>2</v>
          </cell>
          <cell r="K7976">
            <v>60000</v>
          </cell>
        </row>
        <row r="7977">
          <cell r="G7977">
            <v>2</v>
          </cell>
          <cell r="K7977">
            <v>60000</v>
          </cell>
        </row>
        <row r="7978">
          <cell r="G7978">
            <v>10</v>
          </cell>
          <cell r="K7978">
            <v>300000</v>
          </cell>
        </row>
        <row r="7979">
          <cell r="G7979">
            <v>2</v>
          </cell>
          <cell r="K7979">
            <v>60000</v>
          </cell>
        </row>
        <row r="7980">
          <cell r="G7980">
            <v>2</v>
          </cell>
          <cell r="K7980">
            <v>60000</v>
          </cell>
        </row>
        <row r="7981">
          <cell r="G7981">
            <v>25</v>
          </cell>
          <cell r="K7981">
            <v>750000</v>
          </cell>
        </row>
        <row r="7982">
          <cell r="G7982">
            <v>5</v>
          </cell>
          <cell r="K7982">
            <v>150000</v>
          </cell>
        </row>
        <row r="7983">
          <cell r="G7983">
            <v>2</v>
          </cell>
          <cell r="K7983">
            <v>60000</v>
          </cell>
        </row>
        <row r="7984">
          <cell r="G7984">
            <v>19</v>
          </cell>
          <cell r="K7984">
            <v>570000</v>
          </cell>
        </row>
        <row r="7985">
          <cell r="K7985">
            <v>0</v>
          </cell>
        </row>
        <row r="7986">
          <cell r="G7986">
            <v>15</v>
          </cell>
          <cell r="K7986">
            <v>450000</v>
          </cell>
        </row>
        <row r="7987">
          <cell r="G7987">
            <v>14</v>
          </cell>
          <cell r="K7987">
            <v>420000</v>
          </cell>
        </row>
        <row r="7988">
          <cell r="G7988">
            <v>2</v>
          </cell>
          <cell r="K7988">
            <v>60000</v>
          </cell>
        </row>
        <row r="7989">
          <cell r="G7989">
            <v>2</v>
          </cell>
          <cell r="K7989">
            <v>60000</v>
          </cell>
        </row>
        <row r="7990">
          <cell r="G7990">
            <v>25</v>
          </cell>
          <cell r="K7990">
            <v>850000</v>
          </cell>
        </row>
        <row r="7991">
          <cell r="G7991">
            <v>2</v>
          </cell>
          <cell r="K7991">
            <v>60000</v>
          </cell>
        </row>
        <row r="7992">
          <cell r="G7992">
            <v>2</v>
          </cell>
          <cell r="K7992">
            <v>60000</v>
          </cell>
        </row>
        <row r="7993">
          <cell r="G7993">
            <v>10</v>
          </cell>
          <cell r="K7993">
            <v>330000</v>
          </cell>
        </row>
        <row r="7994">
          <cell r="G7994">
            <v>2</v>
          </cell>
          <cell r="K7994">
            <v>60000</v>
          </cell>
        </row>
        <row r="7995">
          <cell r="G7995">
            <v>10</v>
          </cell>
          <cell r="K7995">
            <v>330000</v>
          </cell>
        </row>
        <row r="7996">
          <cell r="G7996">
            <v>15</v>
          </cell>
          <cell r="K7996">
            <v>750000</v>
          </cell>
        </row>
        <row r="7997">
          <cell r="G7997">
            <v>2</v>
          </cell>
          <cell r="K7997">
            <v>60000</v>
          </cell>
        </row>
        <row r="7998">
          <cell r="G7998">
            <v>2</v>
          </cell>
          <cell r="K7998">
            <v>60000</v>
          </cell>
        </row>
        <row r="7999">
          <cell r="G7999">
            <v>25</v>
          </cell>
          <cell r="K7999">
            <v>750000</v>
          </cell>
        </row>
        <row r="8000">
          <cell r="G8000">
            <v>2</v>
          </cell>
          <cell r="K8000">
            <v>60000</v>
          </cell>
        </row>
        <row r="8001">
          <cell r="G8001">
            <v>2</v>
          </cell>
          <cell r="K8001">
            <v>60000</v>
          </cell>
        </row>
        <row r="8002">
          <cell r="G8002">
            <v>2</v>
          </cell>
          <cell r="K8002">
            <v>60000</v>
          </cell>
        </row>
        <row r="8003">
          <cell r="G8003">
            <v>20</v>
          </cell>
          <cell r="K8003">
            <v>800000</v>
          </cell>
        </row>
        <row r="8004">
          <cell r="G8004">
            <v>2</v>
          </cell>
          <cell r="K8004">
            <v>60000</v>
          </cell>
        </row>
        <row r="8005">
          <cell r="G8005">
            <v>25</v>
          </cell>
          <cell r="K8005">
            <v>750000</v>
          </cell>
        </row>
        <row r="8006">
          <cell r="G8006">
            <v>2</v>
          </cell>
          <cell r="K8006">
            <v>60000</v>
          </cell>
        </row>
        <row r="8007">
          <cell r="G8007">
            <v>4</v>
          </cell>
          <cell r="K8007">
            <v>150000</v>
          </cell>
        </row>
        <row r="8008">
          <cell r="G8008">
            <v>2</v>
          </cell>
          <cell r="K8008">
            <v>60000</v>
          </cell>
        </row>
        <row r="8009">
          <cell r="G8009">
            <v>2</v>
          </cell>
          <cell r="K8009">
            <v>60000</v>
          </cell>
        </row>
        <row r="8010">
          <cell r="G8010">
            <v>24</v>
          </cell>
          <cell r="K8010">
            <v>1200000</v>
          </cell>
        </row>
        <row r="8011">
          <cell r="G8011">
            <v>30</v>
          </cell>
          <cell r="K8011">
            <v>1200000</v>
          </cell>
        </row>
        <row r="8012">
          <cell r="G8012">
            <v>2</v>
          </cell>
          <cell r="K8012">
            <v>60000</v>
          </cell>
        </row>
        <row r="8013">
          <cell r="G8013">
            <v>2</v>
          </cell>
          <cell r="K8013">
            <v>60000</v>
          </cell>
        </row>
        <row r="8014">
          <cell r="G8014">
            <v>5</v>
          </cell>
          <cell r="K8014">
            <v>150000</v>
          </cell>
        </row>
        <row r="8015">
          <cell r="G8015">
            <v>18</v>
          </cell>
          <cell r="K8015">
            <v>540000</v>
          </cell>
        </row>
        <row r="8016">
          <cell r="G8016">
            <v>2</v>
          </cell>
          <cell r="K8016">
            <v>60000</v>
          </cell>
        </row>
        <row r="8017">
          <cell r="G8017">
            <v>20</v>
          </cell>
          <cell r="K8017">
            <v>720000</v>
          </cell>
        </row>
        <row r="8018">
          <cell r="G8018">
            <v>20</v>
          </cell>
          <cell r="K8018">
            <v>600000</v>
          </cell>
        </row>
        <row r="8019">
          <cell r="G8019">
            <v>2</v>
          </cell>
          <cell r="K8019">
            <v>60000</v>
          </cell>
        </row>
        <row r="8020">
          <cell r="G8020">
            <v>2</v>
          </cell>
          <cell r="K8020">
            <v>60000</v>
          </cell>
        </row>
        <row r="8021">
          <cell r="G8021">
            <v>2</v>
          </cell>
          <cell r="K8021">
            <v>60000</v>
          </cell>
        </row>
        <row r="8022">
          <cell r="G8022">
            <v>15</v>
          </cell>
          <cell r="K8022">
            <v>450000</v>
          </cell>
        </row>
        <row r="8023">
          <cell r="G8023">
            <v>20</v>
          </cell>
          <cell r="K8023">
            <v>700000</v>
          </cell>
        </row>
        <row r="8024">
          <cell r="G8024">
            <v>12</v>
          </cell>
          <cell r="K8024">
            <v>480000</v>
          </cell>
        </row>
        <row r="8026">
          <cell r="G8026">
            <v>38</v>
          </cell>
          <cell r="K8026">
            <v>1100000</v>
          </cell>
        </row>
        <row r="8027">
          <cell r="G8027">
            <v>2</v>
          </cell>
          <cell r="K8027">
            <v>60000</v>
          </cell>
        </row>
        <row r="8028">
          <cell r="G8028">
            <v>30</v>
          </cell>
          <cell r="K8028">
            <v>1050000</v>
          </cell>
        </row>
        <row r="8029">
          <cell r="G8029">
            <v>25</v>
          </cell>
          <cell r="K8029">
            <v>750000</v>
          </cell>
        </row>
        <row r="8030">
          <cell r="G8030">
            <v>100</v>
          </cell>
          <cell r="K8030">
            <v>3000000</v>
          </cell>
        </row>
        <row r="8031">
          <cell r="G8031">
            <v>2</v>
          </cell>
          <cell r="K8031">
            <v>60000</v>
          </cell>
        </row>
        <row r="8032">
          <cell r="G8032">
            <v>16</v>
          </cell>
          <cell r="K8032">
            <v>480000</v>
          </cell>
        </row>
        <row r="8033">
          <cell r="G8033">
            <v>4</v>
          </cell>
          <cell r="K8033">
            <v>120000</v>
          </cell>
        </row>
        <row r="8034">
          <cell r="G8034">
            <v>10</v>
          </cell>
          <cell r="K8034">
            <v>700000</v>
          </cell>
        </row>
        <row r="8035">
          <cell r="G8035">
            <v>30</v>
          </cell>
          <cell r="K8035">
            <v>900000</v>
          </cell>
        </row>
        <row r="8036">
          <cell r="G8036">
            <v>10</v>
          </cell>
          <cell r="K8036">
            <v>450000</v>
          </cell>
        </row>
        <row r="8037">
          <cell r="G8037">
            <v>3</v>
          </cell>
          <cell r="K8037">
            <v>90000</v>
          </cell>
        </row>
        <row r="8038">
          <cell r="G8038">
            <v>5</v>
          </cell>
          <cell r="K8038">
            <v>900000</v>
          </cell>
        </row>
        <row r="8039">
          <cell r="G8039">
            <v>6</v>
          </cell>
          <cell r="K8039">
            <v>180000</v>
          </cell>
        </row>
        <row r="8040">
          <cell r="G8040">
            <v>3</v>
          </cell>
          <cell r="K8040">
            <v>200000</v>
          </cell>
        </row>
        <row r="8041">
          <cell r="G8041">
            <v>3</v>
          </cell>
          <cell r="K8041">
            <v>200000</v>
          </cell>
        </row>
        <row r="8042">
          <cell r="G8042">
            <v>100</v>
          </cell>
          <cell r="K8042">
            <v>3000000</v>
          </cell>
        </row>
        <row r="8043">
          <cell r="G8043">
            <v>2</v>
          </cell>
          <cell r="K8043">
            <v>60000</v>
          </cell>
        </row>
        <row r="8044">
          <cell r="G8044">
            <v>80</v>
          </cell>
          <cell r="K8044">
            <v>2400000</v>
          </cell>
        </row>
        <row r="8045">
          <cell r="G8045">
            <v>2</v>
          </cell>
          <cell r="K8045">
            <v>60000</v>
          </cell>
        </row>
        <row r="8046">
          <cell r="G8046">
            <v>2</v>
          </cell>
          <cell r="K8046">
            <v>60000</v>
          </cell>
        </row>
        <row r="8047">
          <cell r="G8047">
            <v>13</v>
          </cell>
          <cell r="K8047">
            <v>130000</v>
          </cell>
        </row>
        <row r="8048">
          <cell r="K8048">
            <v>0</v>
          </cell>
        </row>
        <row r="8049">
          <cell r="G8049">
            <v>13</v>
          </cell>
          <cell r="K8049">
            <v>325000</v>
          </cell>
        </row>
        <row r="8050">
          <cell r="G8050">
            <v>5</v>
          </cell>
          <cell r="K8050">
            <v>50000</v>
          </cell>
        </row>
        <row r="8051">
          <cell r="K8051">
            <v>0</v>
          </cell>
        </row>
        <row r="8052">
          <cell r="G8052">
            <v>8</v>
          </cell>
          <cell r="K8052">
            <v>120000</v>
          </cell>
        </row>
        <row r="8053">
          <cell r="K8053">
            <v>0</v>
          </cell>
        </row>
        <row r="8054">
          <cell r="G8054">
            <v>4</v>
          </cell>
          <cell r="K8054">
            <v>100000</v>
          </cell>
        </row>
        <row r="8055">
          <cell r="K8055">
            <v>0</v>
          </cell>
        </row>
        <row r="8056">
          <cell r="G8056">
            <v>4</v>
          </cell>
          <cell r="K8056">
            <v>60000</v>
          </cell>
        </row>
        <row r="8057">
          <cell r="K8057">
            <v>0</v>
          </cell>
        </row>
        <row r="8058">
          <cell r="G8058">
            <v>4</v>
          </cell>
          <cell r="K8058">
            <v>60000</v>
          </cell>
        </row>
        <row r="8059">
          <cell r="G8059">
            <v>4</v>
          </cell>
          <cell r="K8059">
            <v>60000</v>
          </cell>
        </row>
        <row r="8060">
          <cell r="G8060">
            <v>2</v>
          </cell>
          <cell r="K8060">
            <v>26000</v>
          </cell>
        </row>
        <row r="8061">
          <cell r="K8061">
            <v>0</v>
          </cell>
        </row>
        <row r="8062">
          <cell r="G8062">
            <v>10</v>
          </cell>
          <cell r="K8062">
            <v>90000</v>
          </cell>
        </row>
        <row r="8063">
          <cell r="G8063">
            <v>5</v>
          </cell>
          <cell r="K8063">
            <v>30000</v>
          </cell>
        </row>
        <row r="8064">
          <cell r="K8064">
            <v>0</v>
          </cell>
        </row>
        <row r="8065">
          <cell r="G8065">
            <v>10</v>
          </cell>
          <cell r="K8065">
            <v>250000</v>
          </cell>
        </row>
        <row r="8066">
          <cell r="K8066">
            <v>0</v>
          </cell>
        </row>
        <row r="8067">
          <cell r="G8067">
            <v>10</v>
          </cell>
          <cell r="K8067">
            <v>250000</v>
          </cell>
        </row>
        <row r="8068">
          <cell r="G8068">
            <v>6</v>
          </cell>
          <cell r="K8068">
            <v>150000</v>
          </cell>
        </row>
        <row r="8069">
          <cell r="G8069">
            <v>5</v>
          </cell>
          <cell r="K8069">
            <v>80075</v>
          </cell>
        </row>
        <row r="8070">
          <cell r="K8070">
            <v>0</v>
          </cell>
        </row>
        <row r="8071">
          <cell r="G8071">
            <v>2</v>
          </cell>
          <cell r="K8071">
            <v>30000</v>
          </cell>
        </row>
        <row r="8072">
          <cell r="G8072">
            <v>7</v>
          </cell>
          <cell r="K8072">
            <v>180000</v>
          </cell>
        </row>
        <row r="8073">
          <cell r="G8073">
            <v>5</v>
          </cell>
          <cell r="K8073">
            <v>50000</v>
          </cell>
        </row>
        <row r="8074">
          <cell r="K8074">
            <v>0</v>
          </cell>
        </row>
        <row r="8075">
          <cell r="G8075">
            <v>10</v>
          </cell>
          <cell r="K8075">
            <v>150000</v>
          </cell>
        </row>
        <row r="8076">
          <cell r="G8076">
            <v>10</v>
          </cell>
          <cell r="K8076">
            <v>150000</v>
          </cell>
        </row>
        <row r="8077">
          <cell r="G8077">
            <v>16</v>
          </cell>
          <cell r="K8077">
            <v>272000</v>
          </cell>
        </row>
        <row r="8078">
          <cell r="K8078">
            <v>0</v>
          </cell>
        </row>
        <row r="8079">
          <cell r="G8079">
            <v>8</v>
          </cell>
          <cell r="K8079">
            <v>96000</v>
          </cell>
        </row>
        <row r="8080">
          <cell r="G8080">
            <v>30</v>
          </cell>
          <cell r="K8080">
            <v>450000</v>
          </cell>
        </row>
        <row r="8081">
          <cell r="K8081">
            <v>0</v>
          </cell>
        </row>
        <row r="8082">
          <cell r="G8082">
            <v>5</v>
          </cell>
          <cell r="K8082">
            <v>50000</v>
          </cell>
        </row>
        <row r="8083">
          <cell r="G8083">
            <v>15</v>
          </cell>
          <cell r="K8083">
            <v>150000</v>
          </cell>
        </row>
        <row r="8084">
          <cell r="G8084">
            <v>6</v>
          </cell>
          <cell r="K8084">
            <v>60000</v>
          </cell>
        </row>
        <row r="8085">
          <cell r="G8085">
            <v>10</v>
          </cell>
          <cell r="K8085">
            <v>200000</v>
          </cell>
        </row>
        <row r="8086">
          <cell r="K8086">
            <v>0</v>
          </cell>
        </row>
        <row r="8087">
          <cell r="K8087">
            <v>0</v>
          </cell>
        </row>
        <row r="8088">
          <cell r="K8088">
            <v>0</v>
          </cell>
        </row>
        <row r="8089">
          <cell r="G8089">
            <v>5</v>
          </cell>
          <cell r="K8089">
            <v>50000</v>
          </cell>
        </row>
        <row r="8090">
          <cell r="K8090">
            <v>0</v>
          </cell>
        </row>
        <row r="8091">
          <cell r="K8091">
            <v>0</v>
          </cell>
        </row>
        <row r="8092">
          <cell r="G8092">
            <v>5</v>
          </cell>
          <cell r="K8092">
            <v>60000</v>
          </cell>
        </row>
        <row r="8093">
          <cell r="K8093">
            <v>0</v>
          </cell>
        </row>
        <row r="8094">
          <cell r="K8094">
            <v>0</v>
          </cell>
        </row>
        <row r="8095">
          <cell r="K8095">
            <v>0</v>
          </cell>
        </row>
        <row r="8096">
          <cell r="G8096">
            <v>10</v>
          </cell>
          <cell r="K8096">
            <v>200000</v>
          </cell>
        </row>
        <row r="8097">
          <cell r="K8097">
            <v>0</v>
          </cell>
        </row>
        <row r="8098">
          <cell r="G8098">
            <v>8</v>
          </cell>
          <cell r="K8098">
            <v>120000</v>
          </cell>
        </row>
        <row r="8099">
          <cell r="K8099">
            <v>0</v>
          </cell>
        </row>
        <row r="8100">
          <cell r="G8100">
            <v>25</v>
          </cell>
          <cell r="K8100">
            <v>250000</v>
          </cell>
        </row>
        <row r="8101">
          <cell r="G8101">
            <v>17</v>
          </cell>
          <cell r="K8101">
            <v>255000</v>
          </cell>
        </row>
        <row r="8102">
          <cell r="K8102">
            <v>0</v>
          </cell>
        </row>
        <row r="8103">
          <cell r="K8103">
            <v>0</v>
          </cell>
        </row>
        <row r="8104">
          <cell r="G8104">
            <v>25</v>
          </cell>
          <cell r="K8104">
            <v>375000</v>
          </cell>
        </row>
        <row r="8105">
          <cell r="G8105">
            <v>25</v>
          </cell>
          <cell r="K8105">
            <v>450000</v>
          </cell>
        </row>
        <row r="8106">
          <cell r="G8106">
            <v>25</v>
          </cell>
          <cell r="K8106">
            <v>500000</v>
          </cell>
        </row>
        <row r="8107">
          <cell r="K8107">
            <v>0</v>
          </cell>
        </row>
        <row r="8108">
          <cell r="G8108">
            <v>25</v>
          </cell>
          <cell r="K8108">
            <v>500000</v>
          </cell>
        </row>
        <row r="8109">
          <cell r="G8109">
            <v>4</v>
          </cell>
          <cell r="K8109">
            <v>40000</v>
          </cell>
        </row>
        <row r="8110">
          <cell r="G8110">
            <v>5</v>
          </cell>
          <cell r="K8110">
            <v>75000</v>
          </cell>
        </row>
        <row r="8111">
          <cell r="G8111">
            <v>6</v>
          </cell>
          <cell r="K8111">
            <v>60000</v>
          </cell>
        </row>
        <row r="8112">
          <cell r="G8112">
            <v>10</v>
          </cell>
          <cell r="K8112">
            <v>50000</v>
          </cell>
        </row>
        <row r="8113">
          <cell r="K8113">
            <v>0</v>
          </cell>
        </row>
        <row r="8114">
          <cell r="G8114">
            <v>35</v>
          </cell>
          <cell r="K8114">
            <v>630000</v>
          </cell>
        </row>
        <row r="8115">
          <cell r="G8115">
            <v>12</v>
          </cell>
          <cell r="K8115">
            <v>72000</v>
          </cell>
        </row>
        <row r="8116">
          <cell r="G8116">
            <v>10</v>
          </cell>
          <cell r="K8116">
            <v>200000</v>
          </cell>
        </row>
        <row r="8117">
          <cell r="G8117">
            <v>10</v>
          </cell>
          <cell r="K8117">
            <v>100000</v>
          </cell>
        </row>
        <row r="8118">
          <cell r="G8118">
            <v>10</v>
          </cell>
          <cell r="K8118">
            <v>60000</v>
          </cell>
        </row>
        <row r="8119">
          <cell r="K8119">
            <v>0</v>
          </cell>
        </row>
        <row r="8120">
          <cell r="K8120">
            <v>0</v>
          </cell>
        </row>
        <row r="8121">
          <cell r="K8121">
            <v>0</v>
          </cell>
        </row>
        <row r="8122">
          <cell r="K8122">
            <v>0</v>
          </cell>
        </row>
        <row r="8123">
          <cell r="K8123">
            <v>0</v>
          </cell>
        </row>
        <row r="8124">
          <cell r="K8124">
            <v>0</v>
          </cell>
        </row>
        <row r="8125">
          <cell r="K8125">
            <v>0</v>
          </cell>
        </row>
        <row r="8126">
          <cell r="K8126">
            <v>0</v>
          </cell>
        </row>
        <row r="8127">
          <cell r="K8127">
            <v>0</v>
          </cell>
        </row>
        <row r="8128">
          <cell r="K8128">
            <v>0</v>
          </cell>
        </row>
        <row r="8129">
          <cell r="K8129">
            <v>0</v>
          </cell>
        </row>
        <row r="8130">
          <cell r="K8130">
            <v>0</v>
          </cell>
        </row>
        <row r="8131">
          <cell r="G8131">
            <v>3</v>
          </cell>
          <cell r="K8131">
            <v>500000</v>
          </cell>
        </row>
        <row r="8132">
          <cell r="K8132">
            <v>0</v>
          </cell>
        </row>
        <row r="8133">
          <cell r="K8133">
            <v>0</v>
          </cell>
        </row>
        <row r="8134">
          <cell r="G8134">
            <v>5</v>
          </cell>
          <cell r="K8134">
            <v>1250000</v>
          </cell>
        </row>
        <row r="8135">
          <cell r="K8135">
            <v>0</v>
          </cell>
        </row>
        <row r="8136">
          <cell r="G8136">
            <v>4</v>
          </cell>
          <cell r="K8136">
            <v>1000000</v>
          </cell>
        </row>
        <row r="8137">
          <cell r="K8137">
            <v>0</v>
          </cell>
        </row>
        <row r="8138">
          <cell r="K8138">
            <v>0</v>
          </cell>
        </row>
        <row r="8139">
          <cell r="G8139">
            <v>1</v>
          </cell>
          <cell r="K8139">
            <v>3500000</v>
          </cell>
        </row>
        <row r="8140">
          <cell r="K8140">
            <v>0</v>
          </cell>
        </row>
        <row r="8141">
          <cell r="K8141">
            <v>0</v>
          </cell>
        </row>
        <row r="8142">
          <cell r="K8142">
            <v>0</v>
          </cell>
        </row>
        <row r="8143">
          <cell r="K8143">
            <v>0</v>
          </cell>
        </row>
        <row r="8144">
          <cell r="K8144">
            <v>0</v>
          </cell>
        </row>
        <row r="8145">
          <cell r="K8145">
            <v>0</v>
          </cell>
        </row>
        <row r="8146">
          <cell r="G8146">
            <v>2</v>
          </cell>
          <cell r="K8146">
            <v>500000</v>
          </cell>
        </row>
        <row r="8147">
          <cell r="K8147">
            <v>0</v>
          </cell>
        </row>
        <row r="8148">
          <cell r="K8148">
            <v>0</v>
          </cell>
        </row>
        <row r="8149">
          <cell r="K8149">
            <v>0</v>
          </cell>
        </row>
        <row r="8150">
          <cell r="K8150">
            <v>0</v>
          </cell>
        </row>
        <row r="8151">
          <cell r="K8151">
            <v>0</v>
          </cell>
        </row>
        <row r="8152">
          <cell r="K8152">
            <v>0</v>
          </cell>
        </row>
        <row r="8153">
          <cell r="K8153">
            <v>0</v>
          </cell>
        </row>
        <row r="8154">
          <cell r="G8154">
            <v>2</v>
          </cell>
          <cell r="K8154">
            <v>500000</v>
          </cell>
        </row>
        <row r="8155">
          <cell r="K8155">
            <v>0</v>
          </cell>
        </row>
        <row r="8156">
          <cell r="K8156">
            <v>0</v>
          </cell>
        </row>
        <row r="8157">
          <cell r="K8157">
            <v>0</v>
          </cell>
        </row>
        <row r="8158">
          <cell r="K8158">
            <v>0</v>
          </cell>
        </row>
        <row r="8159">
          <cell r="G8159">
            <v>3</v>
          </cell>
          <cell r="K8159">
            <v>750000</v>
          </cell>
        </row>
        <row r="8160">
          <cell r="K8160">
            <v>0</v>
          </cell>
        </row>
        <row r="8161">
          <cell r="K8161">
            <v>0</v>
          </cell>
        </row>
        <row r="8162">
          <cell r="G8162">
            <v>1</v>
          </cell>
          <cell r="K8162">
            <v>250000</v>
          </cell>
        </row>
        <row r="8163">
          <cell r="K8163">
            <v>0</v>
          </cell>
        </row>
        <row r="8164">
          <cell r="K8164">
            <v>0</v>
          </cell>
        </row>
        <row r="8165">
          <cell r="K8165">
            <v>0</v>
          </cell>
        </row>
        <row r="8166">
          <cell r="K8166">
            <v>0</v>
          </cell>
        </row>
        <row r="8167">
          <cell r="G8167">
            <v>1</v>
          </cell>
          <cell r="K8167">
            <v>250000</v>
          </cell>
        </row>
        <row r="8168">
          <cell r="G8168">
            <v>2</v>
          </cell>
          <cell r="K8168">
            <v>500000</v>
          </cell>
        </row>
        <row r="8169">
          <cell r="K8169">
            <v>0</v>
          </cell>
        </row>
        <row r="8170">
          <cell r="G8170">
            <v>4</v>
          </cell>
          <cell r="K8170">
            <v>1000000</v>
          </cell>
        </row>
        <row r="8171">
          <cell r="K8171">
            <v>0</v>
          </cell>
        </row>
        <row r="8172">
          <cell r="K8172">
            <v>0</v>
          </cell>
        </row>
        <row r="8173">
          <cell r="G8173">
            <v>3</v>
          </cell>
          <cell r="K8173">
            <v>750000</v>
          </cell>
        </row>
        <row r="8174">
          <cell r="G8174">
            <v>2</v>
          </cell>
          <cell r="K8174">
            <v>500000</v>
          </cell>
        </row>
        <row r="8175">
          <cell r="K8175">
            <v>0</v>
          </cell>
        </row>
        <row r="8176">
          <cell r="G8176">
            <v>2</v>
          </cell>
          <cell r="K8176">
            <v>500000</v>
          </cell>
        </row>
        <row r="8177">
          <cell r="K8177">
            <v>0</v>
          </cell>
        </row>
        <row r="8178">
          <cell r="G8178">
            <v>3</v>
          </cell>
          <cell r="K8178">
            <v>750000</v>
          </cell>
        </row>
        <row r="8179">
          <cell r="K8179">
            <v>0</v>
          </cell>
        </row>
        <row r="8180">
          <cell r="K8180">
            <v>0</v>
          </cell>
        </row>
        <row r="8181">
          <cell r="K8181">
            <v>0</v>
          </cell>
        </row>
        <row r="8182">
          <cell r="K8182">
            <v>0</v>
          </cell>
        </row>
        <row r="8183">
          <cell r="G8183">
            <v>2</v>
          </cell>
          <cell r="K8183">
            <v>500000</v>
          </cell>
        </row>
        <row r="8184">
          <cell r="K8184">
            <v>0</v>
          </cell>
        </row>
        <row r="8185">
          <cell r="G8185">
            <v>2</v>
          </cell>
          <cell r="K8185">
            <v>500000</v>
          </cell>
        </row>
        <row r="8186">
          <cell r="G8186">
            <v>4</v>
          </cell>
          <cell r="K8186">
            <v>1000000</v>
          </cell>
        </row>
        <row r="8187">
          <cell r="K8187">
            <v>0</v>
          </cell>
        </row>
        <row r="8188">
          <cell r="K8188">
            <v>0</v>
          </cell>
        </row>
        <row r="8189">
          <cell r="K8189">
            <v>0</v>
          </cell>
        </row>
        <row r="8190">
          <cell r="K8190">
            <v>0</v>
          </cell>
        </row>
        <row r="8191">
          <cell r="K8191">
            <v>0</v>
          </cell>
        </row>
        <row r="8192">
          <cell r="K8192">
            <v>0</v>
          </cell>
        </row>
        <row r="8193">
          <cell r="K8193">
            <v>0</v>
          </cell>
        </row>
        <row r="8194">
          <cell r="G8194">
            <v>1</v>
          </cell>
          <cell r="K8194">
            <v>500000</v>
          </cell>
        </row>
        <row r="8195">
          <cell r="K8195">
            <v>0</v>
          </cell>
        </row>
        <row r="8196">
          <cell r="K8196">
            <v>0</v>
          </cell>
        </row>
        <row r="8197">
          <cell r="K8197">
            <v>0</v>
          </cell>
        </row>
        <row r="8198">
          <cell r="K8198">
            <v>0</v>
          </cell>
        </row>
        <row r="8199">
          <cell r="K8199">
            <v>0</v>
          </cell>
        </row>
        <row r="8200">
          <cell r="K8200">
            <v>0</v>
          </cell>
        </row>
        <row r="8201">
          <cell r="K8201">
            <v>0</v>
          </cell>
        </row>
        <row r="8202">
          <cell r="K8202">
            <v>0</v>
          </cell>
        </row>
        <row r="8203">
          <cell r="K8203">
            <v>0</v>
          </cell>
        </row>
        <row r="8204">
          <cell r="K8204">
            <v>0</v>
          </cell>
        </row>
        <row r="8205">
          <cell r="K8205">
            <v>0</v>
          </cell>
        </row>
        <row r="8206">
          <cell r="K8206">
            <v>0</v>
          </cell>
        </row>
        <row r="8207">
          <cell r="K8207">
            <v>0</v>
          </cell>
        </row>
        <row r="8208">
          <cell r="K8208">
            <v>0</v>
          </cell>
        </row>
        <row r="8209">
          <cell r="K8209">
            <v>0</v>
          </cell>
        </row>
        <row r="8210">
          <cell r="G8210">
            <v>1</v>
          </cell>
          <cell r="K8210">
            <v>60000</v>
          </cell>
        </row>
        <row r="8211">
          <cell r="G8211">
            <v>5</v>
          </cell>
          <cell r="K8211">
            <v>300000</v>
          </cell>
        </row>
        <row r="8212">
          <cell r="K8212">
            <v>0</v>
          </cell>
        </row>
        <row r="8213">
          <cell r="K8213">
            <v>0</v>
          </cell>
        </row>
        <row r="8214">
          <cell r="K8214">
            <v>0</v>
          </cell>
        </row>
        <row r="8215">
          <cell r="K8215">
            <v>0</v>
          </cell>
        </row>
        <row r="8216">
          <cell r="K8216">
            <v>0</v>
          </cell>
        </row>
        <row r="8217">
          <cell r="K8217">
            <v>0</v>
          </cell>
        </row>
        <row r="8218">
          <cell r="K8218">
            <v>0</v>
          </cell>
        </row>
        <row r="8219">
          <cell r="G8219">
            <v>3</v>
          </cell>
          <cell r="K8219">
            <v>450000</v>
          </cell>
        </row>
        <row r="8220">
          <cell r="K8220">
            <v>0</v>
          </cell>
        </row>
        <row r="8221">
          <cell r="G8221">
            <v>2</v>
          </cell>
          <cell r="K8221">
            <v>500000</v>
          </cell>
        </row>
        <row r="8222">
          <cell r="K8222">
            <v>0</v>
          </cell>
        </row>
        <row r="8223">
          <cell r="K8223">
            <v>0</v>
          </cell>
        </row>
        <row r="8224">
          <cell r="G8224">
            <v>1</v>
          </cell>
          <cell r="K8224">
            <v>500000</v>
          </cell>
        </row>
        <row r="8225">
          <cell r="G8225">
            <v>1</v>
          </cell>
          <cell r="K8225">
            <v>350000</v>
          </cell>
        </row>
        <row r="8226">
          <cell r="K8226">
            <v>0</v>
          </cell>
        </row>
        <row r="8227">
          <cell r="K8227">
            <v>0</v>
          </cell>
        </row>
        <row r="8228">
          <cell r="K8228">
            <v>0</v>
          </cell>
        </row>
        <row r="8229">
          <cell r="K8229">
            <v>0</v>
          </cell>
        </row>
        <row r="8230">
          <cell r="G8230">
            <v>2</v>
          </cell>
          <cell r="K8230">
            <v>500000</v>
          </cell>
        </row>
        <row r="8231">
          <cell r="K8231">
            <v>0</v>
          </cell>
        </row>
        <row r="8232">
          <cell r="K8232">
            <v>0</v>
          </cell>
        </row>
        <row r="8233">
          <cell r="K8233">
            <v>0</v>
          </cell>
        </row>
        <row r="8234">
          <cell r="G8234">
            <v>5</v>
          </cell>
          <cell r="K8234">
            <v>750000</v>
          </cell>
        </row>
        <row r="8235">
          <cell r="K8235">
            <v>0</v>
          </cell>
        </row>
        <row r="8236">
          <cell r="K8236">
            <v>0</v>
          </cell>
        </row>
        <row r="8237">
          <cell r="K8237">
            <v>0</v>
          </cell>
        </row>
        <row r="8238">
          <cell r="G8238">
            <v>2</v>
          </cell>
          <cell r="K8238">
            <v>500000</v>
          </cell>
        </row>
        <row r="8239">
          <cell r="G8239">
            <v>1</v>
          </cell>
          <cell r="K8239">
            <v>200000</v>
          </cell>
        </row>
        <row r="8240">
          <cell r="G8240">
            <v>3</v>
          </cell>
          <cell r="K8240">
            <v>280000</v>
          </cell>
        </row>
        <row r="8241">
          <cell r="K8241">
            <v>0</v>
          </cell>
        </row>
        <row r="8242">
          <cell r="G8242">
            <v>2</v>
          </cell>
          <cell r="K8242">
            <v>400000</v>
          </cell>
        </row>
        <row r="8243">
          <cell r="K8243">
            <v>0</v>
          </cell>
        </row>
        <row r="8244">
          <cell r="G8244">
            <v>2</v>
          </cell>
          <cell r="K8244">
            <v>400000</v>
          </cell>
        </row>
        <row r="8245">
          <cell r="G8245">
            <v>6</v>
          </cell>
          <cell r="K8245">
            <v>1000000</v>
          </cell>
        </row>
        <row r="8246">
          <cell r="G8246">
            <v>5</v>
          </cell>
          <cell r="K8246">
            <v>500000</v>
          </cell>
        </row>
        <row r="8247">
          <cell r="K8247">
            <v>0</v>
          </cell>
        </row>
        <row r="8248">
          <cell r="G8248">
            <v>3</v>
          </cell>
          <cell r="K8248">
            <v>50000</v>
          </cell>
        </row>
        <row r="8249">
          <cell r="K8249">
            <v>0</v>
          </cell>
        </row>
        <row r="8250">
          <cell r="G8250">
            <v>5</v>
          </cell>
          <cell r="K8250">
            <v>500000</v>
          </cell>
        </row>
        <row r="8251">
          <cell r="G8251">
            <v>6</v>
          </cell>
          <cell r="K8251">
            <v>750000</v>
          </cell>
        </row>
        <row r="8252">
          <cell r="G8252">
            <v>3</v>
          </cell>
          <cell r="K8252">
            <v>50000</v>
          </cell>
        </row>
        <row r="8253">
          <cell r="K8253">
            <v>0</v>
          </cell>
        </row>
        <row r="8254">
          <cell r="G8254">
            <v>2</v>
          </cell>
          <cell r="K8254">
            <v>200000</v>
          </cell>
        </row>
        <row r="8255">
          <cell r="G8255">
            <v>1</v>
          </cell>
          <cell r="K8255">
            <v>200000</v>
          </cell>
        </row>
        <row r="8256">
          <cell r="G8256">
            <v>2</v>
          </cell>
          <cell r="K8256">
            <v>200000</v>
          </cell>
        </row>
        <row r="8257">
          <cell r="K8257">
            <v>0</v>
          </cell>
        </row>
        <row r="8258">
          <cell r="G8258">
            <v>4</v>
          </cell>
          <cell r="K8258">
            <v>2000000</v>
          </cell>
        </row>
        <row r="8259">
          <cell r="K8259">
            <v>0</v>
          </cell>
        </row>
        <row r="8260">
          <cell r="G8260">
            <v>6</v>
          </cell>
          <cell r="K8260">
            <v>2500000</v>
          </cell>
        </row>
        <row r="8261">
          <cell r="K8261">
            <v>0</v>
          </cell>
        </row>
        <row r="8262">
          <cell r="K8262">
            <v>0</v>
          </cell>
        </row>
        <row r="8263">
          <cell r="K8263">
            <v>0</v>
          </cell>
        </row>
        <row r="8264">
          <cell r="K8264">
            <v>0</v>
          </cell>
        </row>
        <row r="8265">
          <cell r="G8265">
            <v>2</v>
          </cell>
          <cell r="K8265">
            <v>600000</v>
          </cell>
        </row>
        <row r="8266">
          <cell r="G8266">
            <v>2</v>
          </cell>
          <cell r="K8266">
            <v>600000</v>
          </cell>
        </row>
        <row r="8267">
          <cell r="K8267">
            <v>0</v>
          </cell>
        </row>
        <row r="8268">
          <cell r="G8268">
            <v>5</v>
          </cell>
          <cell r="K8268">
            <v>1500000</v>
          </cell>
        </row>
        <row r="8269">
          <cell r="K8269">
            <v>0</v>
          </cell>
        </row>
        <row r="8270">
          <cell r="K8270">
            <v>0</v>
          </cell>
        </row>
        <row r="8271">
          <cell r="K8271">
            <v>0</v>
          </cell>
        </row>
        <row r="8272">
          <cell r="K8272">
            <v>0</v>
          </cell>
        </row>
        <row r="8273">
          <cell r="K8273">
            <v>0</v>
          </cell>
        </row>
        <row r="8274">
          <cell r="K8274">
            <v>0</v>
          </cell>
        </row>
        <row r="8275">
          <cell r="K8275">
            <v>0</v>
          </cell>
        </row>
        <row r="8276">
          <cell r="K8276">
            <v>0</v>
          </cell>
        </row>
        <row r="8277">
          <cell r="K8277">
            <v>0</v>
          </cell>
        </row>
        <row r="8278">
          <cell r="K8278">
            <v>0</v>
          </cell>
        </row>
        <row r="8279">
          <cell r="K8279">
            <v>0</v>
          </cell>
        </row>
        <row r="8280">
          <cell r="K8280">
            <v>0</v>
          </cell>
        </row>
        <row r="8281">
          <cell r="K8281">
            <v>0</v>
          </cell>
        </row>
        <row r="8282">
          <cell r="G8282">
            <v>1</v>
          </cell>
          <cell r="K8282">
            <v>300000</v>
          </cell>
        </row>
        <row r="8283">
          <cell r="G8283">
            <v>4</v>
          </cell>
          <cell r="K8283">
            <v>1200000</v>
          </cell>
        </row>
        <row r="8284">
          <cell r="G8284">
            <v>2</v>
          </cell>
          <cell r="K8284">
            <v>600000</v>
          </cell>
        </row>
        <row r="8285">
          <cell r="K8285">
            <v>0</v>
          </cell>
        </row>
        <row r="8286">
          <cell r="K8286">
            <v>0</v>
          </cell>
        </row>
        <row r="8287">
          <cell r="K8287">
            <v>0</v>
          </cell>
        </row>
        <row r="8288">
          <cell r="G8288">
            <v>4</v>
          </cell>
          <cell r="K8288">
            <v>1200000</v>
          </cell>
        </row>
        <row r="8289">
          <cell r="K8289">
            <v>0</v>
          </cell>
        </row>
        <row r="8290">
          <cell r="G8290">
            <v>2</v>
          </cell>
          <cell r="K8290">
            <v>600000</v>
          </cell>
        </row>
        <row r="8291">
          <cell r="G8291">
            <v>3</v>
          </cell>
          <cell r="K8291">
            <v>600000</v>
          </cell>
        </row>
        <row r="8292">
          <cell r="K8292">
            <v>0</v>
          </cell>
        </row>
        <row r="8293">
          <cell r="G8293">
            <v>3</v>
          </cell>
          <cell r="K8293">
            <v>900000</v>
          </cell>
        </row>
        <row r="8294">
          <cell r="K8294">
            <v>0</v>
          </cell>
        </row>
        <row r="8295">
          <cell r="G8295">
            <v>3</v>
          </cell>
          <cell r="K8295">
            <v>900000</v>
          </cell>
        </row>
        <row r="8296">
          <cell r="K8296">
            <v>0</v>
          </cell>
        </row>
        <row r="8297">
          <cell r="K8297">
            <v>0</v>
          </cell>
        </row>
        <row r="8298">
          <cell r="K8298">
            <v>0</v>
          </cell>
        </row>
        <row r="8299">
          <cell r="G8299">
            <v>3</v>
          </cell>
          <cell r="K8299">
            <v>900000</v>
          </cell>
        </row>
        <row r="8300">
          <cell r="G8300">
            <v>2</v>
          </cell>
          <cell r="K8300">
            <v>600000</v>
          </cell>
        </row>
        <row r="8301">
          <cell r="K8301">
            <v>0</v>
          </cell>
        </row>
        <row r="8302">
          <cell r="G8302">
            <v>2</v>
          </cell>
          <cell r="K8302">
            <v>600000</v>
          </cell>
        </row>
        <row r="8303">
          <cell r="G8303">
            <v>8</v>
          </cell>
          <cell r="K8303">
            <v>2400000</v>
          </cell>
        </row>
        <row r="8304">
          <cell r="G8304">
            <v>8</v>
          </cell>
          <cell r="K8304">
            <v>2400000</v>
          </cell>
        </row>
        <row r="8305">
          <cell r="G8305">
            <v>2</v>
          </cell>
          <cell r="K8305">
            <v>600000</v>
          </cell>
        </row>
        <row r="8306">
          <cell r="G8306">
            <v>6</v>
          </cell>
          <cell r="K8306">
            <v>1800000</v>
          </cell>
        </row>
        <row r="8307">
          <cell r="K8307">
            <v>0</v>
          </cell>
        </row>
        <row r="8308">
          <cell r="K8308">
            <v>0</v>
          </cell>
        </row>
        <row r="8309">
          <cell r="K8309">
            <v>0</v>
          </cell>
        </row>
        <row r="8310">
          <cell r="G8310">
            <v>4</v>
          </cell>
          <cell r="K8310">
            <v>1200000</v>
          </cell>
        </row>
        <row r="8311">
          <cell r="K8311">
            <v>0</v>
          </cell>
        </row>
        <row r="8312">
          <cell r="K8312">
            <v>0</v>
          </cell>
        </row>
        <row r="8313">
          <cell r="K8313">
            <v>0</v>
          </cell>
        </row>
        <row r="8314">
          <cell r="K8314">
            <v>0</v>
          </cell>
        </row>
        <row r="8315">
          <cell r="K8315">
            <v>0</v>
          </cell>
        </row>
        <row r="8316">
          <cell r="G8316">
            <v>2</v>
          </cell>
          <cell r="K8316">
            <v>600000</v>
          </cell>
        </row>
        <row r="8317">
          <cell r="G8317">
            <v>8</v>
          </cell>
          <cell r="K8317">
            <v>2400000</v>
          </cell>
        </row>
        <row r="8318">
          <cell r="K8318">
            <v>0</v>
          </cell>
        </row>
        <row r="8319">
          <cell r="K8319">
            <v>0</v>
          </cell>
        </row>
        <row r="8320">
          <cell r="K8320">
            <v>0</v>
          </cell>
        </row>
        <row r="8321">
          <cell r="K8321">
            <v>0</v>
          </cell>
        </row>
        <row r="8322">
          <cell r="G8322">
            <v>3</v>
          </cell>
          <cell r="K8322">
            <v>900000</v>
          </cell>
        </row>
        <row r="8323">
          <cell r="G8323">
            <v>7</v>
          </cell>
          <cell r="K8323">
            <v>2100000</v>
          </cell>
        </row>
        <row r="8324">
          <cell r="G8324">
            <v>3</v>
          </cell>
          <cell r="K8324">
            <v>900000</v>
          </cell>
        </row>
        <row r="8325">
          <cell r="K8325">
            <v>0</v>
          </cell>
        </row>
        <row r="8326">
          <cell r="G8326">
            <v>3</v>
          </cell>
          <cell r="K8326">
            <v>900000</v>
          </cell>
        </row>
        <row r="8327">
          <cell r="K8327">
            <v>0</v>
          </cell>
        </row>
        <row r="8328">
          <cell r="K8328">
            <v>0</v>
          </cell>
        </row>
        <row r="8329">
          <cell r="G8329">
            <v>2</v>
          </cell>
          <cell r="K8329">
            <v>600000</v>
          </cell>
        </row>
        <row r="8330">
          <cell r="G8330">
            <v>4</v>
          </cell>
          <cell r="K8330">
            <v>1200000</v>
          </cell>
        </row>
        <row r="8331">
          <cell r="K8331">
            <v>0</v>
          </cell>
        </row>
        <row r="8332">
          <cell r="K8332">
            <v>0</v>
          </cell>
        </row>
        <row r="8333">
          <cell r="K8333">
            <v>0</v>
          </cell>
        </row>
        <row r="8334">
          <cell r="K8334">
            <v>0</v>
          </cell>
        </row>
        <row r="8335">
          <cell r="K8335">
            <v>0</v>
          </cell>
        </row>
        <row r="8336">
          <cell r="K8336">
            <v>0</v>
          </cell>
        </row>
        <row r="8337">
          <cell r="K8337">
            <v>0</v>
          </cell>
        </row>
        <row r="8338">
          <cell r="K8338">
            <v>0</v>
          </cell>
        </row>
        <row r="8339">
          <cell r="K8339">
            <v>0</v>
          </cell>
        </row>
        <row r="8340">
          <cell r="K8340">
            <v>0</v>
          </cell>
        </row>
        <row r="8341">
          <cell r="K8341">
            <v>0</v>
          </cell>
        </row>
        <row r="8342">
          <cell r="K8342">
            <v>0</v>
          </cell>
        </row>
        <row r="8343">
          <cell r="K8343">
            <v>0</v>
          </cell>
        </row>
        <row r="8344">
          <cell r="K8344">
            <v>0</v>
          </cell>
        </row>
        <row r="8345">
          <cell r="K8345">
            <v>0</v>
          </cell>
        </row>
        <row r="8346">
          <cell r="K8346">
            <v>0</v>
          </cell>
        </row>
        <row r="8347">
          <cell r="K8347">
            <v>0</v>
          </cell>
        </row>
        <row r="8348">
          <cell r="K8348">
            <v>0</v>
          </cell>
        </row>
        <row r="8349">
          <cell r="K8349">
            <v>0</v>
          </cell>
        </row>
        <row r="8350">
          <cell r="K8350">
            <v>0</v>
          </cell>
        </row>
        <row r="8351">
          <cell r="K8351">
            <v>0</v>
          </cell>
        </row>
        <row r="8352">
          <cell r="K8352">
            <v>0</v>
          </cell>
        </row>
        <row r="8353">
          <cell r="K8353">
            <v>0</v>
          </cell>
        </row>
        <row r="8354">
          <cell r="K8354">
            <v>0</v>
          </cell>
        </row>
        <row r="8355">
          <cell r="G8355">
            <v>2</v>
          </cell>
          <cell r="K8355">
            <v>500000</v>
          </cell>
        </row>
        <row r="8356">
          <cell r="K8356">
            <v>0</v>
          </cell>
        </row>
        <row r="8357">
          <cell r="K8357">
            <v>0</v>
          </cell>
        </row>
        <row r="8358">
          <cell r="K8358">
            <v>0</v>
          </cell>
        </row>
        <row r="8359">
          <cell r="K8359">
            <v>0</v>
          </cell>
        </row>
        <row r="8360">
          <cell r="K8360">
            <v>0</v>
          </cell>
        </row>
        <row r="8361">
          <cell r="K8361">
            <v>0</v>
          </cell>
        </row>
        <row r="8362">
          <cell r="K8362">
            <v>0</v>
          </cell>
        </row>
        <row r="8363">
          <cell r="K8363">
            <v>0</v>
          </cell>
        </row>
        <row r="8364">
          <cell r="K8364">
            <v>0</v>
          </cell>
        </row>
        <row r="8365">
          <cell r="K8365">
            <v>0</v>
          </cell>
        </row>
        <row r="8366">
          <cell r="K8366">
            <v>0</v>
          </cell>
        </row>
        <row r="8367">
          <cell r="K8367">
            <v>0</v>
          </cell>
        </row>
        <row r="8368">
          <cell r="K8368">
            <v>0</v>
          </cell>
        </row>
        <row r="8369">
          <cell r="K8369">
            <v>0</v>
          </cell>
        </row>
        <row r="8370">
          <cell r="K8370">
            <v>0</v>
          </cell>
        </row>
        <row r="8371">
          <cell r="G8371">
            <v>2</v>
          </cell>
          <cell r="K8371">
            <v>60000</v>
          </cell>
        </row>
        <row r="8372">
          <cell r="K8372">
            <v>0</v>
          </cell>
        </row>
        <row r="8373">
          <cell r="K8373">
            <v>0</v>
          </cell>
        </row>
        <row r="8374">
          <cell r="K8374">
            <v>0</v>
          </cell>
        </row>
        <row r="8375">
          <cell r="G8375">
            <v>10</v>
          </cell>
          <cell r="K8375">
            <v>500000</v>
          </cell>
        </row>
        <row r="8376">
          <cell r="G8376">
            <v>6</v>
          </cell>
          <cell r="K8376">
            <v>250000</v>
          </cell>
        </row>
        <row r="8377">
          <cell r="K8377">
            <v>0</v>
          </cell>
        </row>
        <row r="8378">
          <cell r="G8378">
            <v>4</v>
          </cell>
          <cell r="K8378">
            <v>150000</v>
          </cell>
        </row>
        <row r="8379">
          <cell r="K8379">
            <v>0</v>
          </cell>
        </row>
        <row r="8380">
          <cell r="K8380">
            <v>0</v>
          </cell>
        </row>
        <row r="8381">
          <cell r="K8381">
            <v>0</v>
          </cell>
        </row>
        <row r="8382">
          <cell r="G8382">
            <v>2</v>
          </cell>
          <cell r="K8382">
            <v>60000</v>
          </cell>
        </row>
        <row r="8383">
          <cell r="K8383">
            <v>0</v>
          </cell>
        </row>
        <row r="8384">
          <cell r="K8384">
            <v>0</v>
          </cell>
        </row>
        <row r="8385">
          <cell r="K8385">
            <v>0</v>
          </cell>
        </row>
        <row r="8386">
          <cell r="K8386">
            <v>0</v>
          </cell>
        </row>
        <row r="8387">
          <cell r="K8387">
            <v>0</v>
          </cell>
        </row>
        <row r="8388">
          <cell r="K8388">
            <v>0</v>
          </cell>
        </row>
        <row r="8389">
          <cell r="K8389">
            <v>0</v>
          </cell>
        </row>
        <row r="8390">
          <cell r="K8390">
            <v>0</v>
          </cell>
        </row>
        <row r="8391">
          <cell r="K8391">
            <v>0</v>
          </cell>
        </row>
        <row r="8392">
          <cell r="K8392">
            <v>0</v>
          </cell>
        </row>
        <row r="8393">
          <cell r="K8393">
            <v>0</v>
          </cell>
        </row>
        <row r="8394">
          <cell r="K8394">
            <v>0</v>
          </cell>
        </row>
        <row r="8395">
          <cell r="K8395">
            <v>0</v>
          </cell>
        </row>
        <row r="8396">
          <cell r="K8396">
            <v>0</v>
          </cell>
        </row>
        <row r="8397">
          <cell r="K8397">
            <v>0</v>
          </cell>
        </row>
        <row r="8398">
          <cell r="K8398">
            <v>0</v>
          </cell>
        </row>
        <row r="8399">
          <cell r="K8399">
            <v>0</v>
          </cell>
        </row>
        <row r="8400">
          <cell r="G8400">
            <v>8</v>
          </cell>
          <cell r="K8400">
            <v>500000</v>
          </cell>
        </row>
        <row r="8401">
          <cell r="K8401">
            <v>0</v>
          </cell>
        </row>
        <row r="8402">
          <cell r="G8402">
            <v>10</v>
          </cell>
          <cell r="K8402">
            <v>500000</v>
          </cell>
        </row>
        <row r="8403">
          <cell r="K8403">
            <v>0</v>
          </cell>
        </row>
        <row r="8404">
          <cell r="G8404">
            <v>6</v>
          </cell>
          <cell r="K8404">
            <v>400000</v>
          </cell>
        </row>
        <row r="8405">
          <cell r="K8405">
            <v>0</v>
          </cell>
        </row>
        <row r="8406">
          <cell r="K8406">
            <v>0</v>
          </cell>
        </row>
        <row r="8407">
          <cell r="K8407">
            <v>0</v>
          </cell>
        </row>
        <row r="8408">
          <cell r="K8408">
            <v>0</v>
          </cell>
        </row>
        <row r="8409">
          <cell r="K8409">
            <v>0</v>
          </cell>
        </row>
        <row r="8410">
          <cell r="K8410">
            <v>0</v>
          </cell>
        </row>
        <row r="8411">
          <cell r="K8411">
            <v>0</v>
          </cell>
        </row>
        <row r="8412">
          <cell r="K8412">
            <v>0</v>
          </cell>
        </row>
        <row r="8413">
          <cell r="K8413">
            <v>0</v>
          </cell>
        </row>
        <row r="8414">
          <cell r="K8414">
            <v>0</v>
          </cell>
        </row>
        <row r="8415">
          <cell r="K8415">
            <v>0</v>
          </cell>
        </row>
        <row r="8416">
          <cell r="K8416">
            <v>0</v>
          </cell>
        </row>
        <row r="8417">
          <cell r="K8417">
            <v>0</v>
          </cell>
        </row>
        <row r="8418">
          <cell r="K8418">
            <v>0</v>
          </cell>
        </row>
        <row r="8419">
          <cell r="G8419">
            <v>1</v>
          </cell>
          <cell r="K8419">
            <v>45000</v>
          </cell>
        </row>
        <row r="8420">
          <cell r="K8420">
            <v>0</v>
          </cell>
        </row>
        <row r="8421">
          <cell r="K8421">
            <v>0</v>
          </cell>
        </row>
        <row r="8422">
          <cell r="G8422">
            <v>2</v>
          </cell>
          <cell r="K8422">
            <v>90000</v>
          </cell>
        </row>
        <row r="8423">
          <cell r="K8423">
            <v>0</v>
          </cell>
        </row>
        <row r="8424">
          <cell r="K8424">
            <v>0</v>
          </cell>
        </row>
        <row r="8425">
          <cell r="G8425">
            <v>2</v>
          </cell>
          <cell r="K8425">
            <v>90000</v>
          </cell>
        </row>
        <row r="8426">
          <cell r="K8426">
            <v>0</v>
          </cell>
        </row>
        <row r="8427">
          <cell r="G8427">
            <v>1</v>
          </cell>
          <cell r="K8427">
            <v>45000</v>
          </cell>
        </row>
        <row r="8428">
          <cell r="K8428">
            <v>0</v>
          </cell>
        </row>
        <row r="8429">
          <cell r="K8429">
            <v>0</v>
          </cell>
        </row>
        <row r="8430">
          <cell r="K8430">
            <v>0</v>
          </cell>
        </row>
        <row r="8431">
          <cell r="G8431">
            <v>1</v>
          </cell>
          <cell r="K8431">
            <v>45000</v>
          </cell>
        </row>
        <row r="8432">
          <cell r="K8432">
            <v>0</v>
          </cell>
        </row>
        <row r="8433">
          <cell r="K8433">
            <v>0</v>
          </cell>
        </row>
        <row r="8434">
          <cell r="K8434">
            <v>0</v>
          </cell>
        </row>
        <row r="8435">
          <cell r="G8435">
            <v>1</v>
          </cell>
          <cell r="K8435">
            <v>45000</v>
          </cell>
        </row>
        <row r="8436">
          <cell r="K8436">
            <v>0</v>
          </cell>
        </row>
        <row r="8437">
          <cell r="K8437">
            <v>0</v>
          </cell>
        </row>
        <row r="8438">
          <cell r="K8438">
            <v>0</v>
          </cell>
        </row>
        <row r="8439">
          <cell r="G8439">
            <v>1</v>
          </cell>
          <cell r="K8439">
            <v>45000</v>
          </cell>
        </row>
        <row r="8440">
          <cell r="K8440">
            <v>0</v>
          </cell>
        </row>
        <row r="8441">
          <cell r="K8441">
            <v>0</v>
          </cell>
        </row>
        <row r="8442">
          <cell r="K8442">
            <v>0</v>
          </cell>
        </row>
        <row r="8443">
          <cell r="K8443">
            <v>0</v>
          </cell>
        </row>
        <row r="8444">
          <cell r="K8444">
            <v>0</v>
          </cell>
        </row>
        <row r="8445">
          <cell r="K8445">
            <v>0</v>
          </cell>
        </row>
        <row r="8446">
          <cell r="K8446">
            <v>0</v>
          </cell>
        </row>
        <row r="8447">
          <cell r="K8447">
            <v>0</v>
          </cell>
        </row>
        <row r="8448">
          <cell r="K8448">
            <v>0</v>
          </cell>
        </row>
        <row r="8449">
          <cell r="K8449">
            <v>0</v>
          </cell>
        </row>
        <row r="8450">
          <cell r="G8450">
            <v>1</v>
          </cell>
          <cell r="K8450">
            <v>45000</v>
          </cell>
        </row>
        <row r="8451">
          <cell r="K8451">
            <v>0</v>
          </cell>
        </row>
        <row r="8452">
          <cell r="K8452">
            <v>0</v>
          </cell>
        </row>
        <row r="8453">
          <cell r="K8453">
            <v>0</v>
          </cell>
        </row>
        <row r="8454">
          <cell r="K8454">
            <v>0</v>
          </cell>
        </row>
        <row r="8455">
          <cell r="K8455">
            <v>0</v>
          </cell>
        </row>
        <row r="8456">
          <cell r="K8456">
            <v>0</v>
          </cell>
        </row>
        <row r="8457">
          <cell r="K8457">
            <v>0</v>
          </cell>
        </row>
        <row r="8458">
          <cell r="G8458">
            <v>0</v>
          </cell>
          <cell r="K8458">
            <v>0</v>
          </cell>
        </row>
        <row r="8459">
          <cell r="K8459">
            <v>0</v>
          </cell>
        </row>
        <row r="8460">
          <cell r="K8460">
            <v>0</v>
          </cell>
        </row>
        <row r="8461">
          <cell r="G8461">
            <v>1</v>
          </cell>
          <cell r="K8461">
            <v>45000</v>
          </cell>
        </row>
        <row r="8462">
          <cell r="K8462">
            <v>0</v>
          </cell>
        </row>
        <row r="8463">
          <cell r="K8463">
            <v>0</v>
          </cell>
        </row>
        <row r="8464">
          <cell r="K8464">
            <v>0</v>
          </cell>
        </row>
        <row r="8465">
          <cell r="K8465">
            <v>0</v>
          </cell>
        </row>
        <row r="8466">
          <cell r="K8466">
            <v>0</v>
          </cell>
        </row>
        <row r="8467">
          <cell r="K8467">
            <v>0</v>
          </cell>
        </row>
        <row r="8468">
          <cell r="K8468">
            <v>0</v>
          </cell>
        </row>
        <row r="8469">
          <cell r="K8469">
            <v>0</v>
          </cell>
        </row>
        <row r="8470">
          <cell r="G8470">
            <v>1</v>
          </cell>
          <cell r="K8470">
            <v>45000</v>
          </cell>
        </row>
        <row r="8471">
          <cell r="K8471">
            <v>0</v>
          </cell>
        </row>
        <row r="8472">
          <cell r="K8472">
            <v>0</v>
          </cell>
        </row>
        <row r="8473">
          <cell r="K8473">
            <v>0</v>
          </cell>
        </row>
        <row r="8474">
          <cell r="G8474">
            <v>1</v>
          </cell>
          <cell r="K8474">
            <v>45000</v>
          </cell>
        </row>
        <row r="8475">
          <cell r="K8475">
            <v>0</v>
          </cell>
        </row>
        <row r="8476">
          <cell r="K8476">
            <v>0</v>
          </cell>
        </row>
        <row r="8477">
          <cell r="K8477">
            <v>0</v>
          </cell>
        </row>
        <row r="8478">
          <cell r="K8478">
            <v>0</v>
          </cell>
        </row>
        <row r="8479">
          <cell r="K8479">
            <v>0</v>
          </cell>
        </row>
        <row r="8480">
          <cell r="K8480">
            <v>0</v>
          </cell>
        </row>
        <row r="8481">
          <cell r="K8481">
            <v>0</v>
          </cell>
        </row>
        <row r="8482">
          <cell r="K8482">
            <v>0</v>
          </cell>
        </row>
        <row r="8483">
          <cell r="K8483">
            <v>0</v>
          </cell>
        </row>
        <row r="8484">
          <cell r="K8484">
            <v>0</v>
          </cell>
        </row>
        <row r="8485">
          <cell r="K8485">
            <v>0</v>
          </cell>
        </row>
        <row r="8486">
          <cell r="K8486">
            <v>0</v>
          </cell>
        </row>
        <row r="8487">
          <cell r="K8487">
            <v>0</v>
          </cell>
        </row>
        <row r="8488">
          <cell r="K8488">
            <v>0</v>
          </cell>
        </row>
        <row r="8489">
          <cell r="K8489">
            <v>0</v>
          </cell>
        </row>
        <row r="8490">
          <cell r="K8490">
            <v>0</v>
          </cell>
        </row>
        <row r="8491">
          <cell r="K8491">
            <v>0</v>
          </cell>
        </row>
        <row r="8492">
          <cell r="K8492">
            <v>0</v>
          </cell>
        </row>
        <row r="8493">
          <cell r="K8493">
            <v>0</v>
          </cell>
        </row>
        <row r="8494">
          <cell r="K8494">
            <v>0</v>
          </cell>
        </row>
        <row r="8495">
          <cell r="K8495">
            <v>0</v>
          </cell>
        </row>
        <row r="8496">
          <cell r="K8496">
            <v>0</v>
          </cell>
        </row>
        <row r="8497">
          <cell r="K8497">
            <v>0</v>
          </cell>
        </row>
        <row r="8498">
          <cell r="K8498">
            <v>0</v>
          </cell>
        </row>
        <row r="8499">
          <cell r="K8499">
            <v>0</v>
          </cell>
        </row>
        <row r="8500">
          <cell r="K8500">
            <v>0</v>
          </cell>
        </row>
        <row r="8501">
          <cell r="K8501">
            <v>0</v>
          </cell>
        </row>
        <row r="8502">
          <cell r="K8502">
            <v>0</v>
          </cell>
        </row>
        <row r="8503">
          <cell r="K8503">
            <v>0</v>
          </cell>
        </row>
        <row r="8504">
          <cell r="K8504">
            <v>0</v>
          </cell>
        </row>
        <row r="8505">
          <cell r="K8505">
            <v>0</v>
          </cell>
        </row>
        <row r="8506">
          <cell r="K8506">
            <v>0</v>
          </cell>
        </row>
        <row r="8507">
          <cell r="K8507">
            <v>0</v>
          </cell>
        </row>
        <row r="8508">
          <cell r="K8508">
            <v>0</v>
          </cell>
        </row>
        <row r="8509">
          <cell r="K8509">
            <v>0</v>
          </cell>
        </row>
        <row r="8510">
          <cell r="K8510">
            <v>0</v>
          </cell>
        </row>
        <row r="8511">
          <cell r="G8511">
            <v>5</v>
          </cell>
          <cell r="K8511">
            <v>50000</v>
          </cell>
        </row>
        <row r="8512">
          <cell r="K8512">
            <v>0</v>
          </cell>
        </row>
        <row r="8513">
          <cell r="G8513">
            <v>6</v>
          </cell>
          <cell r="K8513">
            <v>200000</v>
          </cell>
        </row>
        <row r="8514">
          <cell r="K8514">
            <v>0</v>
          </cell>
        </row>
        <row r="8515">
          <cell r="G8515">
            <v>1</v>
          </cell>
          <cell r="K8515">
            <v>10000</v>
          </cell>
        </row>
        <row r="8516">
          <cell r="K8516">
            <v>0</v>
          </cell>
        </row>
        <row r="8517">
          <cell r="K8517">
            <v>0</v>
          </cell>
        </row>
        <row r="8518">
          <cell r="K8518">
            <v>0</v>
          </cell>
        </row>
        <row r="8519">
          <cell r="K8519">
            <v>0</v>
          </cell>
        </row>
        <row r="8520">
          <cell r="K8520">
            <v>0</v>
          </cell>
        </row>
        <row r="8521">
          <cell r="G8521">
            <v>4</v>
          </cell>
          <cell r="K8521">
            <v>150000</v>
          </cell>
        </row>
        <row r="8522">
          <cell r="G8522">
            <v>5</v>
          </cell>
          <cell r="K8522">
            <v>50000</v>
          </cell>
        </row>
        <row r="8523">
          <cell r="K8523">
            <v>0</v>
          </cell>
        </row>
        <row r="8524">
          <cell r="K8524">
            <v>0</v>
          </cell>
        </row>
        <row r="8525">
          <cell r="K8525">
            <v>0</v>
          </cell>
        </row>
        <row r="8526">
          <cell r="K8526">
            <v>0</v>
          </cell>
        </row>
        <row r="8527">
          <cell r="K8527">
            <v>0</v>
          </cell>
        </row>
        <row r="8528">
          <cell r="K8528">
            <v>0</v>
          </cell>
        </row>
        <row r="8529">
          <cell r="K8529">
            <v>0</v>
          </cell>
        </row>
        <row r="8530">
          <cell r="G8530">
            <v>2</v>
          </cell>
          <cell r="K8530">
            <v>100000</v>
          </cell>
        </row>
        <row r="8531">
          <cell r="K8531">
            <v>0</v>
          </cell>
        </row>
        <row r="8532">
          <cell r="G8532">
            <v>2</v>
          </cell>
          <cell r="K8532">
            <v>100000</v>
          </cell>
        </row>
        <row r="8533">
          <cell r="G8533">
            <v>5</v>
          </cell>
          <cell r="K8533">
            <v>1000000</v>
          </cell>
        </row>
        <row r="8534">
          <cell r="G8534">
            <v>67</v>
          </cell>
          <cell r="K8534">
            <v>200000</v>
          </cell>
        </row>
        <row r="8535">
          <cell r="K8535">
            <v>0</v>
          </cell>
        </row>
        <row r="8536">
          <cell r="G8536">
            <v>2</v>
          </cell>
          <cell r="K8536">
            <v>100000</v>
          </cell>
        </row>
        <row r="8537">
          <cell r="K8537">
            <v>0</v>
          </cell>
        </row>
        <row r="8538">
          <cell r="G8538">
            <v>1</v>
          </cell>
          <cell r="K8538">
            <v>100000</v>
          </cell>
        </row>
        <row r="8539">
          <cell r="K8539">
            <v>0</v>
          </cell>
        </row>
        <row r="8540">
          <cell r="G8540">
            <v>1</v>
          </cell>
          <cell r="K8540">
            <v>100000</v>
          </cell>
        </row>
        <row r="8541">
          <cell r="G8541">
            <v>3</v>
          </cell>
          <cell r="K8541">
            <v>150000</v>
          </cell>
        </row>
        <row r="8542">
          <cell r="K8542">
            <v>0</v>
          </cell>
        </row>
        <row r="8543">
          <cell r="G8543">
            <v>1</v>
          </cell>
          <cell r="K8543">
            <v>25000</v>
          </cell>
        </row>
        <row r="8544">
          <cell r="K8544">
            <v>0</v>
          </cell>
        </row>
        <row r="8545">
          <cell r="K8545">
            <v>0</v>
          </cell>
        </row>
        <row r="8546">
          <cell r="G8546">
            <v>20</v>
          </cell>
          <cell r="K8546">
            <v>40000</v>
          </cell>
        </row>
        <row r="8547">
          <cell r="K8547">
            <v>0</v>
          </cell>
        </row>
        <row r="8548">
          <cell r="G8548">
            <v>36</v>
          </cell>
          <cell r="K8548">
            <v>50000</v>
          </cell>
        </row>
        <row r="8549">
          <cell r="K8549">
            <v>0</v>
          </cell>
        </row>
        <row r="8550">
          <cell r="K8550">
            <v>0</v>
          </cell>
        </row>
        <row r="8551">
          <cell r="K8551">
            <v>0</v>
          </cell>
        </row>
        <row r="8552">
          <cell r="K8552">
            <v>0</v>
          </cell>
        </row>
        <row r="8553">
          <cell r="K8553">
            <v>0</v>
          </cell>
        </row>
        <row r="8554">
          <cell r="K8554">
            <v>0</v>
          </cell>
        </row>
        <row r="8555">
          <cell r="K8555">
            <v>0</v>
          </cell>
        </row>
        <row r="8556">
          <cell r="K8556">
            <v>0</v>
          </cell>
        </row>
        <row r="8557">
          <cell r="K8557">
            <v>0</v>
          </cell>
        </row>
        <row r="8558">
          <cell r="K8558">
            <v>0</v>
          </cell>
        </row>
        <row r="8559">
          <cell r="K8559">
            <v>0</v>
          </cell>
        </row>
        <row r="8560">
          <cell r="K8560">
            <v>0</v>
          </cell>
        </row>
        <row r="8561">
          <cell r="K8561">
            <v>0</v>
          </cell>
        </row>
        <row r="8562">
          <cell r="K8562">
            <v>0</v>
          </cell>
        </row>
        <row r="8563">
          <cell r="G8563">
            <v>1</v>
          </cell>
          <cell r="K8563">
            <v>100000</v>
          </cell>
        </row>
        <row r="8564">
          <cell r="K8564">
            <v>0</v>
          </cell>
        </row>
        <row r="8565">
          <cell r="K8565">
            <v>0</v>
          </cell>
        </row>
        <row r="8566">
          <cell r="K8566">
            <v>0</v>
          </cell>
        </row>
        <row r="8567">
          <cell r="K8567">
            <v>0</v>
          </cell>
        </row>
        <row r="8568">
          <cell r="K8568">
            <v>0</v>
          </cell>
        </row>
        <row r="8569">
          <cell r="K8569">
            <v>0</v>
          </cell>
        </row>
        <row r="8570">
          <cell r="K8570">
            <v>0</v>
          </cell>
        </row>
        <row r="8571">
          <cell r="K8571">
            <v>0</v>
          </cell>
        </row>
        <row r="8572">
          <cell r="K8572">
            <v>0</v>
          </cell>
        </row>
        <row r="8573">
          <cell r="K8573">
            <v>0</v>
          </cell>
        </row>
        <row r="8574">
          <cell r="K8574">
            <v>0</v>
          </cell>
        </row>
        <row r="8575">
          <cell r="K8575">
            <v>0</v>
          </cell>
        </row>
        <row r="8576">
          <cell r="K8576">
            <v>0</v>
          </cell>
        </row>
        <row r="8577">
          <cell r="K8577">
            <v>0</v>
          </cell>
        </row>
        <row r="8578">
          <cell r="K8578">
            <v>0</v>
          </cell>
        </row>
        <row r="8579">
          <cell r="G8579">
            <v>2</v>
          </cell>
          <cell r="K8579">
            <v>200000</v>
          </cell>
        </row>
        <row r="8580">
          <cell r="K8580">
            <v>0</v>
          </cell>
        </row>
        <row r="8581">
          <cell r="G8581">
            <v>1</v>
          </cell>
          <cell r="K8581">
            <v>100000</v>
          </cell>
        </row>
        <row r="8582">
          <cell r="K8582">
            <v>0</v>
          </cell>
        </row>
        <row r="8583">
          <cell r="K8583">
            <v>0</v>
          </cell>
        </row>
        <row r="8584">
          <cell r="K8584">
            <v>0</v>
          </cell>
        </row>
        <row r="8585">
          <cell r="G8585">
            <v>1</v>
          </cell>
          <cell r="K8585">
            <v>445000</v>
          </cell>
        </row>
        <row r="8586">
          <cell r="G8586">
            <v>1</v>
          </cell>
          <cell r="K8586">
            <v>100000</v>
          </cell>
        </row>
        <row r="8587">
          <cell r="K8587">
            <v>0</v>
          </cell>
        </row>
        <row r="8588">
          <cell r="G8588">
            <v>1</v>
          </cell>
          <cell r="K8588">
            <v>100000</v>
          </cell>
        </row>
        <row r="8589">
          <cell r="K8589">
            <v>0</v>
          </cell>
        </row>
        <row r="8590">
          <cell r="G8590">
            <v>1</v>
          </cell>
          <cell r="K8590">
            <v>100000</v>
          </cell>
        </row>
        <row r="8591">
          <cell r="K8591">
            <v>0</v>
          </cell>
        </row>
        <row r="8592">
          <cell r="K8592">
            <v>0</v>
          </cell>
        </row>
        <row r="8593">
          <cell r="K8593">
            <v>0</v>
          </cell>
        </row>
        <row r="8594">
          <cell r="G8594">
            <v>1</v>
          </cell>
          <cell r="K8594">
            <v>100000</v>
          </cell>
        </row>
        <row r="8595">
          <cell r="K8595">
            <v>0</v>
          </cell>
        </row>
        <row r="8596">
          <cell r="K8596">
            <v>0</v>
          </cell>
        </row>
        <row r="8597">
          <cell r="K8597">
            <v>0</v>
          </cell>
        </row>
        <row r="8598">
          <cell r="K8598">
            <v>0</v>
          </cell>
        </row>
        <row r="8599">
          <cell r="G8599">
            <v>1</v>
          </cell>
          <cell r="K8599">
            <v>100000</v>
          </cell>
        </row>
        <row r="8600">
          <cell r="K8600">
            <v>0</v>
          </cell>
        </row>
        <row r="8601">
          <cell r="K8601">
            <v>0</v>
          </cell>
        </row>
        <row r="8602">
          <cell r="K8602">
            <v>0</v>
          </cell>
        </row>
        <row r="8603">
          <cell r="K8603">
            <v>0</v>
          </cell>
        </row>
        <row r="8604">
          <cell r="K8604">
            <v>0</v>
          </cell>
        </row>
        <row r="8605">
          <cell r="G8605">
            <v>1</v>
          </cell>
          <cell r="K8605">
            <v>100000</v>
          </cell>
        </row>
        <row r="8606">
          <cell r="K8606">
            <v>0</v>
          </cell>
        </row>
        <row r="8607">
          <cell r="K8607">
            <v>0</v>
          </cell>
        </row>
        <row r="8608">
          <cell r="K8608">
            <v>0</v>
          </cell>
        </row>
        <row r="8609">
          <cell r="K8609">
            <v>0</v>
          </cell>
        </row>
        <row r="8610">
          <cell r="K8610">
            <v>0</v>
          </cell>
        </row>
        <row r="8611">
          <cell r="G8611">
            <v>1</v>
          </cell>
          <cell r="K8611">
            <v>100000</v>
          </cell>
        </row>
        <row r="8612">
          <cell r="K8612">
            <v>0</v>
          </cell>
        </row>
        <row r="8613">
          <cell r="K8613">
            <v>0</v>
          </cell>
        </row>
        <row r="8614">
          <cell r="G8614">
            <v>1</v>
          </cell>
          <cell r="K8614">
            <v>100000</v>
          </cell>
        </row>
        <row r="8615">
          <cell r="G8615">
            <v>1</v>
          </cell>
          <cell r="K8615">
            <v>100000</v>
          </cell>
        </row>
        <row r="8616">
          <cell r="K8616">
            <v>0</v>
          </cell>
        </row>
        <row r="8617">
          <cell r="K8617">
            <v>0</v>
          </cell>
        </row>
        <row r="8618">
          <cell r="K8618">
            <v>0</v>
          </cell>
        </row>
        <row r="8619">
          <cell r="K8619">
            <v>0</v>
          </cell>
        </row>
        <row r="8620">
          <cell r="K8620">
            <v>0</v>
          </cell>
        </row>
        <row r="8621">
          <cell r="K8621">
            <v>0</v>
          </cell>
        </row>
        <row r="8622">
          <cell r="K8622">
            <v>0</v>
          </cell>
        </row>
        <row r="8623">
          <cell r="G8623" t="str">
            <v xml:space="preserve"> </v>
          </cell>
          <cell r="K8623">
            <v>0</v>
          </cell>
        </row>
        <row r="8624">
          <cell r="K8624">
            <v>0</v>
          </cell>
        </row>
        <row r="8625">
          <cell r="K8625">
            <v>0</v>
          </cell>
        </row>
        <row r="8626">
          <cell r="K8626">
            <v>0</v>
          </cell>
        </row>
        <row r="8627">
          <cell r="K8627">
            <v>0</v>
          </cell>
        </row>
        <row r="8628">
          <cell r="K8628">
            <v>0</v>
          </cell>
        </row>
        <row r="8629">
          <cell r="G8629">
            <v>3</v>
          </cell>
          <cell r="K8629">
            <v>300000</v>
          </cell>
        </row>
        <row r="8630">
          <cell r="G8630">
            <v>2</v>
          </cell>
          <cell r="K8630">
            <v>200000</v>
          </cell>
        </row>
        <row r="8631">
          <cell r="K8631">
            <v>0</v>
          </cell>
        </row>
        <row r="8632">
          <cell r="K8632">
            <v>0</v>
          </cell>
        </row>
        <row r="8633">
          <cell r="K8633">
            <v>0</v>
          </cell>
        </row>
        <row r="8634">
          <cell r="K8634">
            <v>0</v>
          </cell>
        </row>
        <row r="8635">
          <cell r="G8635">
            <v>3</v>
          </cell>
          <cell r="K8635">
            <v>300000</v>
          </cell>
        </row>
        <row r="8636">
          <cell r="K8636">
            <v>0</v>
          </cell>
        </row>
        <row r="8637">
          <cell r="K8637">
            <v>0</v>
          </cell>
        </row>
        <row r="8638">
          <cell r="K8638">
            <v>0</v>
          </cell>
        </row>
        <row r="8639">
          <cell r="K8639">
            <v>0</v>
          </cell>
        </row>
        <row r="8640">
          <cell r="K8640">
            <v>0</v>
          </cell>
        </row>
        <row r="8641">
          <cell r="K8641">
            <v>0</v>
          </cell>
        </row>
        <row r="8642">
          <cell r="K8642">
            <v>0</v>
          </cell>
        </row>
        <row r="8643">
          <cell r="G8643">
            <v>2</v>
          </cell>
          <cell r="K8643">
            <v>150000</v>
          </cell>
        </row>
        <row r="8644">
          <cell r="K8644">
            <v>0</v>
          </cell>
        </row>
        <row r="8645">
          <cell r="K8645">
            <v>0</v>
          </cell>
        </row>
        <row r="8646">
          <cell r="K8646">
            <v>0</v>
          </cell>
        </row>
        <row r="8647">
          <cell r="K8647">
            <v>0</v>
          </cell>
        </row>
        <row r="8648">
          <cell r="K8648">
            <v>0</v>
          </cell>
        </row>
        <row r="8649">
          <cell r="K8649">
            <v>0</v>
          </cell>
        </row>
        <row r="8650">
          <cell r="K8650">
            <v>0</v>
          </cell>
        </row>
        <row r="8651">
          <cell r="G8651">
            <v>2</v>
          </cell>
          <cell r="K8651">
            <v>300000</v>
          </cell>
        </row>
        <row r="8652">
          <cell r="K8652">
            <v>0</v>
          </cell>
        </row>
        <row r="8653">
          <cell r="K8653">
            <v>0</v>
          </cell>
        </row>
        <row r="8654">
          <cell r="K8654">
            <v>0</v>
          </cell>
        </row>
        <row r="8655">
          <cell r="G8655">
            <v>2</v>
          </cell>
          <cell r="K8655">
            <v>20000</v>
          </cell>
        </row>
        <row r="8656">
          <cell r="K8656">
            <v>0</v>
          </cell>
        </row>
        <row r="8657">
          <cell r="K8657">
            <v>0</v>
          </cell>
        </row>
        <row r="8658">
          <cell r="K8658">
            <v>0</v>
          </cell>
        </row>
        <row r="8659">
          <cell r="G8659">
            <v>6</v>
          </cell>
          <cell r="K8659">
            <v>500000</v>
          </cell>
        </row>
        <row r="8660">
          <cell r="K8660">
            <v>0</v>
          </cell>
        </row>
        <row r="8661">
          <cell r="K8661">
            <v>0</v>
          </cell>
        </row>
        <row r="8662">
          <cell r="K8662">
            <v>0</v>
          </cell>
        </row>
        <row r="8663">
          <cell r="G8663">
            <v>4</v>
          </cell>
          <cell r="K8663">
            <v>600000</v>
          </cell>
        </row>
        <row r="8664">
          <cell r="G8664">
            <v>4</v>
          </cell>
          <cell r="K8664">
            <v>600000</v>
          </cell>
        </row>
        <row r="8665">
          <cell r="K8665">
            <v>0</v>
          </cell>
        </row>
        <row r="8666">
          <cell r="G8666">
            <v>4</v>
          </cell>
          <cell r="K8666">
            <v>600000</v>
          </cell>
        </row>
        <row r="8667">
          <cell r="K8667">
            <v>0</v>
          </cell>
        </row>
        <row r="8668">
          <cell r="K8668">
            <v>0</v>
          </cell>
        </row>
        <row r="8669">
          <cell r="K8669">
            <v>0</v>
          </cell>
        </row>
        <row r="8670">
          <cell r="K8670">
            <v>0</v>
          </cell>
        </row>
        <row r="8671">
          <cell r="K8671">
            <v>0</v>
          </cell>
        </row>
        <row r="8672">
          <cell r="G8672">
            <v>5</v>
          </cell>
          <cell r="K8672">
            <v>500000</v>
          </cell>
        </row>
        <row r="8673">
          <cell r="K8673">
            <v>0</v>
          </cell>
        </row>
        <row r="8674">
          <cell r="G8674">
            <v>7</v>
          </cell>
          <cell r="K8674">
            <v>600000</v>
          </cell>
        </row>
        <row r="8675">
          <cell r="K8675">
            <v>0</v>
          </cell>
        </row>
        <row r="8676">
          <cell r="G8676">
            <v>5</v>
          </cell>
          <cell r="K8676">
            <v>300000</v>
          </cell>
        </row>
        <row r="8677">
          <cell r="G8677">
            <v>10</v>
          </cell>
          <cell r="K8677">
            <v>2000000</v>
          </cell>
        </row>
        <row r="8678">
          <cell r="K8678">
            <v>0</v>
          </cell>
        </row>
        <row r="8679">
          <cell r="K8679">
            <v>0</v>
          </cell>
        </row>
        <row r="8680">
          <cell r="K8680">
            <v>0</v>
          </cell>
        </row>
        <row r="8681">
          <cell r="K8681">
            <v>0</v>
          </cell>
        </row>
        <row r="8682">
          <cell r="G8682">
            <v>5</v>
          </cell>
          <cell r="K8682">
            <v>300000</v>
          </cell>
        </row>
        <row r="8683">
          <cell r="G8683">
            <v>6</v>
          </cell>
          <cell r="K8683">
            <v>500000</v>
          </cell>
        </row>
        <row r="8684">
          <cell r="G8684">
            <v>5</v>
          </cell>
          <cell r="K8684">
            <v>300000</v>
          </cell>
        </row>
        <row r="8685">
          <cell r="K8685">
            <v>0</v>
          </cell>
        </row>
        <row r="8686">
          <cell r="G8686">
            <v>6</v>
          </cell>
          <cell r="K8686">
            <v>300000</v>
          </cell>
        </row>
        <row r="8687">
          <cell r="K8687">
            <v>0</v>
          </cell>
        </row>
        <row r="8688">
          <cell r="G8688">
            <v>6</v>
          </cell>
          <cell r="K8688">
            <v>500000</v>
          </cell>
        </row>
        <row r="8689">
          <cell r="K8689">
            <v>0</v>
          </cell>
        </row>
        <row r="8690">
          <cell r="G8690">
            <v>6</v>
          </cell>
          <cell r="K8690">
            <v>500000</v>
          </cell>
        </row>
        <row r="8691">
          <cell r="K8691">
            <v>0</v>
          </cell>
        </row>
        <row r="8692">
          <cell r="K8692">
            <v>0</v>
          </cell>
        </row>
        <row r="8693">
          <cell r="K8693">
            <v>0</v>
          </cell>
        </row>
        <row r="8694">
          <cell r="K8694">
            <v>0</v>
          </cell>
        </row>
        <row r="8695">
          <cell r="K8695">
            <v>0</v>
          </cell>
        </row>
        <row r="8696">
          <cell r="K8696">
            <v>0</v>
          </cell>
        </row>
        <row r="8697">
          <cell r="K8697">
            <v>0</v>
          </cell>
        </row>
        <row r="8698">
          <cell r="K8698">
            <v>0</v>
          </cell>
        </row>
        <row r="8699">
          <cell r="K8699">
            <v>0</v>
          </cell>
        </row>
        <row r="8700">
          <cell r="K8700">
            <v>0</v>
          </cell>
        </row>
        <row r="8701">
          <cell r="K8701">
            <v>0</v>
          </cell>
        </row>
        <row r="8702">
          <cell r="K8702">
            <v>0</v>
          </cell>
        </row>
        <row r="8703">
          <cell r="K8703">
            <v>0</v>
          </cell>
        </row>
        <row r="8704">
          <cell r="K8704">
            <v>0</v>
          </cell>
        </row>
        <row r="8705">
          <cell r="K8705">
            <v>0</v>
          </cell>
        </row>
        <row r="8706">
          <cell r="G8706">
            <v>1</v>
          </cell>
          <cell r="K8706">
            <v>800000</v>
          </cell>
        </row>
        <row r="8707">
          <cell r="G8707">
            <v>1</v>
          </cell>
          <cell r="K8707">
            <v>100000</v>
          </cell>
        </row>
        <row r="8708">
          <cell r="K8708">
            <v>0</v>
          </cell>
        </row>
        <row r="8709">
          <cell r="K8709">
            <v>0</v>
          </cell>
        </row>
        <row r="8710">
          <cell r="G8710">
            <v>1</v>
          </cell>
          <cell r="K8710">
            <v>800000</v>
          </cell>
        </row>
        <row r="8711">
          <cell r="K8711">
            <v>0</v>
          </cell>
        </row>
        <row r="8712">
          <cell r="K8712">
            <v>0</v>
          </cell>
        </row>
        <row r="8713">
          <cell r="K8713">
            <v>0</v>
          </cell>
        </row>
        <row r="8714">
          <cell r="K8714">
            <v>0</v>
          </cell>
        </row>
        <row r="8715">
          <cell r="G8715">
            <v>1</v>
          </cell>
          <cell r="K8715">
            <v>100000</v>
          </cell>
        </row>
        <row r="8716">
          <cell r="K8716">
            <v>0</v>
          </cell>
        </row>
        <row r="8717">
          <cell r="K8717">
            <v>0</v>
          </cell>
        </row>
        <row r="8718">
          <cell r="K8718">
            <v>0</v>
          </cell>
        </row>
        <row r="8719">
          <cell r="K8719">
            <v>0</v>
          </cell>
        </row>
        <row r="8720">
          <cell r="K8720">
            <v>0</v>
          </cell>
        </row>
        <row r="8721">
          <cell r="K8721">
            <v>0</v>
          </cell>
        </row>
        <row r="8722">
          <cell r="K8722">
            <v>0</v>
          </cell>
        </row>
        <row r="8723">
          <cell r="G8723">
            <v>1</v>
          </cell>
          <cell r="K8723">
            <v>100000</v>
          </cell>
        </row>
        <row r="8724">
          <cell r="K8724">
            <v>0</v>
          </cell>
        </row>
        <row r="8725">
          <cell r="K8725">
            <v>0</v>
          </cell>
        </row>
        <row r="8726">
          <cell r="K8726">
            <v>0</v>
          </cell>
        </row>
        <row r="8727">
          <cell r="K8727">
            <v>0</v>
          </cell>
        </row>
        <row r="8728">
          <cell r="K8728">
            <v>0</v>
          </cell>
        </row>
        <row r="8729">
          <cell r="G8729">
            <v>1</v>
          </cell>
          <cell r="K8729">
            <v>75000</v>
          </cell>
        </row>
        <row r="8730">
          <cell r="K8730">
            <v>0</v>
          </cell>
        </row>
        <row r="8731">
          <cell r="K8731">
            <v>0</v>
          </cell>
        </row>
        <row r="8732">
          <cell r="K8732">
            <v>0</v>
          </cell>
        </row>
        <row r="8733">
          <cell r="K8733">
            <v>0</v>
          </cell>
        </row>
        <row r="8734">
          <cell r="K8734">
            <v>0</v>
          </cell>
        </row>
        <row r="8735">
          <cell r="K8735">
            <v>0</v>
          </cell>
        </row>
        <row r="8736">
          <cell r="K8736">
            <v>0</v>
          </cell>
        </row>
        <row r="8737">
          <cell r="K8737">
            <v>0</v>
          </cell>
        </row>
        <row r="8738">
          <cell r="K8738">
            <v>0</v>
          </cell>
        </row>
        <row r="8739">
          <cell r="K8739">
            <v>0</v>
          </cell>
        </row>
        <row r="8740">
          <cell r="K8740">
            <v>0</v>
          </cell>
        </row>
        <row r="8741">
          <cell r="K8741">
            <v>0</v>
          </cell>
        </row>
        <row r="8742">
          <cell r="K8742">
            <v>0</v>
          </cell>
        </row>
        <row r="8743">
          <cell r="K8743">
            <v>0</v>
          </cell>
        </row>
        <row r="8744">
          <cell r="K8744">
            <v>0</v>
          </cell>
        </row>
        <row r="8745">
          <cell r="K8745">
            <v>0</v>
          </cell>
        </row>
        <row r="8746">
          <cell r="K8746">
            <v>0</v>
          </cell>
        </row>
        <row r="8747">
          <cell r="K8747">
            <v>0</v>
          </cell>
        </row>
        <row r="8748">
          <cell r="K8748">
            <v>0</v>
          </cell>
        </row>
        <row r="8749">
          <cell r="G8749">
            <v>1</v>
          </cell>
          <cell r="K8749">
            <v>1100000</v>
          </cell>
        </row>
        <row r="8750">
          <cell r="K8750">
            <v>0</v>
          </cell>
        </row>
        <row r="8751">
          <cell r="K8751">
            <v>0</v>
          </cell>
        </row>
        <row r="8752">
          <cell r="K8752">
            <v>0</v>
          </cell>
        </row>
        <row r="8753">
          <cell r="K8753">
            <v>0</v>
          </cell>
        </row>
        <row r="8754">
          <cell r="K8754">
            <v>0</v>
          </cell>
        </row>
        <row r="8755">
          <cell r="K8755">
            <v>0</v>
          </cell>
        </row>
        <row r="8756">
          <cell r="K8756">
            <v>0</v>
          </cell>
        </row>
        <row r="8757">
          <cell r="K8757">
            <v>0</v>
          </cell>
        </row>
        <row r="8758">
          <cell r="K8758">
            <v>0</v>
          </cell>
        </row>
        <row r="8759">
          <cell r="K8759">
            <v>0</v>
          </cell>
        </row>
        <row r="8760">
          <cell r="K8760">
            <v>0</v>
          </cell>
        </row>
        <row r="8761">
          <cell r="K8761">
            <v>0</v>
          </cell>
        </row>
        <row r="8762">
          <cell r="K8762">
            <v>0</v>
          </cell>
        </row>
        <row r="8763">
          <cell r="K8763">
            <v>0</v>
          </cell>
        </row>
        <row r="8764">
          <cell r="K8764">
            <v>0</v>
          </cell>
        </row>
        <row r="8765">
          <cell r="K8765">
            <v>0</v>
          </cell>
        </row>
        <row r="8766">
          <cell r="K8766">
            <v>0</v>
          </cell>
        </row>
        <row r="8767">
          <cell r="K8767">
            <v>0</v>
          </cell>
        </row>
        <row r="8768">
          <cell r="K8768">
            <v>0</v>
          </cell>
        </row>
        <row r="8769">
          <cell r="K8769">
            <v>0</v>
          </cell>
        </row>
        <row r="8770">
          <cell r="K8770">
            <v>0</v>
          </cell>
        </row>
        <row r="8771">
          <cell r="K8771">
            <v>0</v>
          </cell>
        </row>
        <row r="8772">
          <cell r="K8772">
            <v>0</v>
          </cell>
        </row>
        <row r="8773">
          <cell r="K8773">
            <v>0</v>
          </cell>
        </row>
        <row r="8774">
          <cell r="K8774">
            <v>0</v>
          </cell>
        </row>
        <row r="8775">
          <cell r="K8775">
            <v>0</v>
          </cell>
        </row>
        <row r="8776">
          <cell r="G8776">
            <v>1</v>
          </cell>
          <cell r="K8776">
            <v>50000</v>
          </cell>
        </row>
        <row r="8777">
          <cell r="K8777">
            <v>0</v>
          </cell>
        </row>
        <row r="8778">
          <cell r="K8778">
            <v>0</v>
          </cell>
        </row>
        <row r="8779">
          <cell r="K8779">
            <v>0</v>
          </cell>
        </row>
        <row r="8780">
          <cell r="K8780">
            <v>0</v>
          </cell>
        </row>
        <row r="8781">
          <cell r="K8781">
            <v>0</v>
          </cell>
        </row>
        <row r="8782">
          <cell r="K8782">
            <v>0</v>
          </cell>
        </row>
        <row r="8783">
          <cell r="K8783">
            <v>0</v>
          </cell>
        </row>
        <row r="8784">
          <cell r="G8784">
            <v>3</v>
          </cell>
          <cell r="K8784">
            <v>150000</v>
          </cell>
        </row>
        <row r="8785">
          <cell r="K8785">
            <v>0</v>
          </cell>
        </row>
        <row r="8786">
          <cell r="K8786">
            <v>0</v>
          </cell>
        </row>
        <row r="8787">
          <cell r="G8787">
            <v>3</v>
          </cell>
          <cell r="K8787">
            <v>150000</v>
          </cell>
        </row>
        <row r="8788">
          <cell r="G8788">
            <v>1</v>
          </cell>
          <cell r="K8788">
            <v>50000</v>
          </cell>
        </row>
        <row r="8789">
          <cell r="K8789">
            <v>0</v>
          </cell>
        </row>
        <row r="8790">
          <cell r="K8790">
            <v>0</v>
          </cell>
        </row>
        <row r="8791">
          <cell r="K8791">
            <v>0</v>
          </cell>
        </row>
        <row r="8792">
          <cell r="G8792">
            <v>2</v>
          </cell>
          <cell r="K8792">
            <v>100000</v>
          </cell>
        </row>
        <row r="8793">
          <cell r="K8793">
            <v>0</v>
          </cell>
        </row>
        <row r="8794">
          <cell r="K8794">
            <v>0</v>
          </cell>
        </row>
        <row r="8795">
          <cell r="G8795">
            <v>3</v>
          </cell>
          <cell r="K8795">
            <v>150000</v>
          </cell>
        </row>
        <row r="8796">
          <cell r="K8796">
            <v>0</v>
          </cell>
        </row>
        <row r="8797">
          <cell r="G8797">
            <v>2</v>
          </cell>
          <cell r="K8797">
            <v>100000</v>
          </cell>
        </row>
        <row r="8798">
          <cell r="K8798">
            <v>0</v>
          </cell>
        </row>
        <row r="8799">
          <cell r="G8799">
            <v>3</v>
          </cell>
          <cell r="K8799">
            <v>150000</v>
          </cell>
        </row>
        <row r="8800">
          <cell r="G8800">
            <v>3</v>
          </cell>
          <cell r="K8800">
            <v>150000</v>
          </cell>
        </row>
        <row r="8801">
          <cell r="K8801">
            <v>0</v>
          </cell>
        </row>
        <row r="8802">
          <cell r="G8802">
            <v>2</v>
          </cell>
          <cell r="K8802">
            <v>500000</v>
          </cell>
        </row>
        <row r="8803">
          <cell r="K8803">
            <v>0</v>
          </cell>
        </row>
        <row r="8804">
          <cell r="K8804">
            <v>0</v>
          </cell>
        </row>
        <row r="8805">
          <cell r="K8805">
            <v>0</v>
          </cell>
        </row>
        <row r="8806">
          <cell r="G8806">
            <v>2</v>
          </cell>
          <cell r="K8806">
            <v>100000</v>
          </cell>
        </row>
        <row r="8807">
          <cell r="K8807">
            <v>0</v>
          </cell>
        </row>
        <row r="8808">
          <cell r="K8808">
            <v>0</v>
          </cell>
        </row>
        <row r="8809">
          <cell r="K8809">
            <v>0</v>
          </cell>
        </row>
        <row r="8810">
          <cell r="G8810">
            <v>3</v>
          </cell>
          <cell r="K8810">
            <v>150000</v>
          </cell>
        </row>
        <row r="8811">
          <cell r="K8811">
            <v>0</v>
          </cell>
        </row>
        <row r="8812">
          <cell r="K8812">
            <v>0</v>
          </cell>
        </row>
        <row r="8813">
          <cell r="K8813">
            <v>0</v>
          </cell>
        </row>
        <row r="8814">
          <cell r="G8814">
            <v>2</v>
          </cell>
          <cell r="K8814">
            <v>100000</v>
          </cell>
        </row>
        <row r="8815">
          <cell r="G8815">
            <v>2</v>
          </cell>
          <cell r="K8815">
            <v>500000</v>
          </cell>
        </row>
        <row r="8816">
          <cell r="K8816">
            <v>0</v>
          </cell>
        </row>
        <row r="8817">
          <cell r="K8817">
            <v>0</v>
          </cell>
        </row>
        <row r="8818">
          <cell r="G8818">
            <v>4</v>
          </cell>
          <cell r="K8818">
            <v>1000000</v>
          </cell>
        </row>
        <row r="8819">
          <cell r="K8819">
            <v>0</v>
          </cell>
        </row>
        <row r="8820">
          <cell r="G8820">
            <v>3</v>
          </cell>
          <cell r="K8820">
            <v>1000000</v>
          </cell>
        </row>
        <row r="8821">
          <cell r="G8821">
            <v>2</v>
          </cell>
          <cell r="K8821">
            <v>350000</v>
          </cell>
        </row>
        <row r="8822">
          <cell r="K8822">
            <v>0</v>
          </cell>
        </row>
        <row r="8823">
          <cell r="K8823">
            <v>0</v>
          </cell>
        </row>
        <row r="8824">
          <cell r="K8824">
            <v>0</v>
          </cell>
        </row>
        <row r="8825">
          <cell r="K8825">
            <v>0</v>
          </cell>
        </row>
        <row r="8826">
          <cell r="G8826">
            <v>3</v>
          </cell>
          <cell r="K8826">
            <v>1500000</v>
          </cell>
        </row>
        <row r="8827">
          <cell r="K8827">
            <v>0</v>
          </cell>
        </row>
        <row r="8828">
          <cell r="G8828">
            <v>3</v>
          </cell>
          <cell r="K8828">
            <v>1500000</v>
          </cell>
        </row>
        <row r="8829">
          <cell r="K8829">
            <v>0</v>
          </cell>
        </row>
        <row r="8830">
          <cell r="G8830">
            <v>3</v>
          </cell>
          <cell r="K8830">
            <v>150000</v>
          </cell>
        </row>
        <row r="8831">
          <cell r="G8831">
            <v>1</v>
          </cell>
          <cell r="K8831">
            <v>300000</v>
          </cell>
        </row>
        <row r="8832">
          <cell r="K8832">
            <v>0</v>
          </cell>
        </row>
        <row r="8833">
          <cell r="K8833">
            <v>0</v>
          </cell>
        </row>
        <row r="8834">
          <cell r="G8834">
            <v>4</v>
          </cell>
          <cell r="K8834">
            <v>400000</v>
          </cell>
        </row>
        <row r="8835">
          <cell r="K8835">
            <v>0</v>
          </cell>
        </row>
        <row r="8836">
          <cell r="G8836">
            <v>4</v>
          </cell>
          <cell r="K8836">
            <v>400000</v>
          </cell>
        </row>
        <row r="8837">
          <cell r="K8837">
            <v>0</v>
          </cell>
        </row>
        <row r="8838">
          <cell r="K8838">
            <v>0</v>
          </cell>
        </row>
        <row r="8839">
          <cell r="K8839">
            <v>0</v>
          </cell>
        </row>
        <row r="8840">
          <cell r="K8840">
            <v>0</v>
          </cell>
        </row>
        <row r="8841">
          <cell r="K8841">
            <v>0</v>
          </cell>
        </row>
        <row r="8842">
          <cell r="G8842">
            <v>1</v>
          </cell>
          <cell r="K8842">
            <v>500000</v>
          </cell>
        </row>
        <row r="8843">
          <cell r="K8843">
            <v>0</v>
          </cell>
        </row>
        <row r="8844">
          <cell r="G8844">
            <v>1</v>
          </cell>
          <cell r="K8844">
            <v>400000</v>
          </cell>
        </row>
        <row r="8845">
          <cell r="K8845">
            <v>0</v>
          </cell>
        </row>
        <row r="8846">
          <cell r="K8846">
            <v>0</v>
          </cell>
        </row>
        <row r="8847">
          <cell r="K8847">
            <v>0</v>
          </cell>
        </row>
        <row r="8848">
          <cell r="G8848">
            <v>1</v>
          </cell>
          <cell r="K8848">
            <v>50000</v>
          </cell>
        </row>
        <row r="8849">
          <cell r="K8849">
            <v>0</v>
          </cell>
        </row>
        <row r="8850">
          <cell r="K8850">
            <v>0</v>
          </cell>
        </row>
        <row r="8851">
          <cell r="K8851">
            <v>0</v>
          </cell>
        </row>
        <row r="8852">
          <cell r="K8852">
            <v>0</v>
          </cell>
        </row>
        <row r="8853">
          <cell r="K8853">
            <v>0</v>
          </cell>
        </row>
        <row r="8854">
          <cell r="G8854">
            <v>1</v>
          </cell>
          <cell r="K8854">
            <v>500000</v>
          </cell>
        </row>
        <row r="8855">
          <cell r="K8855">
            <v>0</v>
          </cell>
        </row>
        <row r="8856">
          <cell r="K8856">
            <v>0</v>
          </cell>
        </row>
        <row r="8857">
          <cell r="K8857">
            <v>0</v>
          </cell>
        </row>
        <row r="8858">
          <cell r="K8858">
            <v>0</v>
          </cell>
        </row>
        <row r="8859">
          <cell r="K8859">
            <v>0</v>
          </cell>
        </row>
        <row r="8860">
          <cell r="K8860">
            <v>0</v>
          </cell>
        </row>
        <row r="8861">
          <cell r="K8861">
            <v>0</v>
          </cell>
        </row>
        <row r="8862">
          <cell r="K8862">
            <v>0</v>
          </cell>
        </row>
        <row r="8863">
          <cell r="K8863">
            <v>0</v>
          </cell>
        </row>
        <row r="8864">
          <cell r="K8864">
            <v>0</v>
          </cell>
        </row>
        <row r="8865">
          <cell r="K8865">
            <v>0</v>
          </cell>
        </row>
        <row r="8866">
          <cell r="K8866">
            <v>0</v>
          </cell>
        </row>
        <row r="8867">
          <cell r="G8867">
            <v>1</v>
          </cell>
          <cell r="K8867">
            <v>100000</v>
          </cell>
        </row>
        <row r="8868">
          <cell r="K8868">
            <v>0</v>
          </cell>
        </row>
        <row r="8869">
          <cell r="G8869">
            <v>1</v>
          </cell>
          <cell r="K8869">
            <v>100000</v>
          </cell>
        </row>
        <row r="8870">
          <cell r="K8870">
            <v>0</v>
          </cell>
        </row>
        <row r="8871">
          <cell r="K8871">
            <v>0</v>
          </cell>
        </row>
        <row r="8872">
          <cell r="K8872">
            <v>0</v>
          </cell>
        </row>
        <row r="8873">
          <cell r="K8873">
            <v>0</v>
          </cell>
        </row>
        <row r="8874">
          <cell r="G8874">
            <v>1</v>
          </cell>
          <cell r="K8874">
            <v>547000</v>
          </cell>
        </row>
        <row r="8875">
          <cell r="G8875">
            <v>1</v>
          </cell>
          <cell r="K8875">
            <v>545000</v>
          </cell>
        </row>
        <row r="8876">
          <cell r="K8876">
            <v>0</v>
          </cell>
        </row>
        <row r="8877">
          <cell r="K8877">
            <v>0</v>
          </cell>
        </row>
        <row r="8878">
          <cell r="K8878">
            <v>0</v>
          </cell>
        </row>
        <row r="8879">
          <cell r="K8879">
            <v>0</v>
          </cell>
        </row>
        <row r="8880">
          <cell r="K8880">
            <v>0</v>
          </cell>
        </row>
        <row r="8881">
          <cell r="K8881">
            <v>0</v>
          </cell>
        </row>
        <row r="8882">
          <cell r="K8882">
            <v>0</v>
          </cell>
        </row>
        <row r="8883">
          <cell r="K8883">
            <v>0</v>
          </cell>
        </row>
        <row r="8884">
          <cell r="K8884">
            <v>0</v>
          </cell>
        </row>
        <row r="8885">
          <cell r="K8885">
            <v>0</v>
          </cell>
        </row>
        <row r="8886">
          <cell r="K8886">
            <v>0</v>
          </cell>
        </row>
        <row r="8887">
          <cell r="K8887">
            <v>0</v>
          </cell>
        </row>
        <row r="8888">
          <cell r="K8888">
            <v>0</v>
          </cell>
        </row>
        <row r="8889">
          <cell r="K8889">
            <v>0</v>
          </cell>
        </row>
        <row r="8890">
          <cell r="K8890">
            <v>0</v>
          </cell>
        </row>
        <row r="8891">
          <cell r="G8891">
            <v>1</v>
          </cell>
          <cell r="K8891">
            <v>1000000</v>
          </cell>
        </row>
        <row r="8892">
          <cell r="K8892">
            <v>0</v>
          </cell>
        </row>
        <row r="8893">
          <cell r="K8893">
            <v>0</v>
          </cell>
        </row>
        <row r="8894">
          <cell r="G8894">
            <v>1</v>
          </cell>
          <cell r="K8894">
            <v>900000</v>
          </cell>
        </row>
        <row r="8895">
          <cell r="K8895">
            <v>0</v>
          </cell>
        </row>
        <row r="8896">
          <cell r="K8896">
            <v>0</v>
          </cell>
        </row>
        <row r="8897">
          <cell r="K8897">
            <v>0</v>
          </cell>
        </row>
        <row r="8898">
          <cell r="K8898">
            <v>0</v>
          </cell>
        </row>
        <row r="8899">
          <cell r="K8899">
            <v>0</v>
          </cell>
        </row>
        <row r="8900">
          <cell r="G8900">
            <v>1</v>
          </cell>
          <cell r="K8900">
            <v>800000</v>
          </cell>
        </row>
        <row r="8901">
          <cell r="K8901">
            <v>0</v>
          </cell>
        </row>
        <row r="8902">
          <cell r="G8902">
            <v>1</v>
          </cell>
          <cell r="K8902">
            <v>800000</v>
          </cell>
        </row>
        <row r="8903">
          <cell r="K8903">
            <v>0</v>
          </cell>
        </row>
        <row r="8904">
          <cell r="G8904">
            <v>1</v>
          </cell>
          <cell r="K8904">
            <v>500000</v>
          </cell>
        </row>
        <row r="8905">
          <cell r="G8905">
            <v>1</v>
          </cell>
          <cell r="K8905">
            <v>1500000</v>
          </cell>
        </row>
        <row r="8906">
          <cell r="G8906">
            <v>1</v>
          </cell>
          <cell r="K8906">
            <v>1000000</v>
          </cell>
        </row>
        <row r="8907">
          <cell r="K8907">
            <v>0</v>
          </cell>
        </row>
        <row r="8908">
          <cell r="G8908">
            <v>1</v>
          </cell>
          <cell r="K8908">
            <v>800000</v>
          </cell>
        </row>
        <row r="8909">
          <cell r="K8909">
            <v>0</v>
          </cell>
        </row>
        <row r="8910">
          <cell r="K8910">
            <v>0</v>
          </cell>
        </row>
        <row r="8911">
          <cell r="K8911">
            <v>0</v>
          </cell>
        </row>
        <row r="8912">
          <cell r="K8912">
            <v>0</v>
          </cell>
        </row>
        <row r="8913">
          <cell r="K8913">
            <v>0</v>
          </cell>
        </row>
        <row r="8914">
          <cell r="K8914">
            <v>0</v>
          </cell>
        </row>
        <row r="8915">
          <cell r="K8915">
            <v>0</v>
          </cell>
        </row>
        <row r="8916">
          <cell r="K8916">
            <v>0</v>
          </cell>
        </row>
        <row r="8917">
          <cell r="K8917">
            <v>0</v>
          </cell>
        </row>
        <row r="8918">
          <cell r="K8918">
            <v>0</v>
          </cell>
        </row>
        <row r="8919">
          <cell r="K8919">
            <v>0</v>
          </cell>
        </row>
        <row r="8920">
          <cell r="K8920">
            <v>0</v>
          </cell>
        </row>
        <row r="8921">
          <cell r="K8921">
            <v>0</v>
          </cell>
        </row>
        <row r="8922">
          <cell r="K8922">
            <v>0</v>
          </cell>
        </row>
        <row r="8923">
          <cell r="K8923">
            <v>0</v>
          </cell>
        </row>
        <row r="8924">
          <cell r="K8924">
            <v>0</v>
          </cell>
        </row>
        <row r="8925">
          <cell r="K8925">
            <v>0</v>
          </cell>
        </row>
        <row r="8926">
          <cell r="K8926">
            <v>0</v>
          </cell>
        </row>
        <row r="8927">
          <cell r="K8927">
            <v>0</v>
          </cell>
        </row>
        <row r="8928">
          <cell r="K8928">
            <v>0</v>
          </cell>
        </row>
        <row r="8929">
          <cell r="K8929">
            <v>0</v>
          </cell>
        </row>
        <row r="8930">
          <cell r="K8930">
            <v>0</v>
          </cell>
        </row>
        <row r="8931">
          <cell r="G8931">
            <v>1</v>
          </cell>
          <cell r="K8931">
            <v>250000</v>
          </cell>
        </row>
        <row r="8932">
          <cell r="K8932">
            <v>0</v>
          </cell>
        </row>
        <row r="8933">
          <cell r="K8933">
            <v>0</v>
          </cell>
        </row>
        <row r="8934">
          <cell r="K8934">
            <v>0</v>
          </cell>
        </row>
        <row r="8935">
          <cell r="K8935">
            <v>0</v>
          </cell>
        </row>
        <row r="8936">
          <cell r="K8936">
            <v>0</v>
          </cell>
        </row>
        <row r="8937">
          <cell r="K8937">
            <v>0</v>
          </cell>
        </row>
        <row r="8938">
          <cell r="K8938">
            <v>0</v>
          </cell>
        </row>
        <row r="8939">
          <cell r="G8939">
            <v>1</v>
          </cell>
          <cell r="K8939">
            <v>300000</v>
          </cell>
        </row>
        <row r="8940">
          <cell r="K8940">
            <v>0</v>
          </cell>
        </row>
        <row r="8941">
          <cell r="K8941">
            <v>0</v>
          </cell>
        </row>
        <row r="8942">
          <cell r="K8942">
            <v>0</v>
          </cell>
        </row>
        <row r="8943">
          <cell r="G8943">
            <v>3</v>
          </cell>
          <cell r="K8943">
            <v>300000</v>
          </cell>
        </row>
        <row r="8944">
          <cell r="K8944">
            <v>0</v>
          </cell>
        </row>
        <row r="8945">
          <cell r="K8945">
            <v>0</v>
          </cell>
        </row>
        <row r="8946">
          <cell r="K8946">
            <v>0</v>
          </cell>
        </row>
        <row r="8947">
          <cell r="K8947">
            <v>0</v>
          </cell>
        </row>
        <row r="8948">
          <cell r="K8948">
            <v>0</v>
          </cell>
        </row>
        <row r="8949">
          <cell r="K8949">
            <v>0</v>
          </cell>
        </row>
        <row r="8950">
          <cell r="K8950">
            <v>0</v>
          </cell>
        </row>
        <row r="8951">
          <cell r="K8951">
            <v>0</v>
          </cell>
        </row>
        <row r="8952">
          <cell r="K8952">
            <v>0</v>
          </cell>
        </row>
        <row r="8953">
          <cell r="K8953">
            <v>0</v>
          </cell>
        </row>
        <row r="8954">
          <cell r="K8954">
            <v>0</v>
          </cell>
        </row>
        <row r="8955">
          <cell r="K8955">
            <v>0</v>
          </cell>
        </row>
        <row r="8956">
          <cell r="K8956">
            <v>0</v>
          </cell>
        </row>
        <row r="8957">
          <cell r="K8957">
            <v>0</v>
          </cell>
        </row>
        <row r="8958">
          <cell r="K8958">
            <v>0</v>
          </cell>
        </row>
        <row r="8959">
          <cell r="K8959">
            <v>0</v>
          </cell>
        </row>
        <row r="8960">
          <cell r="K8960">
            <v>0</v>
          </cell>
        </row>
        <row r="8961">
          <cell r="K8961">
            <v>0</v>
          </cell>
        </row>
        <row r="8962">
          <cell r="K8962">
            <v>0</v>
          </cell>
        </row>
        <row r="8963">
          <cell r="K8963">
            <v>0</v>
          </cell>
        </row>
        <row r="8964">
          <cell r="K8964">
            <v>0</v>
          </cell>
        </row>
        <row r="8965">
          <cell r="K8965">
            <v>0</v>
          </cell>
        </row>
        <row r="8966">
          <cell r="K8966">
            <v>0</v>
          </cell>
        </row>
        <row r="8967">
          <cell r="K8967">
            <v>0</v>
          </cell>
        </row>
        <row r="8968">
          <cell r="K8968">
            <v>0</v>
          </cell>
        </row>
        <row r="8969">
          <cell r="K8969">
            <v>0</v>
          </cell>
        </row>
        <row r="8970">
          <cell r="K8970">
            <v>0</v>
          </cell>
        </row>
        <row r="8971">
          <cell r="K8971">
            <v>0</v>
          </cell>
        </row>
        <row r="8972">
          <cell r="K8972">
            <v>0</v>
          </cell>
        </row>
        <row r="8973">
          <cell r="K8973">
            <v>0</v>
          </cell>
        </row>
        <row r="8974">
          <cell r="K8974">
            <v>0</v>
          </cell>
        </row>
        <row r="8975">
          <cell r="K8975">
            <v>0</v>
          </cell>
        </row>
        <row r="8976">
          <cell r="K8976">
            <v>0</v>
          </cell>
        </row>
        <row r="8977">
          <cell r="K8977">
            <v>0</v>
          </cell>
        </row>
        <row r="8978">
          <cell r="K8978">
            <v>0</v>
          </cell>
        </row>
        <row r="8979">
          <cell r="K8979">
            <v>0</v>
          </cell>
        </row>
        <row r="8980">
          <cell r="K8980">
            <v>0</v>
          </cell>
        </row>
        <row r="8981">
          <cell r="K8981">
            <v>0</v>
          </cell>
        </row>
        <row r="8982">
          <cell r="K8982">
            <v>0</v>
          </cell>
        </row>
        <row r="8983">
          <cell r="K8983">
            <v>0</v>
          </cell>
        </row>
        <row r="8984">
          <cell r="K8984">
            <v>0</v>
          </cell>
        </row>
        <row r="8985">
          <cell r="K8985">
            <v>0</v>
          </cell>
        </row>
        <row r="8986">
          <cell r="K8986">
            <v>0</v>
          </cell>
        </row>
        <row r="8987">
          <cell r="K8987">
            <v>0</v>
          </cell>
        </row>
        <row r="8988">
          <cell r="K8988">
            <v>0</v>
          </cell>
        </row>
        <row r="8989">
          <cell r="K8989">
            <v>0</v>
          </cell>
        </row>
        <row r="8990">
          <cell r="K8990">
            <v>0</v>
          </cell>
        </row>
        <row r="8991">
          <cell r="K8991">
            <v>0</v>
          </cell>
        </row>
        <row r="8992">
          <cell r="G8992">
            <v>800</v>
          </cell>
          <cell r="K8992">
            <v>2000000</v>
          </cell>
        </row>
        <row r="8993">
          <cell r="K8993">
            <v>0</v>
          </cell>
        </row>
        <row r="8994">
          <cell r="G8994">
            <v>600</v>
          </cell>
          <cell r="K8994">
            <v>1500000</v>
          </cell>
        </row>
        <row r="8995">
          <cell r="G8995">
            <v>52</v>
          </cell>
          <cell r="K8995">
            <v>130000</v>
          </cell>
        </row>
        <row r="8996">
          <cell r="K8996">
            <v>0</v>
          </cell>
        </row>
        <row r="8997">
          <cell r="K8997">
            <v>0</v>
          </cell>
        </row>
        <row r="8998">
          <cell r="K8998">
            <v>0</v>
          </cell>
        </row>
        <row r="8999">
          <cell r="K8999">
            <v>0</v>
          </cell>
        </row>
        <row r="9000">
          <cell r="K9000">
            <v>0</v>
          </cell>
        </row>
        <row r="9001">
          <cell r="K9001">
            <v>0</v>
          </cell>
        </row>
        <row r="9002">
          <cell r="K9002">
            <v>0</v>
          </cell>
        </row>
        <row r="9003">
          <cell r="K9003">
            <v>0</v>
          </cell>
        </row>
        <row r="9004">
          <cell r="K9004">
            <v>0</v>
          </cell>
        </row>
        <row r="9005">
          <cell r="K9005">
            <v>0</v>
          </cell>
        </row>
        <row r="9006">
          <cell r="K9006">
            <v>0</v>
          </cell>
        </row>
        <row r="9007">
          <cell r="K9007">
            <v>0</v>
          </cell>
        </row>
        <row r="9008">
          <cell r="K9008">
            <v>0</v>
          </cell>
        </row>
        <row r="9009">
          <cell r="K9009">
            <v>0</v>
          </cell>
        </row>
        <row r="9010">
          <cell r="K9010">
            <v>0</v>
          </cell>
        </row>
        <row r="9011">
          <cell r="G9011">
            <v>40</v>
          </cell>
          <cell r="K9011">
            <v>100000</v>
          </cell>
        </row>
        <row r="9012">
          <cell r="K9012">
            <v>0</v>
          </cell>
        </row>
        <row r="9013">
          <cell r="K9013">
            <v>0</v>
          </cell>
        </row>
        <row r="9014">
          <cell r="K9014">
            <v>0</v>
          </cell>
        </row>
        <row r="9015">
          <cell r="K9015">
            <v>0</v>
          </cell>
        </row>
        <row r="9016">
          <cell r="K9016">
            <v>0</v>
          </cell>
        </row>
        <row r="9017">
          <cell r="G9017">
            <v>240</v>
          </cell>
          <cell r="K9017">
            <v>600000</v>
          </cell>
        </row>
        <row r="9018">
          <cell r="K9018">
            <v>0</v>
          </cell>
        </row>
        <row r="9019">
          <cell r="K9019">
            <v>0</v>
          </cell>
        </row>
        <row r="9020">
          <cell r="K9020">
            <v>0</v>
          </cell>
        </row>
        <row r="9021">
          <cell r="K9021">
            <v>0</v>
          </cell>
        </row>
        <row r="9022">
          <cell r="K9022">
            <v>0</v>
          </cell>
        </row>
        <row r="9023">
          <cell r="K9023">
            <v>0</v>
          </cell>
        </row>
        <row r="9024">
          <cell r="K9024">
            <v>0</v>
          </cell>
        </row>
        <row r="9025">
          <cell r="K9025">
            <v>0</v>
          </cell>
        </row>
        <row r="9026">
          <cell r="K9026">
            <v>0</v>
          </cell>
        </row>
        <row r="9027">
          <cell r="K9027">
            <v>0</v>
          </cell>
        </row>
        <row r="9028">
          <cell r="K9028">
            <v>0</v>
          </cell>
        </row>
        <row r="9029">
          <cell r="K9029">
            <v>0</v>
          </cell>
        </row>
        <row r="9030">
          <cell r="K9030">
            <v>0</v>
          </cell>
        </row>
        <row r="9031">
          <cell r="K9031">
            <v>0</v>
          </cell>
        </row>
        <row r="9032">
          <cell r="K9032">
            <v>0</v>
          </cell>
        </row>
        <row r="9033">
          <cell r="K9033">
            <v>0</v>
          </cell>
        </row>
        <row r="9034">
          <cell r="K9034">
            <v>0</v>
          </cell>
        </row>
        <row r="9035">
          <cell r="K9035">
            <v>0</v>
          </cell>
        </row>
        <row r="9036">
          <cell r="K9036">
            <v>0</v>
          </cell>
        </row>
        <row r="9037">
          <cell r="G9037">
            <v>600</v>
          </cell>
          <cell r="K9037">
            <v>1500000</v>
          </cell>
        </row>
        <row r="9038">
          <cell r="K9038">
            <v>0</v>
          </cell>
        </row>
        <row r="9039">
          <cell r="K9039">
            <v>0</v>
          </cell>
        </row>
        <row r="9040">
          <cell r="K9040">
            <v>0</v>
          </cell>
        </row>
        <row r="9041">
          <cell r="K9041">
            <v>0</v>
          </cell>
        </row>
        <row r="9042">
          <cell r="K9042">
            <v>0</v>
          </cell>
        </row>
        <row r="9043">
          <cell r="K9043">
            <v>0</v>
          </cell>
        </row>
        <row r="9044">
          <cell r="K9044">
            <v>0</v>
          </cell>
        </row>
        <row r="9045">
          <cell r="G9045">
            <v>50</v>
          </cell>
          <cell r="K9045">
            <v>125000</v>
          </cell>
        </row>
        <row r="9046">
          <cell r="K9046">
            <v>0</v>
          </cell>
        </row>
        <row r="9047">
          <cell r="K9047">
            <v>0</v>
          </cell>
        </row>
        <row r="9048">
          <cell r="K9048">
            <v>0</v>
          </cell>
        </row>
        <row r="9049">
          <cell r="K9049">
            <v>0</v>
          </cell>
        </row>
        <row r="9050">
          <cell r="G9050">
            <v>200</v>
          </cell>
          <cell r="K9050">
            <v>500000</v>
          </cell>
        </row>
        <row r="9051">
          <cell r="K9051">
            <v>0</v>
          </cell>
        </row>
        <row r="9052">
          <cell r="K9052">
            <v>0</v>
          </cell>
        </row>
        <row r="9053">
          <cell r="K9053">
            <v>0</v>
          </cell>
        </row>
        <row r="9054">
          <cell r="K9054">
            <v>0</v>
          </cell>
        </row>
        <row r="9055">
          <cell r="K9055">
            <v>0</v>
          </cell>
        </row>
        <row r="9056">
          <cell r="K9056">
            <v>0</v>
          </cell>
        </row>
        <row r="9057">
          <cell r="K9057">
            <v>0</v>
          </cell>
        </row>
        <row r="9058">
          <cell r="K9058">
            <v>0</v>
          </cell>
        </row>
        <row r="9059">
          <cell r="K9059">
            <v>0</v>
          </cell>
        </row>
        <row r="9060">
          <cell r="K9060">
            <v>0</v>
          </cell>
        </row>
        <row r="9061">
          <cell r="G9061">
            <v>150</v>
          </cell>
          <cell r="K9061">
            <v>375000</v>
          </cell>
        </row>
        <row r="9062">
          <cell r="K9062">
            <v>0</v>
          </cell>
        </row>
        <row r="9063">
          <cell r="K9063">
            <v>0</v>
          </cell>
        </row>
        <row r="9064">
          <cell r="K9064">
            <v>0</v>
          </cell>
        </row>
        <row r="9065">
          <cell r="K9065">
            <v>0</v>
          </cell>
        </row>
        <row r="9066">
          <cell r="K9066">
            <v>0</v>
          </cell>
        </row>
        <row r="9067">
          <cell r="K9067">
            <v>0</v>
          </cell>
        </row>
        <row r="9068">
          <cell r="K9068">
            <v>0</v>
          </cell>
        </row>
        <row r="9069">
          <cell r="K9069">
            <v>0</v>
          </cell>
        </row>
        <row r="9070">
          <cell r="K9070">
            <v>0</v>
          </cell>
        </row>
        <row r="9071">
          <cell r="K9071">
            <v>0</v>
          </cell>
        </row>
        <row r="9072">
          <cell r="K9072">
            <v>0</v>
          </cell>
        </row>
        <row r="9073">
          <cell r="G9073">
            <v>145</v>
          </cell>
          <cell r="K9073">
            <v>362500</v>
          </cell>
        </row>
        <row r="9074">
          <cell r="K9074">
            <v>0</v>
          </cell>
        </row>
        <row r="9075">
          <cell r="G9075">
            <v>171</v>
          </cell>
          <cell r="K9075">
            <v>427500</v>
          </cell>
        </row>
        <row r="9076">
          <cell r="K9076">
            <v>0</v>
          </cell>
        </row>
        <row r="9077">
          <cell r="K9077">
            <v>0</v>
          </cell>
        </row>
        <row r="9078">
          <cell r="G9078">
            <v>200</v>
          </cell>
          <cell r="K9078">
            <v>500000</v>
          </cell>
        </row>
        <row r="9079">
          <cell r="K9079">
            <v>0</v>
          </cell>
        </row>
        <row r="9080">
          <cell r="K9080">
            <v>0</v>
          </cell>
        </row>
        <row r="9081">
          <cell r="K9081">
            <v>0</v>
          </cell>
        </row>
        <row r="9082">
          <cell r="K9082">
            <v>0</v>
          </cell>
        </row>
        <row r="9083">
          <cell r="K9083">
            <v>0</v>
          </cell>
        </row>
        <row r="9084">
          <cell r="K9084">
            <v>0</v>
          </cell>
        </row>
        <row r="9085">
          <cell r="G9085">
            <v>170</v>
          </cell>
          <cell r="K9085">
            <v>425000</v>
          </cell>
        </row>
        <row r="9086">
          <cell r="K9086">
            <v>0</v>
          </cell>
        </row>
        <row r="9087">
          <cell r="G9087">
            <v>280</v>
          </cell>
          <cell r="K9087">
            <v>700000</v>
          </cell>
        </row>
        <row r="9088">
          <cell r="K9088">
            <v>0</v>
          </cell>
        </row>
        <row r="9089">
          <cell r="K9089">
            <v>0</v>
          </cell>
        </row>
        <row r="9090">
          <cell r="K9090">
            <v>0</v>
          </cell>
        </row>
        <row r="9091">
          <cell r="G9091">
            <v>10</v>
          </cell>
          <cell r="K9091">
            <v>25000</v>
          </cell>
        </row>
        <row r="9092">
          <cell r="K9092">
            <v>0</v>
          </cell>
        </row>
        <row r="9093">
          <cell r="G9093">
            <v>80</v>
          </cell>
          <cell r="K9093">
            <v>200000</v>
          </cell>
        </row>
        <row r="9094">
          <cell r="K9094">
            <v>0</v>
          </cell>
        </row>
        <row r="9095">
          <cell r="K9095">
            <v>0</v>
          </cell>
        </row>
        <row r="9096">
          <cell r="G9096">
            <v>1960</v>
          </cell>
          <cell r="K9096">
            <v>4900000</v>
          </cell>
        </row>
        <row r="9097">
          <cell r="G9097">
            <v>240</v>
          </cell>
          <cell r="K9097">
            <v>600000</v>
          </cell>
        </row>
        <row r="9098">
          <cell r="G9098">
            <v>170</v>
          </cell>
          <cell r="K9098">
            <v>425000</v>
          </cell>
        </row>
        <row r="9099">
          <cell r="K9099">
            <v>0</v>
          </cell>
        </row>
        <row r="9100">
          <cell r="K9100">
            <v>0</v>
          </cell>
        </row>
        <row r="9101">
          <cell r="K9101">
            <v>0</v>
          </cell>
        </row>
        <row r="9102">
          <cell r="G9102">
            <v>120</v>
          </cell>
          <cell r="K9102">
            <v>300000</v>
          </cell>
        </row>
        <row r="9103">
          <cell r="K9103">
            <v>0</v>
          </cell>
        </row>
        <row r="9104">
          <cell r="K9104">
            <v>0</v>
          </cell>
        </row>
        <row r="9105">
          <cell r="K9105">
            <v>0</v>
          </cell>
        </row>
        <row r="9106">
          <cell r="K9106">
            <v>0</v>
          </cell>
        </row>
        <row r="9107">
          <cell r="K9107">
            <v>0</v>
          </cell>
        </row>
        <row r="9108">
          <cell r="K9108">
            <v>0</v>
          </cell>
        </row>
        <row r="9109">
          <cell r="G9109">
            <v>1000</v>
          </cell>
          <cell r="K9109">
            <v>2500000</v>
          </cell>
        </row>
        <row r="9110">
          <cell r="K9110">
            <v>0</v>
          </cell>
        </row>
        <row r="9111">
          <cell r="G9111">
            <v>280</v>
          </cell>
          <cell r="K9111">
            <v>700000</v>
          </cell>
        </row>
        <row r="9112">
          <cell r="K9112">
            <v>0</v>
          </cell>
        </row>
        <row r="9113">
          <cell r="K9113">
            <v>0</v>
          </cell>
        </row>
        <row r="9114">
          <cell r="K9114">
            <v>0</v>
          </cell>
        </row>
        <row r="9115">
          <cell r="G9115">
            <v>360</v>
          </cell>
          <cell r="K9115">
            <v>900000</v>
          </cell>
        </row>
        <row r="9116">
          <cell r="G9116">
            <v>320</v>
          </cell>
          <cell r="K9116">
            <v>800000</v>
          </cell>
        </row>
        <row r="9117">
          <cell r="G9117">
            <v>150</v>
          </cell>
          <cell r="K9117">
            <v>375000</v>
          </cell>
        </row>
        <row r="9118">
          <cell r="G9118">
            <v>320</v>
          </cell>
          <cell r="K9118">
            <v>800000</v>
          </cell>
        </row>
        <row r="9119">
          <cell r="K9119">
            <v>0</v>
          </cell>
        </row>
        <row r="9120">
          <cell r="K9120">
            <v>0</v>
          </cell>
        </row>
        <row r="9121">
          <cell r="G9121">
            <v>80</v>
          </cell>
          <cell r="K9121">
            <v>200000</v>
          </cell>
        </row>
        <row r="9122">
          <cell r="G9122">
            <v>600</v>
          </cell>
          <cell r="K9122">
            <v>1500000</v>
          </cell>
        </row>
        <row r="9123">
          <cell r="K9123">
            <v>0</v>
          </cell>
        </row>
        <row r="9124">
          <cell r="K9124">
            <v>0</v>
          </cell>
        </row>
        <row r="9125">
          <cell r="K9125">
            <v>0</v>
          </cell>
        </row>
        <row r="9126">
          <cell r="G9126">
            <v>560</v>
          </cell>
          <cell r="K9126">
            <v>1400000</v>
          </cell>
        </row>
        <row r="9128">
          <cell r="M9128">
            <v>28731.53</v>
          </cell>
        </row>
        <row r="9129">
          <cell r="M9129">
            <v>28731.53</v>
          </cell>
        </row>
        <row r="9130">
          <cell r="M9130">
            <v>28731.53</v>
          </cell>
        </row>
        <row r="9131">
          <cell r="M9131">
            <v>28731.53</v>
          </cell>
        </row>
        <row r="9132">
          <cell r="M9132">
            <v>48341.94</v>
          </cell>
        </row>
        <row r="9133">
          <cell r="M9133">
            <v>28731.53</v>
          </cell>
        </row>
        <row r="9134">
          <cell r="M9134">
            <v>28731.53</v>
          </cell>
        </row>
        <row r="9135">
          <cell r="M9135">
            <v>28731.53</v>
          </cell>
        </row>
        <row r="9136">
          <cell r="M9136">
            <v>28731.53</v>
          </cell>
        </row>
        <row r="9137">
          <cell r="M9137">
            <v>28731.53</v>
          </cell>
        </row>
        <row r="9138">
          <cell r="M9138">
            <v>0</v>
          </cell>
        </row>
        <row r="9139">
          <cell r="M9139">
            <v>28731.53</v>
          </cell>
        </row>
        <row r="9140">
          <cell r="M9140">
            <v>28731.53</v>
          </cell>
        </row>
        <row r="9141">
          <cell r="M9141">
            <v>28731.53</v>
          </cell>
        </row>
        <row r="9142">
          <cell r="M9142">
            <v>28731.53</v>
          </cell>
        </row>
        <row r="9143">
          <cell r="M9143">
            <v>57463.06</v>
          </cell>
        </row>
        <row r="9144">
          <cell r="M9144">
            <v>28731.53</v>
          </cell>
        </row>
        <row r="9145">
          <cell r="M9145">
            <v>28731.53</v>
          </cell>
        </row>
        <row r="9146">
          <cell r="M9146">
            <v>28731.53</v>
          </cell>
        </row>
        <row r="9147">
          <cell r="M9147">
            <v>28731.53</v>
          </cell>
        </row>
        <row r="9148">
          <cell r="M9148">
            <v>28731.53</v>
          </cell>
        </row>
        <row r="9149">
          <cell r="M9149">
            <v>28731.53</v>
          </cell>
        </row>
        <row r="9150">
          <cell r="M9150">
            <v>28731.53</v>
          </cell>
        </row>
        <row r="9151">
          <cell r="M9151">
            <v>28731.53</v>
          </cell>
        </row>
        <row r="9152">
          <cell r="M9152">
            <v>28731.53</v>
          </cell>
        </row>
        <row r="9153">
          <cell r="M9153">
            <v>28731.53</v>
          </cell>
        </row>
        <row r="9154">
          <cell r="M9154">
            <v>28731.53</v>
          </cell>
        </row>
        <row r="9155">
          <cell r="M9155">
            <v>28731.53</v>
          </cell>
        </row>
        <row r="9156">
          <cell r="M9156">
            <v>28731.53</v>
          </cell>
        </row>
        <row r="9157">
          <cell r="M9157">
            <v>28731.53</v>
          </cell>
        </row>
        <row r="9158">
          <cell r="M9158">
            <v>28731.53</v>
          </cell>
        </row>
        <row r="9159">
          <cell r="M9159">
            <v>28731.53</v>
          </cell>
        </row>
        <row r="9160">
          <cell r="M9160">
            <v>28731.53</v>
          </cell>
        </row>
        <row r="9161">
          <cell r="M9161">
            <v>28731.53</v>
          </cell>
        </row>
        <row r="9162">
          <cell r="M9162">
            <v>28731.53</v>
          </cell>
        </row>
        <row r="9163">
          <cell r="M9163">
            <v>28731.53</v>
          </cell>
        </row>
        <row r="9164">
          <cell r="M9164">
            <v>28731.53</v>
          </cell>
        </row>
        <row r="9165">
          <cell r="M9165">
            <v>28731.53</v>
          </cell>
        </row>
        <row r="9166">
          <cell r="M9166">
            <v>28731.53</v>
          </cell>
        </row>
        <row r="9167">
          <cell r="M9167">
            <v>28731.53</v>
          </cell>
        </row>
        <row r="9168">
          <cell r="M9168">
            <v>28731.53</v>
          </cell>
        </row>
        <row r="9169">
          <cell r="M9169">
            <v>28731.53</v>
          </cell>
        </row>
        <row r="9170">
          <cell r="M9170">
            <v>28731.53</v>
          </cell>
        </row>
        <row r="9171">
          <cell r="M9171">
            <v>28731.53</v>
          </cell>
        </row>
        <row r="9172">
          <cell r="M9172">
            <v>28731.53</v>
          </cell>
        </row>
        <row r="9173">
          <cell r="M9173">
            <v>28731.53</v>
          </cell>
        </row>
        <row r="9174">
          <cell r="M9174">
            <v>28731.53</v>
          </cell>
        </row>
        <row r="9175">
          <cell r="M9175">
            <v>28731.53</v>
          </cell>
        </row>
        <row r="9176">
          <cell r="M9176">
            <v>28731.53</v>
          </cell>
        </row>
        <row r="9177">
          <cell r="M9177">
            <v>28731.53</v>
          </cell>
        </row>
        <row r="9178">
          <cell r="M9178">
            <v>0</v>
          </cell>
        </row>
        <row r="9179">
          <cell r="M9179">
            <v>28731.53</v>
          </cell>
        </row>
        <row r="9180">
          <cell r="M9180">
            <v>28731.53</v>
          </cell>
        </row>
        <row r="9181">
          <cell r="M9181">
            <v>28731.53</v>
          </cell>
        </row>
        <row r="9182">
          <cell r="M9182">
            <v>28731.53</v>
          </cell>
        </row>
        <row r="9183">
          <cell r="M9183">
            <v>28731.53</v>
          </cell>
        </row>
        <row r="9184">
          <cell r="M9184">
            <v>28731.53</v>
          </cell>
        </row>
        <row r="9185">
          <cell r="M9185">
            <v>28731.53</v>
          </cell>
        </row>
        <row r="9186">
          <cell r="M9186">
            <v>57463.06</v>
          </cell>
        </row>
        <row r="9187">
          <cell r="M9187">
            <v>28731.53</v>
          </cell>
        </row>
        <row r="9188">
          <cell r="M9188">
            <v>28731.53</v>
          </cell>
        </row>
        <row r="9189">
          <cell r="M9189">
            <v>28731.53</v>
          </cell>
        </row>
        <row r="9190">
          <cell r="M9190">
            <v>28731.53</v>
          </cell>
        </row>
        <row r="9191">
          <cell r="M9191">
            <v>28731.53</v>
          </cell>
        </row>
        <row r="9192">
          <cell r="M9192">
            <v>28731.53</v>
          </cell>
        </row>
        <row r="9193">
          <cell r="M9193">
            <v>28731.53</v>
          </cell>
        </row>
        <row r="9194">
          <cell r="M9194">
            <v>28731.53</v>
          </cell>
        </row>
        <row r="9195">
          <cell r="M9195">
            <v>28731.53</v>
          </cell>
        </row>
        <row r="9196">
          <cell r="M9196">
            <v>28731.53</v>
          </cell>
        </row>
        <row r="9197">
          <cell r="M9197">
            <v>28731.53</v>
          </cell>
        </row>
        <row r="9198">
          <cell r="M9198">
            <v>28731.53</v>
          </cell>
        </row>
        <row r="9199">
          <cell r="M9199">
            <v>28731.53</v>
          </cell>
        </row>
        <row r="9200">
          <cell r="K9200">
            <v>17102.099999999999</v>
          </cell>
        </row>
        <row r="9201">
          <cell r="K9201">
            <v>49938.130000000005</v>
          </cell>
        </row>
        <row r="9202">
          <cell r="K9202">
            <v>76617.41</v>
          </cell>
        </row>
        <row r="9203">
          <cell r="K9203">
            <v>101381.25</v>
          </cell>
        </row>
        <row r="9204">
          <cell r="K9204">
            <v>51990.380000000005</v>
          </cell>
        </row>
        <row r="9205">
          <cell r="K9205">
            <v>54726.720000000001</v>
          </cell>
        </row>
        <row r="9206">
          <cell r="K9206">
            <v>41045.040000000001</v>
          </cell>
        </row>
        <row r="9207">
          <cell r="K9207">
            <v>60199.39</v>
          </cell>
        </row>
        <row r="9208">
          <cell r="K9208">
            <v>108769.36</v>
          </cell>
        </row>
        <row r="9209">
          <cell r="K9209">
            <v>95771.76</v>
          </cell>
        </row>
        <row r="9210">
          <cell r="K9210">
            <v>0</v>
          </cell>
        </row>
        <row r="9211">
          <cell r="K9211">
            <v>45149.54</v>
          </cell>
        </row>
        <row r="9212">
          <cell r="K9212">
            <v>45012.73</v>
          </cell>
        </row>
        <row r="9213">
          <cell r="K9213">
            <v>129291.88</v>
          </cell>
        </row>
        <row r="9214">
          <cell r="K9214">
            <v>0</v>
          </cell>
        </row>
        <row r="9215">
          <cell r="K9215">
            <v>90299.09</v>
          </cell>
        </row>
        <row r="9216">
          <cell r="K9216">
            <v>54726.720000000001</v>
          </cell>
        </row>
        <row r="9217">
          <cell r="K9217">
            <v>109453.44</v>
          </cell>
        </row>
        <row r="9218">
          <cell r="K9218">
            <v>99876.260000000009</v>
          </cell>
        </row>
        <row r="9219">
          <cell r="K9219">
            <v>69776.570000000007</v>
          </cell>
        </row>
        <row r="9220">
          <cell r="K9220">
            <v>56915.79</v>
          </cell>
        </row>
        <row r="9221">
          <cell r="K9221">
            <v>88383.650000000009</v>
          </cell>
        </row>
        <row r="9222">
          <cell r="K9222">
            <v>82090.080000000002</v>
          </cell>
        </row>
        <row r="9223">
          <cell r="K9223">
            <v>86194.58</v>
          </cell>
        </row>
        <row r="9224">
          <cell r="K9224">
            <v>56094.89</v>
          </cell>
        </row>
        <row r="9225">
          <cell r="K9225">
            <v>86194.58</v>
          </cell>
        </row>
        <row r="9226">
          <cell r="K9226">
            <v>25995.190000000002</v>
          </cell>
        </row>
        <row r="9227">
          <cell r="K9227">
            <v>92351.34</v>
          </cell>
        </row>
        <row r="9228">
          <cell r="K9228">
            <v>125324.19</v>
          </cell>
        </row>
        <row r="9229">
          <cell r="K9229">
            <v>13681.68</v>
          </cell>
        </row>
        <row r="9230">
          <cell r="K9230">
            <v>40908.22</v>
          </cell>
        </row>
        <row r="9231">
          <cell r="K9231">
            <v>28731.53</v>
          </cell>
        </row>
        <row r="9232">
          <cell r="K9232">
            <v>109453.44</v>
          </cell>
        </row>
        <row r="9233">
          <cell r="K9233">
            <v>45833.63</v>
          </cell>
        </row>
        <row r="9234">
          <cell r="K9234">
            <v>137500.88</v>
          </cell>
        </row>
        <row r="9235">
          <cell r="K9235">
            <v>32015.13</v>
          </cell>
        </row>
        <row r="9236">
          <cell r="K9236">
            <v>66356.149999999994</v>
          </cell>
        </row>
        <row r="9237">
          <cell r="K9237">
            <v>46517.71</v>
          </cell>
        </row>
        <row r="9238">
          <cell r="K9238">
            <v>67724.320000000007</v>
          </cell>
        </row>
        <row r="9239">
          <cell r="K9239">
            <v>71828.820000000007</v>
          </cell>
        </row>
        <row r="9240">
          <cell r="K9240">
            <v>58831.22</v>
          </cell>
        </row>
        <row r="9241">
          <cell r="K9241">
            <v>191543.52</v>
          </cell>
        </row>
        <row r="9242">
          <cell r="K9242">
            <v>58831.22</v>
          </cell>
        </row>
        <row r="9243">
          <cell r="K9243">
            <v>109453.44</v>
          </cell>
        </row>
        <row r="9244">
          <cell r="K9244">
            <v>75933.320000000007</v>
          </cell>
        </row>
        <row r="9245">
          <cell r="K9245">
            <v>34204.199999999997</v>
          </cell>
        </row>
        <row r="9246">
          <cell r="K9246">
            <v>95087.680000000008</v>
          </cell>
        </row>
        <row r="9247">
          <cell r="K9247">
            <v>82090.080000000002</v>
          </cell>
        </row>
        <row r="9248">
          <cell r="K9248">
            <v>48569.96</v>
          </cell>
        </row>
        <row r="9249">
          <cell r="K9249">
            <v>59515.31</v>
          </cell>
        </row>
        <row r="9250">
          <cell r="K9250">
            <v>0</v>
          </cell>
        </row>
        <row r="9251">
          <cell r="K9251">
            <v>60883.48</v>
          </cell>
        </row>
        <row r="9252">
          <cell r="K9252">
            <v>129975.96</v>
          </cell>
        </row>
        <row r="9253">
          <cell r="K9253">
            <v>58557.590000000004</v>
          </cell>
        </row>
        <row r="9254">
          <cell r="K9254">
            <v>123135.12</v>
          </cell>
        </row>
        <row r="9255">
          <cell r="K9255">
            <v>67861.13</v>
          </cell>
        </row>
        <row r="9256">
          <cell r="K9256">
            <v>65672.06</v>
          </cell>
        </row>
        <row r="9257">
          <cell r="K9257">
            <v>68408.399999999994</v>
          </cell>
        </row>
        <row r="9258">
          <cell r="K9258">
            <v>151182.56</v>
          </cell>
        </row>
        <row r="9259">
          <cell r="K9259">
            <v>78806.48</v>
          </cell>
        </row>
        <row r="9260">
          <cell r="K9260">
            <v>47338.61</v>
          </cell>
        </row>
        <row r="9261">
          <cell r="K9261">
            <v>129975.96</v>
          </cell>
        </row>
        <row r="9262">
          <cell r="K9262">
            <v>31467.86</v>
          </cell>
        </row>
        <row r="9263">
          <cell r="K9263">
            <v>54042.64</v>
          </cell>
        </row>
        <row r="9264">
          <cell r="K9264">
            <v>61567.56</v>
          </cell>
        </row>
        <row r="9265">
          <cell r="K9265">
            <v>44465.46</v>
          </cell>
        </row>
        <row r="9266">
          <cell r="K9266">
            <v>122451.04000000001</v>
          </cell>
        </row>
        <row r="9267">
          <cell r="K9267">
            <v>80721.91</v>
          </cell>
        </row>
        <row r="9268">
          <cell r="K9268">
            <v>55410.8</v>
          </cell>
        </row>
        <row r="9269">
          <cell r="K9269">
            <v>82774.16</v>
          </cell>
        </row>
        <row r="9270">
          <cell r="K9270">
            <v>54863.54</v>
          </cell>
        </row>
        <row r="9271">
          <cell r="K9271">
            <v>54726.720000000001</v>
          </cell>
        </row>
        <row r="9272">
          <cell r="M9272">
            <v>0</v>
          </cell>
        </row>
        <row r="9273">
          <cell r="M9273">
            <v>22574.77</v>
          </cell>
        </row>
        <row r="9274">
          <cell r="M9274">
            <v>0</v>
          </cell>
        </row>
        <row r="9275">
          <cell r="M9275">
            <v>0</v>
          </cell>
        </row>
        <row r="9276">
          <cell r="M9276">
            <v>39901.24</v>
          </cell>
        </row>
        <row r="9277">
          <cell r="M9277">
            <v>0</v>
          </cell>
        </row>
        <row r="9278">
          <cell r="M9278">
            <v>0</v>
          </cell>
        </row>
        <row r="9279">
          <cell r="M9279">
            <v>0</v>
          </cell>
        </row>
        <row r="9280">
          <cell r="M9280">
            <v>0</v>
          </cell>
        </row>
        <row r="9281">
          <cell r="M9281">
            <v>0</v>
          </cell>
        </row>
        <row r="9282">
          <cell r="M9282">
            <v>0</v>
          </cell>
        </row>
        <row r="9283">
          <cell r="M9283">
            <v>0</v>
          </cell>
        </row>
        <row r="9284">
          <cell r="M9284">
            <v>0</v>
          </cell>
        </row>
        <row r="9285">
          <cell r="M9285">
            <v>3420.42</v>
          </cell>
        </row>
        <row r="9286">
          <cell r="M9286">
            <v>0</v>
          </cell>
        </row>
        <row r="9287">
          <cell r="M9287">
            <v>17101.86</v>
          </cell>
        </row>
        <row r="9288">
          <cell r="M9288">
            <v>0</v>
          </cell>
        </row>
        <row r="9289">
          <cell r="M9289">
            <v>0</v>
          </cell>
        </row>
        <row r="9290">
          <cell r="M9290">
            <v>14821.65</v>
          </cell>
        </row>
        <row r="9291">
          <cell r="M9291">
            <v>6842.1</v>
          </cell>
        </row>
        <row r="9292">
          <cell r="M9292">
            <v>0</v>
          </cell>
        </row>
        <row r="9293">
          <cell r="M9293">
            <v>0</v>
          </cell>
        </row>
        <row r="9294">
          <cell r="M9294">
            <v>0</v>
          </cell>
        </row>
        <row r="9295">
          <cell r="M9295">
            <v>6842.1</v>
          </cell>
        </row>
        <row r="9296">
          <cell r="M9296">
            <v>0</v>
          </cell>
        </row>
        <row r="9297">
          <cell r="M9297">
            <v>18242.760000000002</v>
          </cell>
        </row>
        <row r="9298">
          <cell r="M9298">
            <v>0</v>
          </cell>
        </row>
        <row r="9299">
          <cell r="M9299">
            <v>0</v>
          </cell>
        </row>
        <row r="9300">
          <cell r="M9300">
            <v>0</v>
          </cell>
        </row>
        <row r="9301">
          <cell r="M9301">
            <v>0</v>
          </cell>
        </row>
        <row r="9302">
          <cell r="M9302">
            <v>43329.29</v>
          </cell>
        </row>
        <row r="9303">
          <cell r="M9303">
            <v>41047.97</v>
          </cell>
        </row>
        <row r="9304">
          <cell r="M9304">
            <v>0</v>
          </cell>
        </row>
        <row r="9305">
          <cell r="M9305">
            <v>57013.87</v>
          </cell>
        </row>
        <row r="9306">
          <cell r="M9306">
            <v>0</v>
          </cell>
        </row>
        <row r="9307">
          <cell r="M9307">
            <v>0</v>
          </cell>
        </row>
        <row r="9308">
          <cell r="M9308">
            <v>6841.01</v>
          </cell>
        </row>
        <row r="9309">
          <cell r="M9309">
            <v>0</v>
          </cell>
        </row>
        <row r="9310">
          <cell r="M9310">
            <v>0</v>
          </cell>
        </row>
        <row r="9311">
          <cell r="M9311">
            <v>17102.27</v>
          </cell>
        </row>
        <row r="9312">
          <cell r="M9312">
            <v>22802.49</v>
          </cell>
        </row>
        <row r="9313">
          <cell r="M9313">
            <v>17102.099999999999</v>
          </cell>
        </row>
        <row r="9314">
          <cell r="M9314">
            <v>19155.36</v>
          </cell>
        </row>
        <row r="9315">
          <cell r="M9315">
            <v>18410.04</v>
          </cell>
        </row>
        <row r="9316">
          <cell r="M9316">
            <v>6841.53</v>
          </cell>
        </row>
        <row r="9317">
          <cell r="M9317">
            <v>91211.06</v>
          </cell>
        </row>
        <row r="9318">
          <cell r="M9318">
            <v>0</v>
          </cell>
        </row>
        <row r="9319">
          <cell r="M9319">
            <v>22803.279999999999</v>
          </cell>
        </row>
        <row r="9320">
          <cell r="M9320">
            <v>0</v>
          </cell>
        </row>
        <row r="9321">
          <cell r="M9321">
            <v>0</v>
          </cell>
        </row>
        <row r="9322">
          <cell r="M9322">
            <v>0</v>
          </cell>
        </row>
        <row r="9323">
          <cell r="M9323">
            <v>0</v>
          </cell>
        </row>
        <row r="9324">
          <cell r="M9324">
            <v>34204.480000000003</v>
          </cell>
        </row>
        <row r="9325">
          <cell r="M9325">
            <v>13681.68</v>
          </cell>
        </row>
        <row r="9326">
          <cell r="M9326">
            <v>0</v>
          </cell>
        </row>
        <row r="9327">
          <cell r="M9327">
            <v>0</v>
          </cell>
        </row>
        <row r="9328">
          <cell r="M9328">
            <v>0</v>
          </cell>
        </row>
        <row r="9329">
          <cell r="M9329">
            <v>0</v>
          </cell>
        </row>
        <row r="9330">
          <cell r="M9330">
            <v>0</v>
          </cell>
        </row>
        <row r="9331">
          <cell r="M9331">
            <v>0</v>
          </cell>
        </row>
        <row r="9332">
          <cell r="M9332">
            <v>0</v>
          </cell>
        </row>
        <row r="9333">
          <cell r="M9333">
            <v>0</v>
          </cell>
        </row>
        <row r="9334">
          <cell r="M9334">
            <v>0</v>
          </cell>
        </row>
        <row r="9335">
          <cell r="M9335">
            <v>0</v>
          </cell>
        </row>
        <row r="9336">
          <cell r="M9336">
            <v>6840.56</v>
          </cell>
        </row>
        <row r="9337">
          <cell r="M9337">
            <v>0</v>
          </cell>
        </row>
        <row r="9338">
          <cell r="M9338">
            <v>0</v>
          </cell>
        </row>
        <row r="9339">
          <cell r="M9339">
            <v>0</v>
          </cell>
        </row>
        <row r="9340">
          <cell r="M9340">
            <v>0</v>
          </cell>
        </row>
        <row r="9341">
          <cell r="M9341">
            <v>0</v>
          </cell>
        </row>
        <row r="9342">
          <cell r="M9342">
            <v>0</v>
          </cell>
        </row>
        <row r="9343">
          <cell r="M9343">
            <v>0</v>
          </cell>
        </row>
        <row r="9344">
          <cell r="K9344">
            <v>0</v>
          </cell>
        </row>
        <row r="9345">
          <cell r="K9345">
            <v>0</v>
          </cell>
        </row>
        <row r="9346">
          <cell r="K9346">
            <v>0</v>
          </cell>
        </row>
        <row r="9347">
          <cell r="K9347">
            <v>0</v>
          </cell>
        </row>
        <row r="9348">
          <cell r="K9348">
            <v>0</v>
          </cell>
        </row>
        <row r="9349">
          <cell r="K9349">
            <v>0</v>
          </cell>
        </row>
        <row r="9350">
          <cell r="K9350">
            <v>0</v>
          </cell>
        </row>
        <row r="9351">
          <cell r="K9351">
            <v>0</v>
          </cell>
        </row>
        <row r="9352">
          <cell r="K9352">
            <v>0</v>
          </cell>
        </row>
        <row r="9353">
          <cell r="K9353">
            <v>0</v>
          </cell>
        </row>
        <row r="9354">
          <cell r="K9354">
            <v>0</v>
          </cell>
        </row>
        <row r="9355">
          <cell r="K9355">
            <v>0</v>
          </cell>
        </row>
        <row r="9356">
          <cell r="K9356">
            <v>0</v>
          </cell>
        </row>
        <row r="9357">
          <cell r="K9357">
            <v>0</v>
          </cell>
        </row>
        <row r="9358">
          <cell r="G9358">
            <v>100</v>
          </cell>
          <cell r="K9358">
            <v>45605.599999999999</v>
          </cell>
        </row>
        <row r="9359">
          <cell r="G9359">
            <v>20</v>
          </cell>
          <cell r="K9359">
            <v>9121.1200000000008</v>
          </cell>
        </row>
        <row r="9360">
          <cell r="K9360">
            <v>0</v>
          </cell>
        </row>
        <row r="9361">
          <cell r="K9361">
            <v>0</v>
          </cell>
        </row>
        <row r="9362">
          <cell r="K9362">
            <v>0</v>
          </cell>
        </row>
        <row r="9363">
          <cell r="K9363">
            <v>0</v>
          </cell>
        </row>
        <row r="9364">
          <cell r="G9364">
            <v>15</v>
          </cell>
          <cell r="K9364">
            <v>6840.84</v>
          </cell>
        </row>
        <row r="9365">
          <cell r="K9365">
            <v>0</v>
          </cell>
        </row>
        <row r="9366">
          <cell r="G9366">
            <v>25</v>
          </cell>
          <cell r="K9366">
            <v>11401.4</v>
          </cell>
        </row>
        <row r="9367">
          <cell r="K9367">
            <v>0</v>
          </cell>
        </row>
        <row r="9368">
          <cell r="K9368">
            <v>0</v>
          </cell>
        </row>
        <row r="9369">
          <cell r="K9369">
            <v>0</v>
          </cell>
        </row>
        <row r="9370">
          <cell r="K9370">
            <v>0</v>
          </cell>
        </row>
        <row r="9371">
          <cell r="G9371">
            <v>10</v>
          </cell>
          <cell r="K9371">
            <v>4560.5600000000004</v>
          </cell>
        </row>
        <row r="9372">
          <cell r="G9372">
            <v>5</v>
          </cell>
          <cell r="K9372">
            <v>2280.2800000000002</v>
          </cell>
        </row>
        <row r="9373">
          <cell r="K9373">
            <v>0</v>
          </cell>
        </row>
        <row r="9374">
          <cell r="K9374">
            <v>0</v>
          </cell>
        </row>
        <row r="9375">
          <cell r="K9375">
            <v>0</v>
          </cell>
        </row>
        <row r="9376">
          <cell r="G9376">
            <v>15</v>
          </cell>
          <cell r="K9376">
            <v>6840.84</v>
          </cell>
        </row>
        <row r="9377">
          <cell r="G9377">
            <v>15</v>
          </cell>
          <cell r="K9377">
            <v>6840.84</v>
          </cell>
        </row>
        <row r="9378">
          <cell r="G9378">
            <v>40</v>
          </cell>
          <cell r="K9378">
            <v>18242.240000000002</v>
          </cell>
        </row>
        <row r="9379">
          <cell r="K9379">
            <v>0</v>
          </cell>
        </row>
        <row r="9380">
          <cell r="G9380">
            <v>5</v>
          </cell>
          <cell r="K9380">
            <v>2280.2800000000002</v>
          </cell>
        </row>
        <row r="9381">
          <cell r="K9381">
            <v>0</v>
          </cell>
        </row>
        <row r="9382">
          <cell r="K9382">
            <v>0</v>
          </cell>
        </row>
        <row r="9383">
          <cell r="K9383">
            <v>0</v>
          </cell>
        </row>
        <row r="9384">
          <cell r="G9384">
            <v>10</v>
          </cell>
          <cell r="K9384">
            <v>4560.5600000000004</v>
          </cell>
        </row>
        <row r="9385">
          <cell r="K9385">
            <v>0</v>
          </cell>
        </row>
        <row r="9386">
          <cell r="K9386">
            <v>0</v>
          </cell>
        </row>
        <row r="9387">
          <cell r="G9387">
            <v>10</v>
          </cell>
          <cell r="K9387">
            <v>4560.5600000000004</v>
          </cell>
        </row>
        <row r="9388">
          <cell r="K9388">
            <v>0</v>
          </cell>
        </row>
        <row r="9389">
          <cell r="K9389">
            <v>0</v>
          </cell>
        </row>
        <row r="9390">
          <cell r="K9390">
            <v>0</v>
          </cell>
        </row>
        <row r="9391">
          <cell r="K9391">
            <v>0</v>
          </cell>
        </row>
        <row r="9392">
          <cell r="G9392">
            <v>30</v>
          </cell>
          <cell r="K9392">
            <v>13681.68</v>
          </cell>
        </row>
        <row r="9393">
          <cell r="K9393">
            <v>0</v>
          </cell>
        </row>
        <row r="9394">
          <cell r="G9394">
            <v>30</v>
          </cell>
          <cell r="K9394">
            <v>0</v>
          </cell>
        </row>
        <row r="9395">
          <cell r="G9395">
            <v>10</v>
          </cell>
          <cell r="K9395">
            <v>4560.5600000000004</v>
          </cell>
        </row>
        <row r="9396">
          <cell r="G9396">
            <v>10</v>
          </cell>
          <cell r="K9396">
            <v>4560.5600000000004</v>
          </cell>
        </row>
        <row r="9397">
          <cell r="G9397">
            <v>10</v>
          </cell>
          <cell r="K9397">
            <v>4560.5600000000004</v>
          </cell>
        </row>
        <row r="9398">
          <cell r="G9398">
            <v>10</v>
          </cell>
          <cell r="K9398">
            <v>4560.5600000000004</v>
          </cell>
        </row>
        <row r="9399">
          <cell r="G9399">
            <v>10</v>
          </cell>
          <cell r="K9399">
            <v>4560.5600000000004</v>
          </cell>
        </row>
        <row r="9400">
          <cell r="K9400">
            <v>0</v>
          </cell>
        </row>
        <row r="9401">
          <cell r="G9401">
            <v>10</v>
          </cell>
          <cell r="K9401">
            <v>4560.5600000000004</v>
          </cell>
        </row>
        <row r="9402">
          <cell r="G9402">
            <v>10</v>
          </cell>
          <cell r="K9402">
            <v>4560.5600000000004</v>
          </cell>
        </row>
        <row r="9403">
          <cell r="G9403">
            <v>10</v>
          </cell>
          <cell r="K9403">
            <v>4560.5600000000004</v>
          </cell>
        </row>
        <row r="9404">
          <cell r="G9404">
            <v>5</v>
          </cell>
          <cell r="K9404">
            <v>2280.2800000000002</v>
          </cell>
        </row>
        <row r="9405">
          <cell r="G9405">
            <v>10</v>
          </cell>
          <cell r="K9405">
            <v>4560.5600000000004</v>
          </cell>
        </row>
        <row r="9406">
          <cell r="G9406">
            <v>10</v>
          </cell>
          <cell r="K9406">
            <v>4560.5600000000004</v>
          </cell>
        </row>
        <row r="9407">
          <cell r="G9407">
            <v>20</v>
          </cell>
          <cell r="K9407">
            <v>9121.1200000000008</v>
          </cell>
        </row>
        <row r="9408">
          <cell r="G9408">
            <v>20</v>
          </cell>
          <cell r="K9408">
            <v>9121.1200000000008</v>
          </cell>
        </row>
        <row r="9409">
          <cell r="G9409">
            <v>10</v>
          </cell>
          <cell r="K9409">
            <v>4560.5600000000004</v>
          </cell>
        </row>
        <row r="9410">
          <cell r="G9410">
            <v>10</v>
          </cell>
          <cell r="K9410">
            <v>4560.5600000000004</v>
          </cell>
        </row>
        <row r="9411">
          <cell r="G9411">
            <v>35</v>
          </cell>
          <cell r="K9411">
            <v>15961.960000000001</v>
          </cell>
        </row>
        <row r="9412">
          <cell r="G9412">
            <v>50</v>
          </cell>
          <cell r="K9412">
            <v>22802.799999999999</v>
          </cell>
        </row>
        <row r="9413">
          <cell r="K9413">
            <v>0</v>
          </cell>
        </row>
        <row r="9414">
          <cell r="G9414">
            <v>60</v>
          </cell>
          <cell r="K9414">
            <v>27363.360000000001</v>
          </cell>
        </row>
        <row r="9415">
          <cell r="K9415">
            <v>0</v>
          </cell>
        </row>
        <row r="9416">
          <cell r="K9416">
            <v>25187.72</v>
          </cell>
        </row>
        <row r="9417">
          <cell r="K9417">
            <v>0</v>
          </cell>
        </row>
        <row r="9418">
          <cell r="K9418">
            <v>0</v>
          </cell>
        </row>
        <row r="9419">
          <cell r="K9419">
            <v>42236.73</v>
          </cell>
        </row>
        <row r="9420">
          <cell r="K9420">
            <v>0</v>
          </cell>
        </row>
        <row r="9421">
          <cell r="K9421">
            <v>25187.72</v>
          </cell>
        </row>
        <row r="9422">
          <cell r="K9422">
            <v>42236.73</v>
          </cell>
        </row>
        <row r="9423">
          <cell r="K9423">
            <v>0</v>
          </cell>
        </row>
        <row r="9424">
          <cell r="K9424">
            <v>42236.73</v>
          </cell>
        </row>
        <row r="9425">
          <cell r="K9425">
            <v>0</v>
          </cell>
        </row>
        <row r="9426">
          <cell r="K9426">
            <v>0</v>
          </cell>
        </row>
        <row r="9427">
          <cell r="K9427">
            <v>0</v>
          </cell>
        </row>
        <row r="9428">
          <cell r="K9428">
            <v>0</v>
          </cell>
        </row>
        <row r="9429">
          <cell r="K9429">
            <v>42236.73</v>
          </cell>
        </row>
        <row r="9430">
          <cell r="K9430">
            <v>0</v>
          </cell>
        </row>
        <row r="9431">
          <cell r="K9431">
            <v>25187.72</v>
          </cell>
        </row>
        <row r="9432">
          <cell r="K9432">
            <v>0</v>
          </cell>
        </row>
        <row r="9433">
          <cell r="K9433">
            <v>0</v>
          </cell>
        </row>
        <row r="9434">
          <cell r="K9434">
            <v>0</v>
          </cell>
        </row>
        <row r="9435">
          <cell r="K9435">
            <v>0</v>
          </cell>
        </row>
        <row r="9436">
          <cell r="K9436">
            <v>42236.73</v>
          </cell>
        </row>
        <row r="9437">
          <cell r="K9437">
            <v>25187.72</v>
          </cell>
        </row>
        <row r="9438">
          <cell r="K9438">
            <v>42236.73</v>
          </cell>
        </row>
        <row r="9439">
          <cell r="K9439">
            <v>0</v>
          </cell>
        </row>
        <row r="9440">
          <cell r="K9440">
            <v>0</v>
          </cell>
        </row>
        <row r="9441">
          <cell r="K9441">
            <v>25187.72</v>
          </cell>
        </row>
        <row r="9442">
          <cell r="K9442">
            <v>0</v>
          </cell>
        </row>
        <row r="9443">
          <cell r="K9443">
            <v>0</v>
          </cell>
        </row>
        <row r="9444">
          <cell r="K9444">
            <v>42236.73</v>
          </cell>
        </row>
        <row r="9445">
          <cell r="K9445">
            <v>0</v>
          </cell>
        </row>
        <row r="9446">
          <cell r="K9446">
            <v>25187.72</v>
          </cell>
        </row>
        <row r="9447">
          <cell r="K9447">
            <v>0</v>
          </cell>
        </row>
        <row r="9448">
          <cell r="K9448">
            <v>0</v>
          </cell>
        </row>
        <row r="9449">
          <cell r="K9449">
            <v>0</v>
          </cell>
        </row>
        <row r="9450">
          <cell r="K9450">
            <v>62155.87</v>
          </cell>
        </row>
        <row r="9451">
          <cell r="K9451">
            <v>0</v>
          </cell>
        </row>
        <row r="9452">
          <cell r="K9452">
            <v>25187.72</v>
          </cell>
        </row>
        <row r="9453">
          <cell r="K9453">
            <v>37762.06</v>
          </cell>
        </row>
        <row r="9454">
          <cell r="K9454">
            <v>0</v>
          </cell>
        </row>
        <row r="9455">
          <cell r="K9455">
            <v>0</v>
          </cell>
        </row>
        <row r="9456">
          <cell r="K9456">
            <v>0</v>
          </cell>
        </row>
        <row r="9457">
          <cell r="K9457">
            <v>37762.06</v>
          </cell>
        </row>
        <row r="9458">
          <cell r="K9458">
            <v>0</v>
          </cell>
        </row>
        <row r="9459">
          <cell r="K9459">
            <v>0</v>
          </cell>
        </row>
        <row r="9460">
          <cell r="K9460">
            <v>37762.06</v>
          </cell>
        </row>
        <row r="9461">
          <cell r="K9461">
            <v>0</v>
          </cell>
        </row>
        <row r="9462">
          <cell r="K9462">
            <v>0</v>
          </cell>
        </row>
        <row r="9463">
          <cell r="K9463">
            <v>25187.72</v>
          </cell>
        </row>
        <row r="9464">
          <cell r="K9464">
            <v>0</v>
          </cell>
        </row>
        <row r="9465">
          <cell r="K9465">
            <v>0</v>
          </cell>
        </row>
        <row r="9466">
          <cell r="K9466">
            <v>0</v>
          </cell>
        </row>
        <row r="9467">
          <cell r="K9467">
            <v>0</v>
          </cell>
        </row>
        <row r="9468">
          <cell r="K9468">
            <v>42236.73</v>
          </cell>
        </row>
        <row r="9469">
          <cell r="K9469">
            <v>25187.72</v>
          </cell>
        </row>
        <row r="9470">
          <cell r="K9470">
            <v>42236.73</v>
          </cell>
        </row>
        <row r="9471">
          <cell r="K9471">
            <v>42236.73</v>
          </cell>
        </row>
        <row r="9472">
          <cell r="K9472">
            <v>25187.72</v>
          </cell>
        </row>
        <row r="9473">
          <cell r="K9473">
            <v>42236.73</v>
          </cell>
        </row>
        <row r="9474">
          <cell r="K9474">
            <v>42236.73</v>
          </cell>
        </row>
        <row r="9475">
          <cell r="K9475">
            <v>42236.73</v>
          </cell>
        </row>
        <row r="9476">
          <cell r="K9476">
            <v>0</v>
          </cell>
        </row>
        <row r="9477">
          <cell r="K9477">
            <v>42236.73</v>
          </cell>
        </row>
        <row r="9478">
          <cell r="K9478">
            <v>25187.72</v>
          </cell>
        </row>
        <row r="9479">
          <cell r="K9479">
            <v>42236.73</v>
          </cell>
        </row>
        <row r="9480">
          <cell r="K9480">
            <v>25187.72</v>
          </cell>
        </row>
        <row r="9481">
          <cell r="K9481">
            <v>0</v>
          </cell>
        </row>
        <row r="9482">
          <cell r="K9482">
            <v>42236.73</v>
          </cell>
        </row>
        <row r="9483">
          <cell r="K9483">
            <v>42236.73</v>
          </cell>
        </row>
        <row r="9484">
          <cell r="K9484">
            <v>0</v>
          </cell>
        </row>
        <row r="9485">
          <cell r="K9485">
            <v>25187.72</v>
          </cell>
        </row>
        <row r="9486">
          <cell r="K9486">
            <v>42236.73</v>
          </cell>
        </row>
        <row r="9487">
          <cell r="K9487">
            <v>0</v>
          </cell>
        </row>
        <row r="9488">
          <cell r="K9488">
            <v>30099.7</v>
          </cell>
        </row>
        <row r="9489">
          <cell r="K9489">
            <v>30099.7</v>
          </cell>
        </row>
        <row r="9490">
          <cell r="K9490">
            <v>30099.7</v>
          </cell>
        </row>
        <row r="9491">
          <cell r="K9491">
            <v>30099.7</v>
          </cell>
        </row>
        <row r="9492">
          <cell r="K9492">
            <v>30099.7</v>
          </cell>
        </row>
        <row r="9493">
          <cell r="K9493">
            <v>30099.7</v>
          </cell>
        </row>
        <row r="9494">
          <cell r="K9494">
            <v>30099.7</v>
          </cell>
        </row>
        <row r="9495">
          <cell r="K9495">
            <v>30099.7</v>
          </cell>
        </row>
        <row r="9496">
          <cell r="K9496">
            <v>30099.7</v>
          </cell>
        </row>
        <row r="9497">
          <cell r="K9497">
            <v>30099.7</v>
          </cell>
        </row>
        <row r="9498">
          <cell r="K9498">
            <v>0</v>
          </cell>
        </row>
        <row r="9499">
          <cell r="K9499">
            <v>30099.7</v>
          </cell>
        </row>
        <row r="9500">
          <cell r="K9500">
            <v>30099.7</v>
          </cell>
        </row>
        <row r="9501">
          <cell r="K9501">
            <v>30099.7</v>
          </cell>
        </row>
        <row r="9502">
          <cell r="K9502">
            <v>30099.7</v>
          </cell>
        </row>
        <row r="9503">
          <cell r="K9503">
            <v>30099.7</v>
          </cell>
        </row>
        <row r="9504">
          <cell r="K9504">
            <v>30099.7</v>
          </cell>
        </row>
        <row r="9505">
          <cell r="K9505">
            <v>30099.7</v>
          </cell>
        </row>
        <row r="9506">
          <cell r="K9506">
            <v>30099.7</v>
          </cell>
        </row>
        <row r="9507">
          <cell r="K9507">
            <v>30099.7</v>
          </cell>
        </row>
        <row r="9508">
          <cell r="K9508">
            <v>30099.7</v>
          </cell>
        </row>
        <row r="9509">
          <cell r="K9509">
            <v>30099.7</v>
          </cell>
        </row>
        <row r="9510">
          <cell r="K9510">
            <v>30099.7</v>
          </cell>
        </row>
        <row r="9511">
          <cell r="K9511">
            <v>30099.7</v>
          </cell>
        </row>
        <row r="9512">
          <cell r="K9512">
            <v>30099.7</v>
          </cell>
        </row>
        <row r="9513">
          <cell r="K9513">
            <v>30099.7</v>
          </cell>
        </row>
        <row r="9514">
          <cell r="K9514">
            <v>30099.7</v>
          </cell>
        </row>
        <row r="9515">
          <cell r="K9515">
            <v>30099.7</v>
          </cell>
        </row>
        <row r="9516">
          <cell r="K9516">
            <v>30099.7</v>
          </cell>
        </row>
        <row r="9517">
          <cell r="K9517">
            <v>30099.7</v>
          </cell>
        </row>
        <row r="9518">
          <cell r="K9518">
            <v>30099.7</v>
          </cell>
        </row>
        <row r="9519">
          <cell r="K9519">
            <v>30099.7</v>
          </cell>
        </row>
        <row r="9520">
          <cell r="K9520">
            <v>30099.7</v>
          </cell>
        </row>
        <row r="9521">
          <cell r="K9521">
            <v>30099.7</v>
          </cell>
        </row>
        <row r="9522">
          <cell r="K9522">
            <v>30099.7</v>
          </cell>
        </row>
        <row r="9523">
          <cell r="K9523">
            <v>30099.7</v>
          </cell>
        </row>
        <row r="9524">
          <cell r="K9524">
            <v>30099.7</v>
          </cell>
        </row>
        <row r="9525">
          <cell r="K9525">
            <v>30099.7</v>
          </cell>
        </row>
        <row r="9526">
          <cell r="K9526">
            <v>30099.7</v>
          </cell>
        </row>
        <row r="9527">
          <cell r="K9527">
            <v>30099.7</v>
          </cell>
        </row>
        <row r="9528">
          <cell r="K9528">
            <v>30099.7</v>
          </cell>
        </row>
        <row r="9529">
          <cell r="K9529">
            <v>30099.7</v>
          </cell>
        </row>
        <row r="9530">
          <cell r="K9530">
            <v>30099.7</v>
          </cell>
        </row>
        <row r="9531">
          <cell r="K9531">
            <v>30099.7</v>
          </cell>
        </row>
        <row r="9532">
          <cell r="K9532">
            <v>30099.7</v>
          </cell>
        </row>
        <row r="9533">
          <cell r="K9533">
            <v>30099.7</v>
          </cell>
        </row>
        <row r="9534">
          <cell r="K9534">
            <v>30099.7</v>
          </cell>
        </row>
        <row r="9535">
          <cell r="K9535">
            <v>30099.7</v>
          </cell>
        </row>
        <row r="9536">
          <cell r="K9536">
            <v>30099.7</v>
          </cell>
        </row>
        <row r="9537">
          <cell r="K9537">
            <v>30099.7</v>
          </cell>
        </row>
        <row r="9538">
          <cell r="K9538">
            <v>0</v>
          </cell>
        </row>
        <row r="9539">
          <cell r="K9539">
            <v>30099.7</v>
          </cell>
        </row>
        <row r="9540">
          <cell r="K9540">
            <v>30099.7</v>
          </cell>
        </row>
        <row r="9541">
          <cell r="K9541">
            <v>30099.7</v>
          </cell>
        </row>
        <row r="9542">
          <cell r="K9542">
            <v>30099.7</v>
          </cell>
        </row>
        <row r="9543">
          <cell r="K9543">
            <v>30099.7</v>
          </cell>
        </row>
        <row r="9544">
          <cell r="K9544">
            <v>30099.7</v>
          </cell>
        </row>
        <row r="9545">
          <cell r="K9545">
            <v>30099.7</v>
          </cell>
        </row>
        <row r="9546">
          <cell r="K9546">
            <v>60199.39</v>
          </cell>
        </row>
        <row r="9547">
          <cell r="K9547">
            <v>30099.7</v>
          </cell>
        </row>
        <row r="9548">
          <cell r="K9548">
            <v>30099.7</v>
          </cell>
        </row>
        <row r="9549">
          <cell r="K9549">
            <v>30099.7</v>
          </cell>
        </row>
        <row r="9550">
          <cell r="K9550">
            <v>30099.7</v>
          </cell>
        </row>
        <row r="9551">
          <cell r="K9551">
            <v>30099.7</v>
          </cell>
        </row>
        <row r="9552">
          <cell r="K9552">
            <v>30099.7</v>
          </cell>
        </row>
        <row r="9553">
          <cell r="K9553">
            <v>30099.7</v>
          </cell>
        </row>
        <row r="9554">
          <cell r="K9554">
            <v>30099.7</v>
          </cell>
        </row>
        <row r="9555">
          <cell r="K9555">
            <v>30099.7</v>
          </cell>
        </row>
        <row r="9556">
          <cell r="K9556">
            <v>30099.7</v>
          </cell>
        </row>
        <row r="9557">
          <cell r="K9557">
            <v>30099.7</v>
          </cell>
        </row>
        <row r="9558">
          <cell r="K9558">
            <v>30099.7</v>
          </cell>
        </row>
        <row r="9559">
          <cell r="K9559">
            <v>30099.7</v>
          </cell>
        </row>
        <row r="9560">
          <cell r="K9560">
            <v>0</v>
          </cell>
        </row>
        <row r="9561">
          <cell r="K9561">
            <v>0</v>
          </cell>
        </row>
        <row r="9562">
          <cell r="K9562">
            <v>5700.7</v>
          </cell>
        </row>
        <row r="9563">
          <cell r="K9563">
            <v>0</v>
          </cell>
        </row>
        <row r="9564">
          <cell r="K9564">
            <v>0</v>
          </cell>
        </row>
        <row r="9565">
          <cell r="K9565">
            <v>5130.63</v>
          </cell>
        </row>
        <row r="9566">
          <cell r="K9566">
            <v>17102.099999999999</v>
          </cell>
        </row>
        <row r="9567">
          <cell r="K9567">
            <v>6042.74</v>
          </cell>
        </row>
        <row r="9568">
          <cell r="K9568">
            <v>4902.6000000000004</v>
          </cell>
        </row>
        <row r="9569">
          <cell r="K9569">
            <v>0</v>
          </cell>
        </row>
        <row r="9570">
          <cell r="K9570">
            <v>0</v>
          </cell>
        </row>
        <row r="9571">
          <cell r="K9571">
            <v>0</v>
          </cell>
        </row>
        <row r="9572">
          <cell r="K9572">
            <v>5130.63</v>
          </cell>
        </row>
        <row r="9573">
          <cell r="K9573">
            <v>0</v>
          </cell>
        </row>
        <row r="9574">
          <cell r="K9574">
            <v>0</v>
          </cell>
        </row>
        <row r="9575">
          <cell r="K9575">
            <v>10261.26</v>
          </cell>
        </row>
        <row r="9576">
          <cell r="K9576">
            <v>0</v>
          </cell>
        </row>
        <row r="9577">
          <cell r="K9577">
            <v>0</v>
          </cell>
        </row>
        <row r="9578">
          <cell r="K9578">
            <v>0</v>
          </cell>
        </row>
        <row r="9579">
          <cell r="K9579">
            <v>3420.42</v>
          </cell>
        </row>
        <row r="9580">
          <cell r="K9580">
            <v>13681.68</v>
          </cell>
        </row>
        <row r="9581">
          <cell r="K9581">
            <v>11401.4</v>
          </cell>
        </row>
        <row r="9582">
          <cell r="K9582">
            <v>0</v>
          </cell>
        </row>
        <row r="9583">
          <cell r="K9583">
            <v>11401.4</v>
          </cell>
        </row>
        <row r="9584">
          <cell r="K9584">
            <v>0</v>
          </cell>
        </row>
        <row r="9585">
          <cell r="K9585">
            <v>6840.84</v>
          </cell>
        </row>
        <row r="9586">
          <cell r="K9586">
            <v>3762.46</v>
          </cell>
        </row>
        <row r="9587">
          <cell r="K9587">
            <v>6840.84</v>
          </cell>
        </row>
        <row r="9588">
          <cell r="K9588">
            <v>10831.33</v>
          </cell>
        </row>
        <row r="9589">
          <cell r="K9589">
            <v>0</v>
          </cell>
        </row>
        <row r="9590">
          <cell r="K9590">
            <v>0</v>
          </cell>
        </row>
        <row r="9591">
          <cell r="K9591">
            <v>0</v>
          </cell>
        </row>
        <row r="9592">
          <cell r="K9592">
            <v>1938.24</v>
          </cell>
        </row>
        <row r="9593">
          <cell r="K9593">
            <v>1938.24</v>
          </cell>
        </row>
        <row r="9594">
          <cell r="K9594">
            <v>7980.9800000000005</v>
          </cell>
        </row>
        <row r="9595">
          <cell r="K9595">
            <v>7844.16</v>
          </cell>
        </row>
        <row r="9596">
          <cell r="K9596">
            <v>17102.099999999999</v>
          </cell>
        </row>
        <row r="9597">
          <cell r="K9597">
            <v>5700.7</v>
          </cell>
        </row>
        <row r="9598">
          <cell r="K9598">
            <v>0</v>
          </cell>
        </row>
        <row r="9599">
          <cell r="K9599">
            <v>5700.7</v>
          </cell>
        </row>
        <row r="9600">
          <cell r="K9600">
            <v>4560.5600000000004</v>
          </cell>
        </row>
        <row r="9601">
          <cell r="K9601">
            <v>0</v>
          </cell>
        </row>
        <row r="9602">
          <cell r="K9602">
            <v>11401.4</v>
          </cell>
        </row>
        <row r="9603">
          <cell r="K9603">
            <v>11401.4</v>
          </cell>
        </row>
        <row r="9604">
          <cell r="K9604">
            <v>0</v>
          </cell>
        </row>
        <row r="9605">
          <cell r="K9605">
            <v>11401.4</v>
          </cell>
        </row>
        <row r="9606">
          <cell r="K9606">
            <v>0</v>
          </cell>
        </row>
        <row r="9607">
          <cell r="K9607">
            <v>0</v>
          </cell>
        </row>
        <row r="9608">
          <cell r="K9608">
            <v>17102.099999999999</v>
          </cell>
        </row>
        <row r="9609">
          <cell r="K9609">
            <v>3762.46</v>
          </cell>
        </row>
        <row r="9610">
          <cell r="K9610">
            <v>0</v>
          </cell>
        </row>
        <row r="9611">
          <cell r="K9611">
            <v>11401.4</v>
          </cell>
        </row>
        <row r="9612">
          <cell r="K9612">
            <v>5700.7</v>
          </cell>
        </row>
        <row r="9613">
          <cell r="K9613">
            <v>11401.4</v>
          </cell>
        </row>
        <row r="9614">
          <cell r="K9614">
            <v>28503.5</v>
          </cell>
        </row>
        <row r="9615">
          <cell r="K9615">
            <v>11401.4</v>
          </cell>
        </row>
        <row r="9616">
          <cell r="K9616">
            <v>0</v>
          </cell>
        </row>
        <row r="9617">
          <cell r="K9617">
            <v>11401.4</v>
          </cell>
        </row>
        <row r="9618">
          <cell r="K9618">
            <v>5700.7</v>
          </cell>
        </row>
        <row r="9619">
          <cell r="K9619">
            <v>6840.84</v>
          </cell>
        </row>
        <row r="9620">
          <cell r="K9620">
            <v>0</v>
          </cell>
        </row>
        <row r="9621">
          <cell r="K9621">
            <v>6840.84</v>
          </cell>
        </row>
        <row r="9622">
          <cell r="K9622">
            <v>11401.4</v>
          </cell>
        </row>
        <row r="9623">
          <cell r="K9623">
            <v>6840.84</v>
          </cell>
        </row>
        <row r="9624">
          <cell r="K9624">
            <v>6840.84</v>
          </cell>
        </row>
        <row r="9625">
          <cell r="K9625">
            <v>34204.199999999997</v>
          </cell>
        </row>
        <row r="9626">
          <cell r="K9626">
            <v>10717.32</v>
          </cell>
        </row>
        <row r="9627">
          <cell r="K9627">
            <v>5700.7</v>
          </cell>
        </row>
        <row r="9628">
          <cell r="K9628">
            <v>0</v>
          </cell>
        </row>
        <row r="9629">
          <cell r="K9629">
            <v>28503.5</v>
          </cell>
        </row>
        <row r="9630">
          <cell r="K9630">
            <v>0</v>
          </cell>
        </row>
        <row r="9631">
          <cell r="K9631">
            <v>0</v>
          </cell>
        </row>
        <row r="9632">
          <cell r="G9632">
            <v>0</v>
          </cell>
          <cell r="K9632">
            <v>0</v>
          </cell>
        </row>
        <row r="9633">
          <cell r="G9633">
            <v>0</v>
          </cell>
          <cell r="K9633">
            <v>0</v>
          </cell>
        </row>
        <row r="9634">
          <cell r="G9634">
            <v>0</v>
          </cell>
          <cell r="K9634">
            <v>0</v>
          </cell>
        </row>
        <row r="9635">
          <cell r="G9635">
            <v>0</v>
          </cell>
          <cell r="K9635">
            <v>0</v>
          </cell>
        </row>
        <row r="9636">
          <cell r="G9636">
            <v>0</v>
          </cell>
          <cell r="K9636">
            <v>0</v>
          </cell>
        </row>
        <row r="9637">
          <cell r="G9637">
            <v>0</v>
          </cell>
          <cell r="K9637">
            <v>0</v>
          </cell>
        </row>
        <row r="9638">
          <cell r="G9638">
            <v>0</v>
          </cell>
          <cell r="K9638">
            <v>0</v>
          </cell>
        </row>
        <row r="9639">
          <cell r="G9639">
            <v>0</v>
          </cell>
          <cell r="K9639">
            <v>0</v>
          </cell>
        </row>
        <row r="9640">
          <cell r="G9640">
            <v>0</v>
          </cell>
          <cell r="K9640">
            <v>0</v>
          </cell>
        </row>
        <row r="9641">
          <cell r="G9641">
            <v>0</v>
          </cell>
          <cell r="K9641">
            <v>0</v>
          </cell>
        </row>
        <row r="9642">
          <cell r="G9642">
            <v>0</v>
          </cell>
          <cell r="K9642">
            <v>0</v>
          </cell>
        </row>
        <row r="9643">
          <cell r="G9643">
            <v>0</v>
          </cell>
          <cell r="K9643">
            <v>0</v>
          </cell>
        </row>
        <row r="9644">
          <cell r="G9644">
            <v>0</v>
          </cell>
          <cell r="K9644">
            <v>0</v>
          </cell>
        </row>
        <row r="9645">
          <cell r="G9645">
            <v>0</v>
          </cell>
          <cell r="K9645">
            <v>0</v>
          </cell>
        </row>
        <row r="9646">
          <cell r="G9646">
            <v>0</v>
          </cell>
          <cell r="K9646">
            <v>0</v>
          </cell>
        </row>
        <row r="9647">
          <cell r="G9647">
            <v>0</v>
          </cell>
          <cell r="K9647">
            <v>0</v>
          </cell>
        </row>
        <row r="9648">
          <cell r="G9648">
            <v>0</v>
          </cell>
          <cell r="K9648">
            <v>0</v>
          </cell>
        </row>
        <row r="9649">
          <cell r="G9649">
            <v>2</v>
          </cell>
          <cell r="K9649">
            <v>22802.799999999999</v>
          </cell>
        </row>
        <row r="9650">
          <cell r="G9650">
            <v>0</v>
          </cell>
          <cell r="K9650">
            <v>0</v>
          </cell>
        </row>
        <row r="9651">
          <cell r="G9651">
            <v>2</v>
          </cell>
          <cell r="K9651">
            <v>22802.799999999999</v>
          </cell>
        </row>
        <row r="9652">
          <cell r="G9652">
            <v>0</v>
          </cell>
          <cell r="K9652">
            <v>0</v>
          </cell>
        </row>
        <row r="9653">
          <cell r="G9653">
            <v>0</v>
          </cell>
          <cell r="K9653">
            <v>0</v>
          </cell>
        </row>
        <row r="9654">
          <cell r="G9654">
            <v>0</v>
          </cell>
          <cell r="K9654">
            <v>0</v>
          </cell>
        </row>
        <row r="9655">
          <cell r="G9655">
            <v>0</v>
          </cell>
          <cell r="K9655">
            <v>0</v>
          </cell>
        </row>
        <row r="9656">
          <cell r="G9656">
            <v>2</v>
          </cell>
          <cell r="K9656">
            <v>22802.799999999999</v>
          </cell>
        </row>
        <row r="9657">
          <cell r="G9657">
            <v>2</v>
          </cell>
          <cell r="K9657">
            <v>22802.799999999999</v>
          </cell>
        </row>
        <row r="9658">
          <cell r="G9658">
            <v>0</v>
          </cell>
          <cell r="K9658">
            <v>0</v>
          </cell>
        </row>
        <row r="9659">
          <cell r="G9659">
            <v>4</v>
          </cell>
          <cell r="K9659">
            <v>45605.599999999999</v>
          </cell>
        </row>
        <row r="9660">
          <cell r="G9660">
            <v>5</v>
          </cell>
          <cell r="K9660">
            <v>57007</v>
          </cell>
        </row>
        <row r="9661">
          <cell r="G9661">
            <v>0</v>
          </cell>
          <cell r="K9661">
            <v>0</v>
          </cell>
        </row>
        <row r="9662">
          <cell r="G9662">
            <v>4</v>
          </cell>
          <cell r="K9662">
            <v>45605.599999999999</v>
          </cell>
        </row>
        <row r="9663">
          <cell r="G9663">
            <v>0</v>
          </cell>
          <cell r="K9663">
            <v>0</v>
          </cell>
        </row>
        <row r="9664">
          <cell r="G9664">
            <v>0</v>
          </cell>
          <cell r="K9664">
            <v>0</v>
          </cell>
        </row>
        <row r="9665">
          <cell r="G9665">
            <v>0</v>
          </cell>
          <cell r="K9665">
            <v>0</v>
          </cell>
        </row>
        <row r="9666">
          <cell r="G9666">
            <v>0</v>
          </cell>
          <cell r="K9666">
            <v>0</v>
          </cell>
        </row>
        <row r="9667">
          <cell r="G9667">
            <v>0</v>
          </cell>
          <cell r="K9667">
            <v>0</v>
          </cell>
        </row>
        <row r="9668">
          <cell r="G9668">
            <v>0</v>
          </cell>
          <cell r="K9668">
            <v>0</v>
          </cell>
        </row>
        <row r="9669">
          <cell r="G9669">
            <v>0</v>
          </cell>
          <cell r="K9669">
            <v>0</v>
          </cell>
        </row>
        <row r="9670">
          <cell r="G9670">
            <v>0</v>
          </cell>
          <cell r="K9670">
            <v>0</v>
          </cell>
        </row>
        <row r="9671">
          <cell r="G9671">
            <v>1</v>
          </cell>
          <cell r="K9671">
            <v>11401.4</v>
          </cell>
        </row>
        <row r="9672">
          <cell r="G9672">
            <v>4</v>
          </cell>
          <cell r="K9672">
            <v>45605.599999999999</v>
          </cell>
        </row>
        <row r="9673">
          <cell r="G9673">
            <v>4</v>
          </cell>
          <cell r="K9673">
            <v>45605.599999999999</v>
          </cell>
        </row>
        <row r="9674">
          <cell r="G9674">
            <v>0</v>
          </cell>
          <cell r="K9674">
            <v>0</v>
          </cell>
        </row>
        <row r="9675">
          <cell r="G9675">
            <v>4</v>
          </cell>
          <cell r="K9675">
            <v>45605.599999999999</v>
          </cell>
        </row>
        <row r="9676">
          <cell r="G9676">
            <v>2</v>
          </cell>
          <cell r="K9676">
            <v>22802.799999999999</v>
          </cell>
        </row>
        <row r="9677">
          <cell r="G9677">
            <v>2</v>
          </cell>
          <cell r="K9677">
            <v>22802.799999999999</v>
          </cell>
        </row>
        <row r="9678">
          <cell r="G9678">
            <v>0</v>
          </cell>
          <cell r="K9678">
            <v>0</v>
          </cell>
        </row>
        <row r="9679">
          <cell r="G9679">
            <v>2</v>
          </cell>
          <cell r="K9679">
            <v>22802.799999999999</v>
          </cell>
        </row>
        <row r="9680">
          <cell r="G9680">
            <v>0</v>
          </cell>
          <cell r="K9680">
            <v>0</v>
          </cell>
        </row>
        <row r="9681">
          <cell r="G9681">
            <v>0</v>
          </cell>
          <cell r="K9681">
            <v>0</v>
          </cell>
        </row>
        <row r="9682">
          <cell r="G9682">
            <v>0</v>
          </cell>
          <cell r="K9682">
            <v>0</v>
          </cell>
        </row>
        <row r="9683">
          <cell r="G9683">
            <v>0</v>
          </cell>
          <cell r="K9683">
            <v>0</v>
          </cell>
        </row>
        <row r="9684">
          <cell r="G9684">
            <v>0</v>
          </cell>
          <cell r="K9684">
            <v>0</v>
          </cell>
        </row>
        <row r="9685">
          <cell r="G9685">
            <v>0</v>
          </cell>
          <cell r="K9685">
            <v>0</v>
          </cell>
        </row>
        <row r="9686">
          <cell r="G9686">
            <v>0</v>
          </cell>
          <cell r="K9686">
            <v>0</v>
          </cell>
        </row>
        <row r="9687">
          <cell r="G9687">
            <v>0</v>
          </cell>
          <cell r="K9687">
            <v>0</v>
          </cell>
        </row>
        <row r="9688">
          <cell r="G9688">
            <v>0</v>
          </cell>
          <cell r="K9688">
            <v>0</v>
          </cell>
        </row>
        <row r="9689">
          <cell r="G9689">
            <v>0</v>
          </cell>
          <cell r="K9689">
            <v>0</v>
          </cell>
        </row>
        <row r="9690">
          <cell r="G9690">
            <v>3</v>
          </cell>
          <cell r="K9690">
            <v>34204.199999999997</v>
          </cell>
        </row>
        <row r="9691">
          <cell r="G9691">
            <v>0</v>
          </cell>
          <cell r="K9691">
            <v>0</v>
          </cell>
        </row>
        <row r="9692">
          <cell r="G9692">
            <v>0</v>
          </cell>
          <cell r="K9692">
            <v>0</v>
          </cell>
        </row>
        <row r="9693">
          <cell r="G9693">
            <v>0</v>
          </cell>
          <cell r="K9693">
            <v>0</v>
          </cell>
        </row>
        <row r="9694">
          <cell r="G9694">
            <v>3</v>
          </cell>
          <cell r="K9694">
            <v>34204.199999999997</v>
          </cell>
        </row>
        <row r="9695">
          <cell r="G9695">
            <v>0</v>
          </cell>
          <cell r="K9695">
            <v>0</v>
          </cell>
        </row>
        <row r="9696">
          <cell r="G9696">
            <v>2</v>
          </cell>
          <cell r="K9696">
            <v>22802.799999999999</v>
          </cell>
        </row>
        <row r="9697">
          <cell r="G9697">
            <v>4</v>
          </cell>
          <cell r="K9697">
            <v>45605.599999999999</v>
          </cell>
        </row>
        <row r="9698">
          <cell r="G9698">
            <v>0</v>
          </cell>
          <cell r="K9698">
            <v>0</v>
          </cell>
        </row>
        <row r="9699">
          <cell r="G9699">
            <v>11</v>
          </cell>
          <cell r="K9699">
            <v>125415.40000000001</v>
          </cell>
        </row>
        <row r="9700">
          <cell r="G9700">
            <v>0</v>
          </cell>
          <cell r="K9700">
            <v>0</v>
          </cell>
        </row>
        <row r="9701">
          <cell r="G9701">
            <v>10</v>
          </cell>
          <cell r="K9701">
            <v>114014</v>
          </cell>
        </row>
        <row r="9702">
          <cell r="G9702">
            <v>0</v>
          </cell>
          <cell r="K9702">
            <v>0</v>
          </cell>
        </row>
        <row r="9703">
          <cell r="G9703">
            <v>0</v>
          </cell>
          <cell r="K9703">
            <v>0</v>
          </cell>
        </row>
        <row r="9704">
          <cell r="K9704">
            <v>0</v>
          </cell>
        </row>
        <row r="9705">
          <cell r="K9705">
            <v>0</v>
          </cell>
        </row>
        <row r="9706">
          <cell r="K9706">
            <v>0</v>
          </cell>
        </row>
        <row r="9707">
          <cell r="G9707">
            <v>3</v>
          </cell>
          <cell r="K9707">
            <v>51306.3</v>
          </cell>
        </row>
        <row r="9708">
          <cell r="K9708">
            <v>0</v>
          </cell>
        </row>
        <row r="9709">
          <cell r="K9709">
            <v>0</v>
          </cell>
        </row>
        <row r="9710">
          <cell r="G9710">
            <v>8</v>
          </cell>
          <cell r="K9710">
            <v>136816.79999999999</v>
          </cell>
        </row>
        <row r="9711">
          <cell r="K9711">
            <v>0</v>
          </cell>
        </row>
        <row r="9712">
          <cell r="K9712">
            <v>0</v>
          </cell>
        </row>
        <row r="9713">
          <cell r="G9713">
            <v>15</v>
          </cell>
          <cell r="K9713">
            <v>256531.5</v>
          </cell>
        </row>
        <row r="9714">
          <cell r="K9714">
            <v>0</v>
          </cell>
        </row>
        <row r="9715">
          <cell r="G9715">
            <v>10</v>
          </cell>
          <cell r="K9715">
            <v>171021</v>
          </cell>
        </row>
        <row r="9716">
          <cell r="K9716">
            <v>0</v>
          </cell>
        </row>
        <row r="9717">
          <cell r="G9717">
            <v>5</v>
          </cell>
          <cell r="K9717">
            <v>85510.5</v>
          </cell>
        </row>
        <row r="9718">
          <cell r="G9718">
            <v>1</v>
          </cell>
          <cell r="K9718">
            <v>17102.099999999999</v>
          </cell>
        </row>
        <row r="9719">
          <cell r="G9719">
            <v>10</v>
          </cell>
          <cell r="K9719">
            <v>171021</v>
          </cell>
        </row>
        <row r="9720">
          <cell r="G9720">
            <v>5</v>
          </cell>
          <cell r="K9720">
            <v>85510.5</v>
          </cell>
        </row>
        <row r="9721">
          <cell r="K9721">
            <v>0</v>
          </cell>
        </row>
        <row r="9722">
          <cell r="G9722">
            <v>10</v>
          </cell>
          <cell r="K9722">
            <v>171021</v>
          </cell>
        </row>
        <row r="9723">
          <cell r="K9723">
            <v>0</v>
          </cell>
        </row>
        <row r="9724">
          <cell r="K9724">
            <v>0</v>
          </cell>
        </row>
        <row r="9725">
          <cell r="G9725">
            <v>15</v>
          </cell>
          <cell r="K9725">
            <v>256531.5</v>
          </cell>
        </row>
        <row r="9726">
          <cell r="G9726">
            <v>1</v>
          </cell>
          <cell r="K9726">
            <v>17102.099999999999</v>
          </cell>
        </row>
        <row r="9727">
          <cell r="K9727">
            <v>0</v>
          </cell>
        </row>
        <row r="9728">
          <cell r="G9728">
            <v>5</v>
          </cell>
          <cell r="K9728">
            <v>85510.5</v>
          </cell>
        </row>
        <row r="9729">
          <cell r="G9729">
            <v>10</v>
          </cell>
          <cell r="K9729">
            <v>171021</v>
          </cell>
        </row>
        <row r="9730">
          <cell r="G9730">
            <v>5</v>
          </cell>
          <cell r="K9730">
            <v>85510.5</v>
          </cell>
        </row>
        <row r="9731">
          <cell r="G9731">
            <v>10</v>
          </cell>
          <cell r="K9731">
            <v>171021</v>
          </cell>
        </row>
        <row r="9732">
          <cell r="G9732">
            <v>5</v>
          </cell>
          <cell r="K9732">
            <v>85510.5</v>
          </cell>
        </row>
        <row r="9733">
          <cell r="G9733">
            <v>5</v>
          </cell>
          <cell r="K9733">
            <v>85510.5</v>
          </cell>
        </row>
        <row r="9734">
          <cell r="G9734">
            <v>10</v>
          </cell>
          <cell r="K9734">
            <v>171021</v>
          </cell>
        </row>
        <row r="9735">
          <cell r="G9735">
            <v>6</v>
          </cell>
          <cell r="K9735">
            <v>102612.6</v>
          </cell>
        </row>
        <row r="9736">
          <cell r="G9736">
            <v>5</v>
          </cell>
          <cell r="K9736">
            <v>85510.5</v>
          </cell>
        </row>
        <row r="9737">
          <cell r="K9737">
            <v>0</v>
          </cell>
        </row>
        <row r="9738">
          <cell r="K9738">
            <v>0</v>
          </cell>
        </row>
        <row r="9739">
          <cell r="K9739">
            <v>0</v>
          </cell>
        </row>
        <row r="9740">
          <cell r="K9740">
            <v>0</v>
          </cell>
        </row>
        <row r="9741">
          <cell r="G9741">
            <v>5</v>
          </cell>
          <cell r="K9741">
            <v>85510.5</v>
          </cell>
        </row>
        <row r="9742">
          <cell r="G9742">
            <v>5</v>
          </cell>
          <cell r="K9742">
            <v>85510.5</v>
          </cell>
        </row>
        <row r="9743">
          <cell r="G9743">
            <v>10</v>
          </cell>
          <cell r="K9743">
            <v>171021</v>
          </cell>
        </row>
        <row r="9744">
          <cell r="G9744">
            <v>20</v>
          </cell>
          <cell r="K9744">
            <v>342042</v>
          </cell>
        </row>
        <row r="9745">
          <cell r="G9745">
            <v>20</v>
          </cell>
          <cell r="K9745">
            <v>342042</v>
          </cell>
        </row>
        <row r="9746">
          <cell r="G9746">
            <v>3</v>
          </cell>
          <cell r="K9746">
            <v>51306.3</v>
          </cell>
        </row>
        <row r="9747">
          <cell r="G9747">
            <v>30</v>
          </cell>
          <cell r="K9747">
            <v>513063</v>
          </cell>
        </row>
        <row r="9748">
          <cell r="G9748">
            <v>7</v>
          </cell>
          <cell r="K9748">
            <v>119714.7</v>
          </cell>
        </row>
        <row r="9749">
          <cell r="G9749">
            <v>7</v>
          </cell>
          <cell r="K9749">
            <v>119714.7</v>
          </cell>
        </row>
        <row r="9750">
          <cell r="G9750">
            <v>7</v>
          </cell>
          <cell r="K9750">
            <v>119714.7</v>
          </cell>
        </row>
        <row r="9751">
          <cell r="G9751">
            <v>5</v>
          </cell>
          <cell r="K9751">
            <v>85510.5</v>
          </cell>
        </row>
        <row r="9752">
          <cell r="G9752">
            <v>6</v>
          </cell>
          <cell r="K9752">
            <v>102612.6</v>
          </cell>
        </row>
        <row r="9753">
          <cell r="G9753">
            <v>2</v>
          </cell>
          <cell r="K9753">
            <v>34204.199999999997</v>
          </cell>
        </row>
        <row r="9754">
          <cell r="G9754">
            <v>3</v>
          </cell>
          <cell r="K9754">
            <v>0</v>
          </cell>
        </row>
        <row r="9755">
          <cell r="G9755">
            <v>6</v>
          </cell>
          <cell r="K9755">
            <v>102612.6</v>
          </cell>
        </row>
        <row r="9756">
          <cell r="G9756">
            <v>7</v>
          </cell>
          <cell r="K9756">
            <v>119714.7</v>
          </cell>
        </row>
        <row r="9757">
          <cell r="G9757">
            <v>5</v>
          </cell>
          <cell r="K9757">
            <v>85510.5</v>
          </cell>
        </row>
        <row r="9758">
          <cell r="G9758">
            <v>10</v>
          </cell>
          <cell r="K9758">
            <v>171021</v>
          </cell>
        </row>
        <row r="9759">
          <cell r="K9759">
            <v>0</v>
          </cell>
        </row>
        <row r="9760">
          <cell r="K9760">
            <v>0</v>
          </cell>
        </row>
        <row r="9761">
          <cell r="G9761">
            <v>10</v>
          </cell>
          <cell r="K9761">
            <v>171021</v>
          </cell>
        </row>
        <row r="9762">
          <cell r="G9762">
            <v>10</v>
          </cell>
          <cell r="K9762">
            <v>171021</v>
          </cell>
        </row>
        <row r="9763">
          <cell r="G9763">
            <v>10</v>
          </cell>
          <cell r="K9763">
            <v>171021</v>
          </cell>
        </row>
        <row r="9764">
          <cell r="G9764">
            <v>10</v>
          </cell>
          <cell r="K9764">
            <v>171021</v>
          </cell>
        </row>
        <row r="9765">
          <cell r="G9765">
            <v>10</v>
          </cell>
          <cell r="K9765">
            <v>171021</v>
          </cell>
        </row>
        <row r="9766">
          <cell r="K9766">
            <v>0</v>
          </cell>
        </row>
        <row r="9767">
          <cell r="G9767">
            <v>5</v>
          </cell>
          <cell r="K9767">
            <v>85510.5</v>
          </cell>
        </row>
        <row r="9768">
          <cell r="G9768">
            <v>2</v>
          </cell>
          <cell r="K9768">
            <v>34204.199999999997</v>
          </cell>
        </row>
        <row r="9769">
          <cell r="G9769">
            <v>20</v>
          </cell>
          <cell r="K9769">
            <v>342042</v>
          </cell>
        </row>
        <row r="9770">
          <cell r="G9770">
            <v>20</v>
          </cell>
          <cell r="K9770">
            <v>342042</v>
          </cell>
        </row>
        <row r="9771">
          <cell r="G9771">
            <v>3</v>
          </cell>
          <cell r="K9771">
            <v>51306.3</v>
          </cell>
        </row>
        <row r="9772">
          <cell r="K9772">
            <v>0</v>
          </cell>
        </row>
        <row r="9773">
          <cell r="K9773">
            <v>0</v>
          </cell>
        </row>
        <row r="9774">
          <cell r="G9774">
            <v>6</v>
          </cell>
          <cell r="K9774">
            <v>102612.6</v>
          </cell>
        </row>
        <row r="9775">
          <cell r="G9775">
            <v>6</v>
          </cell>
          <cell r="K9775">
            <v>102612.6</v>
          </cell>
        </row>
        <row r="9776">
          <cell r="K9776">
            <v>11401.4</v>
          </cell>
        </row>
        <row r="9777">
          <cell r="K9777">
            <v>11401.4</v>
          </cell>
        </row>
        <row r="9778">
          <cell r="K9778">
            <v>11401.4</v>
          </cell>
        </row>
        <row r="9779">
          <cell r="K9779">
            <v>11401.4</v>
          </cell>
        </row>
        <row r="9780">
          <cell r="K9780">
            <v>11401.4</v>
          </cell>
        </row>
        <row r="9781">
          <cell r="K9781">
            <v>11401.4</v>
          </cell>
        </row>
        <row r="9782">
          <cell r="K9782">
            <v>11401.4</v>
          </cell>
        </row>
        <row r="9783">
          <cell r="K9783">
            <v>11401.4</v>
          </cell>
        </row>
        <row r="9784">
          <cell r="K9784">
            <v>11401.4</v>
          </cell>
        </row>
        <row r="9785">
          <cell r="K9785">
            <v>11401.4</v>
          </cell>
        </row>
        <row r="9786">
          <cell r="K9786">
            <v>0</v>
          </cell>
        </row>
        <row r="9787">
          <cell r="K9787">
            <v>11401.4</v>
          </cell>
        </row>
        <row r="9788">
          <cell r="K9788">
            <v>11401.4</v>
          </cell>
        </row>
        <row r="9789">
          <cell r="K9789">
            <v>11401.4</v>
          </cell>
        </row>
        <row r="9790">
          <cell r="K9790">
            <v>11401.4</v>
          </cell>
        </row>
        <row r="9791">
          <cell r="K9791">
            <v>22802.799999999999</v>
          </cell>
        </row>
        <row r="9792">
          <cell r="K9792">
            <v>11401.4</v>
          </cell>
        </row>
        <row r="9793">
          <cell r="K9793">
            <v>11401.4</v>
          </cell>
        </row>
        <row r="9794">
          <cell r="K9794">
            <v>22802.799999999999</v>
          </cell>
        </row>
        <row r="9795">
          <cell r="K9795">
            <v>11401.4</v>
          </cell>
        </row>
        <row r="9796">
          <cell r="K9796">
            <v>11401.4</v>
          </cell>
        </row>
        <row r="9797">
          <cell r="K9797">
            <v>11401.4</v>
          </cell>
        </row>
        <row r="9798">
          <cell r="K9798">
            <v>11401.4</v>
          </cell>
        </row>
        <row r="9799">
          <cell r="K9799">
            <v>11401.4</v>
          </cell>
        </row>
        <row r="9800">
          <cell r="K9800">
            <v>11401.4</v>
          </cell>
        </row>
        <row r="9801">
          <cell r="K9801">
            <v>11401.4</v>
          </cell>
        </row>
        <row r="9802">
          <cell r="K9802">
            <v>11401.4</v>
          </cell>
        </row>
        <row r="9803">
          <cell r="K9803">
            <v>22802.799999999999</v>
          </cell>
        </row>
        <row r="9804">
          <cell r="K9804">
            <v>11401.4</v>
          </cell>
        </row>
        <row r="9805">
          <cell r="K9805">
            <v>11401.4</v>
          </cell>
        </row>
        <row r="9806">
          <cell r="K9806">
            <v>11401.4</v>
          </cell>
        </row>
        <row r="9807">
          <cell r="K9807">
            <v>11401.4</v>
          </cell>
        </row>
        <row r="9808">
          <cell r="K9808">
            <v>11401.4</v>
          </cell>
        </row>
        <row r="9809">
          <cell r="K9809">
            <v>11401.4</v>
          </cell>
        </row>
        <row r="9810">
          <cell r="K9810">
            <v>22802.799999999999</v>
          </cell>
        </row>
        <row r="9811">
          <cell r="K9811">
            <v>11401.4</v>
          </cell>
        </row>
        <row r="9812">
          <cell r="K9812">
            <v>11401.4</v>
          </cell>
        </row>
        <row r="9813">
          <cell r="K9813">
            <v>11401.4</v>
          </cell>
        </row>
        <row r="9814">
          <cell r="K9814">
            <v>11401.4</v>
          </cell>
        </row>
        <row r="9815">
          <cell r="K9815">
            <v>11401.4</v>
          </cell>
        </row>
        <row r="9816">
          <cell r="K9816">
            <v>11401.4</v>
          </cell>
        </row>
        <row r="9817">
          <cell r="K9817">
            <v>11401.4</v>
          </cell>
        </row>
        <row r="9818">
          <cell r="K9818">
            <v>11401.4</v>
          </cell>
        </row>
        <row r="9819">
          <cell r="K9819">
            <v>11401.4</v>
          </cell>
        </row>
        <row r="9820">
          <cell r="K9820">
            <v>11401.4</v>
          </cell>
        </row>
        <row r="9821">
          <cell r="K9821">
            <v>11401.4</v>
          </cell>
        </row>
        <row r="9822">
          <cell r="K9822">
            <v>11401.4</v>
          </cell>
        </row>
        <row r="9823">
          <cell r="K9823">
            <v>11401.4</v>
          </cell>
        </row>
        <row r="9824">
          <cell r="K9824">
            <v>11401.4</v>
          </cell>
        </row>
        <row r="9825">
          <cell r="K9825">
            <v>11401.4</v>
          </cell>
        </row>
        <row r="9826">
          <cell r="K9826">
            <v>0</v>
          </cell>
        </row>
        <row r="9827">
          <cell r="K9827">
            <v>11401.4</v>
          </cell>
        </row>
        <row r="9828">
          <cell r="K9828">
            <v>11401.4</v>
          </cell>
        </row>
        <row r="9829">
          <cell r="K9829">
            <v>11401.4</v>
          </cell>
        </row>
        <row r="9830">
          <cell r="K9830">
            <v>11401.4</v>
          </cell>
        </row>
        <row r="9831">
          <cell r="K9831">
            <v>11401.4</v>
          </cell>
        </row>
        <row r="9832">
          <cell r="K9832">
            <v>11401.4</v>
          </cell>
        </row>
        <row r="9833">
          <cell r="K9833">
            <v>11401.4</v>
          </cell>
        </row>
        <row r="9834">
          <cell r="K9834">
            <v>22802.799999999999</v>
          </cell>
        </row>
        <row r="9835">
          <cell r="K9835">
            <v>11401.4</v>
          </cell>
        </row>
        <row r="9836">
          <cell r="K9836">
            <v>11401.4</v>
          </cell>
        </row>
        <row r="9837">
          <cell r="K9837">
            <v>11401.4</v>
          </cell>
        </row>
        <row r="9838">
          <cell r="K9838">
            <v>11401.4</v>
          </cell>
        </row>
        <row r="9839">
          <cell r="K9839">
            <v>11401.4</v>
          </cell>
        </row>
        <row r="9840">
          <cell r="K9840">
            <v>11401.4</v>
          </cell>
        </row>
        <row r="9841">
          <cell r="K9841">
            <v>11401.4</v>
          </cell>
        </row>
        <row r="9842">
          <cell r="K9842">
            <v>11401.4</v>
          </cell>
        </row>
        <row r="9843">
          <cell r="K9843">
            <v>11401.4</v>
          </cell>
        </row>
        <row r="9844">
          <cell r="K9844">
            <v>11401.4</v>
          </cell>
        </row>
        <row r="9845">
          <cell r="K9845">
            <v>11401.4</v>
          </cell>
        </row>
        <row r="9846">
          <cell r="K9846">
            <v>11401.4</v>
          </cell>
        </row>
        <row r="9847">
          <cell r="K9847">
            <v>11401.4</v>
          </cell>
        </row>
        <row r="9848">
          <cell r="G9848">
            <v>0</v>
          </cell>
          <cell r="K9848">
            <v>0</v>
          </cell>
        </row>
        <row r="9849">
          <cell r="G9849">
            <v>0</v>
          </cell>
          <cell r="K9849">
            <v>0</v>
          </cell>
        </row>
        <row r="9850">
          <cell r="G9850">
            <v>0</v>
          </cell>
          <cell r="K9850">
            <v>0</v>
          </cell>
        </row>
        <row r="9851">
          <cell r="G9851">
            <v>2</v>
          </cell>
          <cell r="K9851">
            <v>13681.68</v>
          </cell>
        </row>
        <row r="9852">
          <cell r="G9852">
            <v>0</v>
          </cell>
          <cell r="K9852">
            <v>0</v>
          </cell>
        </row>
        <row r="9853">
          <cell r="G9853">
            <v>0</v>
          </cell>
          <cell r="K9853">
            <v>0</v>
          </cell>
        </row>
        <row r="9854">
          <cell r="G9854">
            <v>0</v>
          </cell>
          <cell r="K9854">
            <v>0</v>
          </cell>
        </row>
        <row r="9855">
          <cell r="G9855">
            <v>0</v>
          </cell>
          <cell r="K9855">
            <v>0</v>
          </cell>
        </row>
        <row r="9856">
          <cell r="G9856">
            <v>0</v>
          </cell>
          <cell r="K9856">
            <v>0</v>
          </cell>
        </row>
        <row r="9857">
          <cell r="G9857">
            <v>2</v>
          </cell>
          <cell r="K9857">
            <v>13681.68</v>
          </cell>
        </row>
        <row r="9858">
          <cell r="G9858">
            <v>0</v>
          </cell>
          <cell r="K9858">
            <v>0</v>
          </cell>
        </row>
        <row r="9859">
          <cell r="G9859">
            <v>1</v>
          </cell>
          <cell r="K9859">
            <v>6840.84</v>
          </cell>
        </row>
        <row r="9860">
          <cell r="G9860">
            <v>2</v>
          </cell>
          <cell r="K9860">
            <v>13681.68</v>
          </cell>
        </row>
        <row r="9861">
          <cell r="G9861">
            <v>0</v>
          </cell>
          <cell r="K9861">
            <v>0</v>
          </cell>
        </row>
        <row r="9862">
          <cell r="G9862">
            <v>0</v>
          </cell>
          <cell r="K9862">
            <v>0</v>
          </cell>
        </row>
        <row r="9863">
          <cell r="G9863">
            <v>2</v>
          </cell>
          <cell r="K9863">
            <v>13681.68</v>
          </cell>
        </row>
        <row r="9864">
          <cell r="G9864">
            <v>0</v>
          </cell>
          <cell r="K9864">
            <v>0</v>
          </cell>
        </row>
        <row r="9865">
          <cell r="G9865">
            <v>0</v>
          </cell>
          <cell r="K9865">
            <v>0</v>
          </cell>
        </row>
        <row r="9866">
          <cell r="G9866">
            <v>0</v>
          </cell>
          <cell r="K9866">
            <v>0</v>
          </cell>
        </row>
        <row r="9867">
          <cell r="G9867">
            <v>0</v>
          </cell>
          <cell r="K9867">
            <v>0</v>
          </cell>
        </row>
        <row r="9868">
          <cell r="G9868">
            <v>2</v>
          </cell>
          <cell r="K9868">
            <v>13681.68</v>
          </cell>
        </row>
        <row r="9869">
          <cell r="G9869">
            <v>0</v>
          </cell>
          <cell r="K9869">
            <v>0</v>
          </cell>
        </row>
        <row r="9870">
          <cell r="G9870">
            <v>0</v>
          </cell>
          <cell r="K9870">
            <v>0</v>
          </cell>
        </row>
        <row r="9871">
          <cell r="G9871">
            <v>0</v>
          </cell>
          <cell r="K9871">
            <v>0</v>
          </cell>
        </row>
        <row r="9872">
          <cell r="G9872">
            <v>0</v>
          </cell>
          <cell r="K9872">
            <v>0</v>
          </cell>
        </row>
        <row r="9873">
          <cell r="G9873">
            <v>0</v>
          </cell>
          <cell r="K9873">
            <v>0</v>
          </cell>
        </row>
        <row r="9874">
          <cell r="G9874">
            <v>0</v>
          </cell>
          <cell r="K9874">
            <v>0</v>
          </cell>
        </row>
        <row r="9875">
          <cell r="G9875">
            <v>0</v>
          </cell>
          <cell r="K9875">
            <v>0</v>
          </cell>
        </row>
        <row r="9876">
          <cell r="G9876">
            <v>2</v>
          </cell>
          <cell r="K9876">
            <v>13681.68</v>
          </cell>
        </row>
        <row r="9877">
          <cell r="G9877">
            <v>0</v>
          </cell>
          <cell r="K9877">
            <v>0</v>
          </cell>
        </row>
        <row r="9878">
          <cell r="G9878">
            <v>2</v>
          </cell>
          <cell r="K9878">
            <v>13681.68</v>
          </cell>
        </row>
        <row r="9879">
          <cell r="G9879">
            <v>0</v>
          </cell>
          <cell r="K9879">
            <v>0</v>
          </cell>
        </row>
        <row r="9880">
          <cell r="G9880">
            <v>0</v>
          </cell>
          <cell r="K9880">
            <v>0</v>
          </cell>
        </row>
        <row r="9881">
          <cell r="G9881">
            <v>0</v>
          </cell>
          <cell r="K9881">
            <v>0</v>
          </cell>
        </row>
        <row r="9882">
          <cell r="G9882">
            <v>0</v>
          </cell>
          <cell r="K9882">
            <v>0</v>
          </cell>
        </row>
        <row r="9883">
          <cell r="G9883">
            <v>0</v>
          </cell>
          <cell r="K9883">
            <v>0</v>
          </cell>
        </row>
        <row r="9884">
          <cell r="G9884">
            <v>0</v>
          </cell>
          <cell r="K9884">
            <v>0</v>
          </cell>
        </row>
        <row r="9885">
          <cell r="G9885">
            <v>0</v>
          </cell>
          <cell r="K9885">
            <v>0</v>
          </cell>
        </row>
        <row r="9886">
          <cell r="G9886">
            <v>0</v>
          </cell>
          <cell r="K9886">
            <v>0</v>
          </cell>
        </row>
        <row r="9887">
          <cell r="G9887">
            <v>0</v>
          </cell>
          <cell r="K9887">
            <v>0</v>
          </cell>
        </row>
        <row r="9888">
          <cell r="G9888">
            <v>0</v>
          </cell>
          <cell r="K9888">
            <v>0</v>
          </cell>
        </row>
        <row r="9889">
          <cell r="G9889">
            <v>2</v>
          </cell>
          <cell r="K9889">
            <v>13681.68</v>
          </cell>
        </row>
        <row r="9890">
          <cell r="G9890">
            <v>0</v>
          </cell>
          <cell r="K9890">
            <v>0</v>
          </cell>
        </row>
        <row r="9891">
          <cell r="G9891">
            <v>2</v>
          </cell>
          <cell r="K9891">
            <v>13681.68</v>
          </cell>
        </row>
        <row r="9892">
          <cell r="G9892">
            <v>0</v>
          </cell>
          <cell r="K9892">
            <v>0</v>
          </cell>
        </row>
        <row r="9893">
          <cell r="G9893">
            <v>0</v>
          </cell>
          <cell r="K9893">
            <v>0</v>
          </cell>
        </row>
        <row r="9894">
          <cell r="G9894">
            <v>0</v>
          </cell>
          <cell r="K9894">
            <v>0</v>
          </cell>
        </row>
        <row r="9895">
          <cell r="G9895">
            <v>0</v>
          </cell>
          <cell r="K9895">
            <v>0</v>
          </cell>
        </row>
        <row r="9896">
          <cell r="G9896">
            <v>0</v>
          </cell>
          <cell r="K9896">
            <v>0</v>
          </cell>
        </row>
        <row r="9897">
          <cell r="G9897">
            <v>0</v>
          </cell>
          <cell r="K9897">
            <v>0</v>
          </cell>
        </row>
        <row r="9898">
          <cell r="G9898">
            <v>0</v>
          </cell>
          <cell r="K9898">
            <v>0</v>
          </cell>
        </row>
        <row r="9899">
          <cell r="G9899">
            <v>2</v>
          </cell>
          <cell r="K9899">
            <v>13681.68</v>
          </cell>
        </row>
        <row r="9900">
          <cell r="G9900">
            <v>0</v>
          </cell>
          <cell r="K9900">
            <v>0</v>
          </cell>
        </row>
        <row r="9901">
          <cell r="G9901">
            <v>2</v>
          </cell>
          <cell r="K9901">
            <v>13681.68</v>
          </cell>
        </row>
        <row r="9902">
          <cell r="G9902">
            <v>2</v>
          </cell>
          <cell r="K9902">
            <v>13681.68</v>
          </cell>
        </row>
        <row r="9903">
          <cell r="G9903">
            <v>0</v>
          </cell>
          <cell r="K9903">
            <v>0</v>
          </cell>
        </row>
        <row r="9904">
          <cell r="G9904">
            <v>0</v>
          </cell>
          <cell r="K9904">
            <v>0</v>
          </cell>
        </row>
        <row r="9905">
          <cell r="G9905">
            <v>2</v>
          </cell>
          <cell r="K9905">
            <v>13681.68</v>
          </cell>
        </row>
        <row r="9906">
          <cell r="G9906">
            <v>0</v>
          </cell>
          <cell r="K9906">
            <v>0</v>
          </cell>
        </row>
        <row r="9907">
          <cell r="G9907">
            <v>0</v>
          </cell>
          <cell r="K9907">
            <v>0</v>
          </cell>
        </row>
        <row r="9908">
          <cell r="G9908">
            <v>0</v>
          </cell>
          <cell r="K9908">
            <v>0</v>
          </cell>
        </row>
        <row r="9909">
          <cell r="G9909">
            <v>0</v>
          </cell>
          <cell r="K9909">
            <v>0</v>
          </cell>
        </row>
        <row r="9910">
          <cell r="G9910">
            <v>0</v>
          </cell>
          <cell r="K9910">
            <v>0</v>
          </cell>
        </row>
        <row r="9911">
          <cell r="G9911">
            <v>0</v>
          </cell>
          <cell r="K9911">
            <v>0</v>
          </cell>
        </row>
        <row r="9912">
          <cell r="G9912">
            <v>0</v>
          </cell>
          <cell r="K9912">
            <v>0</v>
          </cell>
        </row>
        <row r="9913">
          <cell r="G9913">
            <v>0</v>
          </cell>
          <cell r="K9913">
            <v>0</v>
          </cell>
        </row>
        <row r="9914">
          <cell r="G9914">
            <v>0</v>
          </cell>
          <cell r="K9914">
            <v>0</v>
          </cell>
        </row>
        <row r="9915">
          <cell r="G9915">
            <v>0</v>
          </cell>
          <cell r="K9915">
            <v>0</v>
          </cell>
        </row>
        <row r="9916">
          <cell r="G9916">
            <v>0</v>
          </cell>
          <cell r="K9916">
            <v>0</v>
          </cell>
        </row>
        <row r="9917">
          <cell r="G9917">
            <v>0</v>
          </cell>
          <cell r="K9917">
            <v>0</v>
          </cell>
        </row>
        <row r="9918">
          <cell r="G9918">
            <v>0</v>
          </cell>
          <cell r="K9918">
            <v>0</v>
          </cell>
        </row>
        <row r="9919">
          <cell r="G9919">
            <v>0</v>
          </cell>
          <cell r="K9919">
            <v>0</v>
          </cell>
        </row>
        <row r="9920">
          <cell r="K9920">
            <v>6840.84</v>
          </cell>
        </row>
        <row r="9921">
          <cell r="K9921">
            <v>0</v>
          </cell>
        </row>
        <row r="9922">
          <cell r="K9922">
            <v>7980.9800000000005</v>
          </cell>
        </row>
        <row r="9923">
          <cell r="K9923">
            <v>0</v>
          </cell>
        </row>
        <row r="9924">
          <cell r="K9924">
            <v>0</v>
          </cell>
        </row>
        <row r="9925">
          <cell r="K9925">
            <v>7980.9800000000005</v>
          </cell>
        </row>
        <row r="9926">
          <cell r="K9926">
            <v>0</v>
          </cell>
        </row>
        <row r="9927">
          <cell r="K9927">
            <v>6567.21</v>
          </cell>
        </row>
        <row r="9928">
          <cell r="K9928">
            <v>0</v>
          </cell>
        </row>
        <row r="9929">
          <cell r="K9929">
            <v>0</v>
          </cell>
        </row>
        <row r="9930">
          <cell r="K9930">
            <v>0</v>
          </cell>
        </row>
        <row r="9931">
          <cell r="K9931">
            <v>15961.960000000001</v>
          </cell>
        </row>
        <row r="9932">
          <cell r="K9932">
            <v>7980.9800000000005</v>
          </cell>
        </row>
        <row r="9933">
          <cell r="K9933">
            <v>0</v>
          </cell>
        </row>
        <row r="9934">
          <cell r="K9934">
            <v>41045.040000000001</v>
          </cell>
        </row>
        <row r="9935">
          <cell r="K9935">
            <v>7980.9800000000005</v>
          </cell>
        </row>
        <row r="9936">
          <cell r="K9936">
            <v>0</v>
          </cell>
        </row>
        <row r="9937">
          <cell r="K9937">
            <v>2280.2800000000002</v>
          </cell>
        </row>
        <row r="9938">
          <cell r="K9938">
            <v>0</v>
          </cell>
        </row>
        <row r="9939">
          <cell r="K9939">
            <v>5700.7</v>
          </cell>
        </row>
        <row r="9940">
          <cell r="K9940">
            <v>0</v>
          </cell>
        </row>
        <row r="9941">
          <cell r="K9941">
            <v>0</v>
          </cell>
        </row>
        <row r="9942">
          <cell r="K9942">
            <v>6840.84</v>
          </cell>
        </row>
        <row r="9943">
          <cell r="K9943">
            <v>6840.84</v>
          </cell>
        </row>
        <row r="9944">
          <cell r="K9944">
            <v>0</v>
          </cell>
        </row>
        <row r="9945">
          <cell r="K9945">
            <v>17102.099999999999</v>
          </cell>
        </row>
        <row r="9946">
          <cell r="K9946">
            <v>28503.5</v>
          </cell>
        </row>
        <row r="9947">
          <cell r="K9947">
            <v>22802.799999999999</v>
          </cell>
        </row>
        <row r="9948">
          <cell r="K9948">
            <v>0</v>
          </cell>
        </row>
        <row r="9949">
          <cell r="K9949">
            <v>34204.199999999997</v>
          </cell>
        </row>
        <row r="9950">
          <cell r="K9950">
            <v>0</v>
          </cell>
        </row>
        <row r="9951">
          <cell r="K9951">
            <v>22802.799999999999</v>
          </cell>
        </row>
        <row r="9952">
          <cell r="K9952">
            <v>0</v>
          </cell>
        </row>
        <row r="9953">
          <cell r="K9953">
            <v>22802.799999999999</v>
          </cell>
        </row>
        <row r="9954">
          <cell r="K9954">
            <v>0</v>
          </cell>
        </row>
        <row r="9955">
          <cell r="K9955">
            <v>8665.06</v>
          </cell>
        </row>
        <row r="9956">
          <cell r="K9956">
            <v>0</v>
          </cell>
        </row>
        <row r="9957">
          <cell r="K9957">
            <v>11401.4</v>
          </cell>
        </row>
        <row r="9958">
          <cell r="K9958">
            <v>0</v>
          </cell>
        </row>
        <row r="9959">
          <cell r="K9959">
            <v>11401.4</v>
          </cell>
        </row>
        <row r="9960">
          <cell r="K9960">
            <v>11401.4</v>
          </cell>
        </row>
        <row r="9961">
          <cell r="K9961">
            <v>11401.4</v>
          </cell>
        </row>
        <row r="9962">
          <cell r="K9962">
            <v>0</v>
          </cell>
        </row>
        <row r="9963">
          <cell r="K9963">
            <v>11401.4</v>
          </cell>
        </row>
        <row r="9964">
          <cell r="K9964">
            <v>11401.4</v>
          </cell>
        </row>
        <row r="9965">
          <cell r="K9965">
            <v>11401.4</v>
          </cell>
        </row>
        <row r="9966">
          <cell r="K9966">
            <v>0</v>
          </cell>
        </row>
        <row r="9967">
          <cell r="K9967">
            <v>0</v>
          </cell>
        </row>
        <row r="9968">
          <cell r="K9968">
            <v>0</v>
          </cell>
        </row>
        <row r="9969">
          <cell r="K9969">
            <v>6567.21</v>
          </cell>
        </row>
        <row r="9970">
          <cell r="K9970">
            <v>0</v>
          </cell>
        </row>
        <row r="9971">
          <cell r="K9971">
            <v>0</v>
          </cell>
        </row>
        <row r="9972">
          <cell r="K9972">
            <v>0</v>
          </cell>
        </row>
        <row r="9973">
          <cell r="K9973">
            <v>6840.84</v>
          </cell>
        </row>
        <row r="9974">
          <cell r="K9974">
            <v>0</v>
          </cell>
        </row>
        <row r="9975">
          <cell r="K9975">
            <v>0</v>
          </cell>
        </row>
        <row r="9976">
          <cell r="K9976">
            <v>0</v>
          </cell>
        </row>
        <row r="9977">
          <cell r="K9977">
            <v>0</v>
          </cell>
        </row>
        <row r="9978">
          <cell r="K9978">
            <v>5700.7</v>
          </cell>
        </row>
        <row r="9979">
          <cell r="K9979">
            <v>0</v>
          </cell>
        </row>
        <row r="9980">
          <cell r="K9980">
            <v>0</v>
          </cell>
        </row>
        <row r="9981">
          <cell r="K9981">
            <v>0</v>
          </cell>
        </row>
        <row r="9982">
          <cell r="K9982">
            <v>0</v>
          </cell>
        </row>
        <row r="9983">
          <cell r="K9983">
            <v>0</v>
          </cell>
        </row>
        <row r="9984">
          <cell r="K9984">
            <v>0</v>
          </cell>
        </row>
        <row r="9985">
          <cell r="K9985">
            <v>11401.4</v>
          </cell>
        </row>
        <row r="9986">
          <cell r="K9986">
            <v>0</v>
          </cell>
        </row>
        <row r="9987">
          <cell r="K9987">
            <v>0</v>
          </cell>
        </row>
        <row r="9988">
          <cell r="K9988">
            <v>7980.9800000000005</v>
          </cell>
        </row>
        <row r="9989">
          <cell r="K9989">
            <v>0</v>
          </cell>
        </row>
        <row r="9990">
          <cell r="K9990">
            <v>0</v>
          </cell>
        </row>
        <row r="9991">
          <cell r="K9991">
            <v>0</v>
          </cell>
        </row>
        <row r="9992">
          <cell r="K9992">
            <v>0</v>
          </cell>
        </row>
        <row r="9993">
          <cell r="K9993">
            <v>0</v>
          </cell>
        </row>
        <row r="9994">
          <cell r="K9994">
            <v>0</v>
          </cell>
        </row>
        <row r="9995">
          <cell r="K9995">
            <v>0</v>
          </cell>
        </row>
        <row r="9996">
          <cell r="K9996">
            <v>0</v>
          </cell>
        </row>
        <row r="9997">
          <cell r="K9997">
            <v>0</v>
          </cell>
        </row>
        <row r="9998">
          <cell r="K9998">
            <v>0</v>
          </cell>
        </row>
        <row r="9999">
          <cell r="K9999">
            <v>0</v>
          </cell>
        </row>
        <row r="10000">
          <cell r="K10000">
            <v>78264</v>
          </cell>
        </row>
        <row r="10001">
          <cell r="K10001">
            <v>0</v>
          </cell>
        </row>
        <row r="10002">
          <cell r="K10002">
            <v>0</v>
          </cell>
        </row>
        <row r="10003">
          <cell r="K10003">
            <v>0</v>
          </cell>
        </row>
        <row r="10004">
          <cell r="K10004">
            <v>0</v>
          </cell>
        </row>
        <row r="10005">
          <cell r="K10005">
            <v>0</v>
          </cell>
        </row>
        <row r="10006">
          <cell r="K10006">
            <v>0</v>
          </cell>
        </row>
        <row r="10007">
          <cell r="K10007">
            <v>0</v>
          </cell>
        </row>
        <row r="10008">
          <cell r="K10008">
            <v>0</v>
          </cell>
        </row>
        <row r="10009">
          <cell r="K10009">
            <v>0</v>
          </cell>
        </row>
        <row r="10010">
          <cell r="K10010">
            <v>0</v>
          </cell>
        </row>
        <row r="10011">
          <cell r="K10011">
            <v>0</v>
          </cell>
        </row>
        <row r="10012">
          <cell r="K10012">
            <v>0</v>
          </cell>
        </row>
        <row r="10013">
          <cell r="K10013">
            <v>0</v>
          </cell>
        </row>
        <row r="10014">
          <cell r="K10014">
            <v>0</v>
          </cell>
        </row>
        <row r="10015">
          <cell r="K10015">
            <v>0</v>
          </cell>
        </row>
        <row r="10016">
          <cell r="K10016">
            <v>0</v>
          </cell>
        </row>
        <row r="10017">
          <cell r="K10017">
            <v>0</v>
          </cell>
        </row>
        <row r="10018">
          <cell r="K10018">
            <v>0</v>
          </cell>
        </row>
        <row r="10019">
          <cell r="K10019">
            <v>0</v>
          </cell>
        </row>
        <row r="10020">
          <cell r="K10020">
            <v>80579.62</v>
          </cell>
        </row>
        <row r="10021">
          <cell r="K10021">
            <v>0</v>
          </cell>
        </row>
        <row r="10022">
          <cell r="K10022">
            <v>0</v>
          </cell>
        </row>
        <row r="10023">
          <cell r="K10023">
            <v>0</v>
          </cell>
        </row>
        <row r="10024">
          <cell r="K10024">
            <v>0</v>
          </cell>
        </row>
        <row r="10025">
          <cell r="K10025">
            <v>0</v>
          </cell>
        </row>
        <row r="10026">
          <cell r="K10026">
            <v>75027.59</v>
          </cell>
        </row>
        <row r="10027">
          <cell r="K10027">
            <v>0</v>
          </cell>
        </row>
        <row r="10028">
          <cell r="K10028">
            <v>0</v>
          </cell>
        </row>
        <row r="10029">
          <cell r="K10029">
            <v>0</v>
          </cell>
        </row>
        <row r="10030">
          <cell r="K10030">
            <v>0</v>
          </cell>
        </row>
        <row r="10031">
          <cell r="K10031">
            <v>0</v>
          </cell>
        </row>
        <row r="10032">
          <cell r="K10032">
            <v>0</v>
          </cell>
        </row>
        <row r="10033">
          <cell r="K10033">
            <v>0</v>
          </cell>
        </row>
        <row r="10034">
          <cell r="K10034">
            <v>0</v>
          </cell>
        </row>
        <row r="10035">
          <cell r="K10035">
            <v>0</v>
          </cell>
        </row>
        <row r="10036">
          <cell r="K10036">
            <v>0</v>
          </cell>
        </row>
        <row r="10037">
          <cell r="K10037">
            <v>0</v>
          </cell>
        </row>
        <row r="10038">
          <cell r="K10038">
            <v>0</v>
          </cell>
        </row>
        <row r="10039">
          <cell r="K10039">
            <v>0</v>
          </cell>
        </row>
        <row r="10040">
          <cell r="K10040">
            <v>0</v>
          </cell>
        </row>
        <row r="10041">
          <cell r="K10041">
            <v>0</v>
          </cell>
        </row>
        <row r="10042">
          <cell r="K10042">
            <v>0</v>
          </cell>
        </row>
        <row r="10043">
          <cell r="K10043">
            <v>0</v>
          </cell>
        </row>
        <row r="10044">
          <cell r="K10044">
            <v>0</v>
          </cell>
        </row>
        <row r="10045">
          <cell r="K10045">
            <v>0</v>
          </cell>
        </row>
        <row r="10046">
          <cell r="K10046">
            <v>0</v>
          </cell>
        </row>
        <row r="10047">
          <cell r="K10047">
            <v>0</v>
          </cell>
        </row>
        <row r="10048">
          <cell r="K10048">
            <v>0</v>
          </cell>
        </row>
        <row r="10049">
          <cell r="K10049">
            <v>0</v>
          </cell>
        </row>
        <row r="10050">
          <cell r="K10050">
            <v>0</v>
          </cell>
        </row>
        <row r="10051">
          <cell r="K10051">
            <v>0</v>
          </cell>
        </row>
        <row r="10052">
          <cell r="K10052">
            <v>0</v>
          </cell>
        </row>
        <row r="10053">
          <cell r="K10053">
            <v>0</v>
          </cell>
        </row>
        <row r="10054">
          <cell r="K10054">
            <v>0</v>
          </cell>
        </row>
        <row r="10055">
          <cell r="K10055">
            <v>0</v>
          </cell>
        </row>
        <row r="10056">
          <cell r="K10056">
            <v>0</v>
          </cell>
        </row>
        <row r="10057">
          <cell r="K10057">
            <v>0</v>
          </cell>
        </row>
        <row r="10058">
          <cell r="K10058">
            <v>51625.08</v>
          </cell>
        </row>
        <row r="10059">
          <cell r="K10059">
            <v>0</v>
          </cell>
        </row>
        <row r="10060">
          <cell r="K10060">
            <v>0</v>
          </cell>
        </row>
        <row r="10061">
          <cell r="K10061">
            <v>0</v>
          </cell>
        </row>
        <row r="10062">
          <cell r="K10062">
            <v>0</v>
          </cell>
        </row>
        <row r="10063">
          <cell r="K10063">
            <v>0</v>
          </cell>
        </row>
        <row r="10064">
          <cell r="K10064">
            <v>912.11</v>
          </cell>
        </row>
        <row r="10065">
          <cell r="K10065">
            <v>912.11</v>
          </cell>
        </row>
        <row r="10066">
          <cell r="K10066">
            <v>912.11</v>
          </cell>
        </row>
        <row r="10067">
          <cell r="K10067">
            <v>912.11</v>
          </cell>
        </row>
        <row r="10068">
          <cell r="K10068">
            <v>912.11</v>
          </cell>
        </row>
        <row r="10069">
          <cell r="K10069">
            <v>912.11</v>
          </cell>
        </row>
        <row r="10070">
          <cell r="K10070">
            <v>912.11</v>
          </cell>
        </row>
        <row r="10071">
          <cell r="K10071">
            <v>912.11</v>
          </cell>
        </row>
        <row r="10072">
          <cell r="K10072">
            <v>912.11</v>
          </cell>
        </row>
        <row r="10073">
          <cell r="K10073">
            <v>912.11</v>
          </cell>
        </row>
        <row r="10074">
          <cell r="K10074">
            <v>0</v>
          </cell>
        </row>
        <row r="10075">
          <cell r="K10075">
            <v>912.11</v>
          </cell>
        </row>
        <row r="10076">
          <cell r="K10076">
            <v>912.11</v>
          </cell>
        </row>
        <row r="10077">
          <cell r="K10077">
            <v>912.11</v>
          </cell>
        </row>
        <row r="10078">
          <cell r="K10078">
            <v>912.11</v>
          </cell>
        </row>
        <row r="10079">
          <cell r="K10079">
            <v>912.11</v>
          </cell>
        </row>
        <row r="10080">
          <cell r="K10080">
            <v>912.11</v>
          </cell>
        </row>
        <row r="10081">
          <cell r="K10081">
            <v>912.11</v>
          </cell>
        </row>
        <row r="10082">
          <cell r="K10082">
            <v>912.11</v>
          </cell>
        </row>
        <row r="10083">
          <cell r="K10083">
            <v>912.11</v>
          </cell>
        </row>
        <row r="10084">
          <cell r="K10084">
            <v>912.11</v>
          </cell>
        </row>
        <row r="10085">
          <cell r="K10085">
            <v>912.11</v>
          </cell>
        </row>
        <row r="10086">
          <cell r="K10086">
            <v>912.11</v>
          </cell>
        </row>
        <row r="10087">
          <cell r="K10087">
            <v>912.11</v>
          </cell>
        </row>
        <row r="10088">
          <cell r="K10088">
            <v>912.11</v>
          </cell>
        </row>
        <row r="10089">
          <cell r="K10089">
            <v>912.11</v>
          </cell>
        </row>
        <row r="10090">
          <cell r="K10090">
            <v>912.11</v>
          </cell>
        </row>
        <row r="10091">
          <cell r="K10091">
            <v>912.11</v>
          </cell>
        </row>
        <row r="10092">
          <cell r="K10092">
            <v>912.11</v>
          </cell>
        </row>
        <row r="10093">
          <cell r="K10093">
            <v>912.11</v>
          </cell>
        </row>
        <row r="10094">
          <cell r="K10094">
            <v>912.11</v>
          </cell>
        </row>
        <row r="10095">
          <cell r="K10095">
            <v>912.11</v>
          </cell>
        </row>
        <row r="10096">
          <cell r="K10096">
            <v>912.11</v>
          </cell>
        </row>
        <row r="10097">
          <cell r="K10097">
            <v>912.11</v>
          </cell>
        </row>
        <row r="10098">
          <cell r="K10098">
            <v>912.11</v>
          </cell>
        </row>
        <row r="10099">
          <cell r="K10099">
            <v>912.11</v>
          </cell>
        </row>
        <row r="10100">
          <cell r="K10100">
            <v>912.11</v>
          </cell>
        </row>
        <row r="10101">
          <cell r="K10101">
            <v>912.11</v>
          </cell>
        </row>
        <row r="10102">
          <cell r="K10102">
            <v>912.11</v>
          </cell>
        </row>
        <row r="10103">
          <cell r="K10103">
            <v>912.11</v>
          </cell>
        </row>
        <row r="10104">
          <cell r="K10104">
            <v>912.11</v>
          </cell>
        </row>
        <row r="10105">
          <cell r="K10105">
            <v>912.11</v>
          </cell>
        </row>
        <row r="10106">
          <cell r="K10106">
            <v>912.11</v>
          </cell>
        </row>
        <row r="10107">
          <cell r="K10107">
            <v>912.11</v>
          </cell>
        </row>
        <row r="10108">
          <cell r="K10108">
            <v>912.11</v>
          </cell>
        </row>
        <row r="10109">
          <cell r="K10109">
            <v>912.11</v>
          </cell>
        </row>
        <row r="10110">
          <cell r="K10110">
            <v>912.11</v>
          </cell>
        </row>
        <row r="10111">
          <cell r="K10111">
            <v>912.11</v>
          </cell>
        </row>
        <row r="10112">
          <cell r="K10112">
            <v>912.11</v>
          </cell>
        </row>
        <row r="10113">
          <cell r="K10113">
            <v>912.11</v>
          </cell>
        </row>
        <row r="10114">
          <cell r="K10114">
            <v>0</v>
          </cell>
        </row>
        <row r="10115">
          <cell r="K10115">
            <v>912.11</v>
          </cell>
        </row>
        <row r="10116">
          <cell r="K10116">
            <v>912.11</v>
          </cell>
        </row>
        <row r="10117">
          <cell r="K10117">
            <v>912.11</v>
          </cell>
        </row>
        <row r="10118">
          <cell r="K10118">
            <v>912.11</v>
          </cell>
        </row>
        <row r="10119">
          <cell r="K10119">
            <v>912.11</v>
          </cell>
        </row>
        <row r="10120">
          <cell r="K10120">
            <v>912.11</v>
          </cell>
        </row>
        <row r="10121">
          <cell r="K10121">
            <v>912.11</v>
          </cell>
        </row>
        <row r="10122">
          <cell r="K10122">
            <v>1824.22</v>
          </cell>
        </row>
        <row r="10123">
          <cell r="K10123">
            <v>912.11</v>
          </cell>
        </row>
        <row r="10124">
          <cell r="K10124">
            <v>912.11</v>
          </cell>
        </row>
        <row r="10125">
          <cell r="K10125">
            <v>912.11</v>
          </cell>
        </row>
        <row r="10126">
          <cell r="K10126">
            <v>912.11</v>
          </cell>
        </row>
        <row r="10127">
          <cell r="K10127">
            <v>912.11</v>
          </cell>
        </row>
        <row r="10128">
          <cell r="K10128">
            <v>912.11</v>
          </cell>
        </row>
        <row r="10129">
          <cell r="K10129">
            <v>912.11</v>
          </cell>
        </row>
        <row r="10130">
          <cell r="K10130">
            <v>912.11</v>
          </cell>
        </row>
        <row r="10131">
          <cell r="K10131">
            <v>912.11</v>
          </cell>
        </row>
        <row r="10132">
          <cell r="K10132">
            <v>912.11</v>
          </cell>
        </row>
        <row r="10133">
          <cell r="K10133">
            <v>912.11</v>
          </cell>
        </row>
        <row r="10134">
          <cell r="K10134">
            <v>912.11</v>
          </cell>
        </row>
        <row r="10135">
          <cell r="K10135">
            <v>912.11</v>
          </cell>
        </row>
        <row r="10136">
          <cell r="K10136">
            <v>5700.7</v>
          </cell>
        </row>
        <row r="10137">
          <cell r="K10137">
            <v>5700.7</v>
          </cell>
        </row>
        <row r="10138">
          <cell r="K10138">
            <v>5700.7</v>
          </cell>
        </row>
        <row r="10139">
          <cell r="K10139">
            <v>5700.7</v>
          </cell>
        </row>
        <row r="10140">
          <cell r="K10140">
            <v>5700.7</v>
          </cell>
        </row>
        <row r="10141">
          <cell r="K10141">
            <v>5700.7</v>
          </cell>
        </row>
        <row r="10142">
          <cell r="K10142">
            <v>5700.7</v>
          </cell>
        </row>
        <row r="10143">
          <cell r="K10143">
            <v>5700.7</v>
          </cell>
        </row>
        <row r="10144">
          <cell r="K10144">
            <v>5700.7</v>
          </cell>
        </row>
        <row r="10145">
          <cell r="K10145">
            <v>5700.7</v>
          </cell>
        </row>
        <row r="10146">
          <cell r="K10146">
            <v>0</v>
          </cell>
        </row>
        <row r="10147">
          <cell r="K10147">
            <v>5700.7</v>
          </cell>
        </row>
        <row r="10148">
          <cell r="K10148">
            <v>5700.7</v>
          </cell>
        </row>
        <row r="10149">
          <cell r="K10149">
            <v>5700.7</v>
          </cell>
        </row>
        <row r="10150">
          <cell r="K10150">
            <v>5700.7</v>
          </cell>
        </row>
        <row r="10151">
          <cell r="K10151">
            <v>5700.7</v>
          </cell>
        </row>
        <row r="10152">
          <cell r="K10152">
            <v>5700.7</v>
          </cell>
        </row>
        <row r="10153">
          <cell r="K10153">
            <v>5700.7</v>
          </cell>
        </row>
        <row r="10154">
          <cell r="K10154">
            <v>5700.7</v>
          </cell>
        </row>
        <row r="10155">
          <cell r="K10155">
            <v>5700.7</v>
          </cell>
        </row>
        <row r="10156">
          <cell r="K10156">
            <v>5700.7</v>
          </cell>
        </row>
        <row r="10157">
          <cell r="K10157">
            <v>5700.7</v>
          </cell>
        </row>
        <row r="10158">
          <cell r="K10158">
            <v>5700.7</v>
          </cell>
        </row>
        <row r="10159">
          <cell r="K10159">
            <v>5700.7</v>
          </cell>
        </row>
        <row r="10160">
          <cell r="K10160">
            <v>5700.7</v>
          </cell>
        </row>
        <row r="10161">
          <cell r="K10161">
            <v>5700.7</v>
          </cell>
        </row>
        <row r="10162">
          <cell r="K10162">
            <v>5700.7</v>
          </cell>
        </row>
        <row r="10163">
          <cell r="K10163">
            <v>5700.7</v>
          </cell>
        </row>
        <row r="10164">
          <cell r="K10164">
            <v>5700.7</v>
          </cell>
        </row>
        <row r="10165">
          <cell r="K10165">
            <v>5700.7</v>
          </cell>
        </row>
        <row r="10166">
          <cell r="K10166">
            <v>5700.7</v>
          </cell>
        </row>
        <row r="10167">
          <cell r="K10167">
            <v>5700.7</v>
          </cell>
        </row>
        <row r="10168">
          <cell r="K10168">
            <v>5700.7</v>
          </cell>
        </row>
        <row r="10169">
          <cell r="K10169">
            <v>5700.7</v>
          </cell>
        </row>
        <row r="10170">
          <cell r="K10170">
            <v>5700.7</v>
          </cell>
        </row>
        <row r="10171">
          <cell r="K10171">
            <v>5700.7</v>
          </cell>
        </row>
        <row r="10172">
          <cell r="K10172">
            <v>5700.7</v>
          </cell>
        </row>
        <row r="10173">
          <cell r="K10173">
            <v>5700.7</v>
          </cell>
        </row>
        <row r="10174">
          <cell r="K10174">
            <v>5700.7</v>
          </cell>
        </row>
        <row r="10175">
          <cell r="K10175">
            <v>5700.7</v>
          </cell>
        </row>
        <row r="10176">
          <cell r="K10176">
            <v>5700.7</v>
          </cell>
        </row>
        <row r="10177">
          <cell r="K10177">
            <v>5700.7</v>
          </cell>
        </row>
        <row r="10178">
          <cell r="K10178">
            <v>5700.7</v>
          </cell>
        </row>
        <row r="10179">
          <cell r="K10179">
            <v>5700.7</v>
          </cell>
        </row>
        <row r="10180">
          <cell r="K10180">
            <v>5700.7</v>
          </cell>
        </row>
        <row r="10181">
          <cell r="K10181">
            <v>5700.7</v>
          </cell>
        </row>
        <row r="10182">
          <cell r="K10182">
            <v>5700.7</v>
          </cell>
        </row>
        <row r="10183">
          <cell r="K10183">
            <v>5700.7</v>
          </cell>
        </row>
        <row r="10184">
          <cell r="K10184">
            <v>5700.7</v>
          </cell>
        </row>
        <row r="10185">
          <cell r="K10185">
            <v>5700.7</v>
          </cell>
        </row>
        <row r="10186">
          <cell r="K10186">
            <v>0</v>
          </cell>
        </row>
        <row r="10187">
          <cell r="K10187">
            <v>5700.7</v>
          </cell>
        </row>
        <row r="10188">
          <cell r="K10188">
            <v>5700.7</v>
          </cell>
        </row>
        <row r="10189">
          <cell r="K10189">
            <v>5700.7</v>
          </cell>
        </row>
        <row r="10190">
          <cell r="K10190">
            <v>5700.7</v>
          </cell>
        </row>
        <row r="10191">
          <cell r="K10191">
            <v>5700.7</v>
          </cell>
        </row>
        <row r="10192">
          <cell r="K10192">
            <v>5700.7</v>
          </cell>
        </row>
        <row r="10193">
          <cell r="K10193">
            <v>5700.7</v>
          </cell>
        </row>
        <row r="10194">
          <cell r="K10194">
            <v>11401.4</v>
          </cell>
        </row>
        <row r="10195">
          <cell r="K10195">
            <v>5700.7</v>
          </cell>
        </row>
        <row r="10196">
          <cell r="K10196">
            <v>5700.7</v>
          </cell>
        </row>
        <row r="10197">
          <cell r="K10197">
            <v>5700.7</v>
          </cell>
        </row>
        <row r="10198">
          <cell r="K10198">
            <v>5700.7</v>
          </cell>
        </row>
        <row r="10199">
          <cell r="K10199">
            <v>5700.7</v>
          </cell>
        </row>
        <row r="10200">
          <cell r="K10200">
            <v>5700.7</v>
          </cell>
        </row>
        <row r="10201">
          <cell r="K10201">
            <v>5700.7</v>
          </cell>
        </row>
        <row r="10202">
          <cell r="K10202">
            <v>5700.7</v>
          </cell>
        </row>
        <row r="10203">
          <cell r="K10203">
            <v>5700.7</v>
          </cell>
        </row>
        <row r="10204">
          <cell r="K10204">
            <v>5700.7</v>
          </cell>
        </row>
        <row r="10205">
          <cell r="K10205">
            <v>5700.7</v>
          </cell>
        </row>
        <row r="10206">
          <cell r="K10206">
            <v>5700.7</v>
          </cell>
        </row>
        <row r="10207">
          <cell r="K10207">
            <v>5700.7</v>
          </cell>
        </row>
        <row r="10208">
          <cell r="K10208">
            <v>6384.78</v>
          </cell>
        </row>
        <row r="10209">
          <cell r="K10209">
            <v>6384.78</v>
          </cell>
        </row>
        <row r="10210">
          <cell r="K10210">
            <v>6384.78</v>
          </cell>
        </row>
        <row r="10211">
          <cell r="K10211">
            <v>6384.78</v>
          </cell>
        </row>
        <row r="10212">
          <cell r="K10212">
            <v>6384.78</v>
          </cell>
        </row>
        <row r="10213">
          <cell r="K10213">
            <v>6384.78</v>
          </cell>
        </row>
        <row r="10214">
          <cell r="K10214">
            <v>6384.78</v>
          </cell>
        </row>
        <row r="10215">
          <cell r="K10215">
            <v>6384.78</v>
          </cell>
        </row>
        <row r="10216">
          <cell r="K10216">
            <v>6384.78</v>
          </cell>
        </row>
        <row r="10217">
          <cell r="K10217">
            <v>6384.78</v>
          </cell>
        </row>
        <row r="10218">
          <cell r="K10218">
            <v>0</v>
          </cell>
        </row>
        <row r="10219">
          <cell r="K10219">
            <v>6384.78</v>
          </cell>
        </row>
        <row r="10220">
          <cell r="K10220">
            <v>6384.78</v>
          </cell>
        </row>
        <row r="10221">
          <cell r="K10221">
            <v>6384.78</v>
          </cell>
        </row>
        <row r="10222">
          <cell r="K10222">
            <v>6384.78</v>
          </cell>
        </row>
        <row r="10223">
          <cell r="K10223">
            <v>6384.78</v>
          </cell>
        </row>
        <row r="10224">
          <cell r="K10224">
            <v>6384.78</v>
          </cell>
        </row>
        <row r="10225">
          <cell r="K10225">
            <v>6384.78</v>
          </cell>
        </row>
        <row r="10226">
          <cell r="K10226">
            <v>6384.78</v>
          </cell>
        </row>
        <row r="10227">
          <cell r="K10227">
            <v>6384.78</v>
          </cell>
        </row>
        <row r="10228">
          <cell r="K10228">
            <v>6384.78</v>
          </cell>
        </row>
        <row r="10229">
          <cell r="K10229">
            <v>6384.78</v>
          </cell>
        </row>
        <row r="10230">
          <cell r="K10230">
            <v>6384.78</v>
          </cell>
        </row>
        <row r="10231">
          <cell r="K10231">
            <v>6384.78</v>
          </cell>
        </row>
        <row r="10232">
          <cell r="K10232">
            <v>6384.78</v>
          </cell>
        </row>
        <row r="10233">
          <cell r="K10233">
            <v>6384.78</v>
          </cell>
        </row>
        <row r="10234">
          <cell r="K10234">
            <v>6384.78</v>
          </cell>
        </row>
        <row r="10235">
          <cell r="K10235">
            <v>6384.78</v>
          </cell>
        </row>
        <row r="10236">
          <cell r="K10236">
            <v>6384.78</v>
          </cell>
        </row>
        <row r="10237">
          <cell r="K10237">
            <v>6384.78</v>
          </cell>
        </row>
        <row r="10238">
          <cell r="K10238">
            <v>6384.78</v>
          </cell>
        </row>
        <row r="10239">
          <cell r="K10239">
            <v>6384.78</v>
          </cell>
        </row>
        <row r="10240">
          <cell r="K10240">
            <v>6384.78</v>
          </cell>
        </row>
        <row r="10241">
          <cell r="K10241">
            <v>6384.78</v>
          </cell>
        </row>
        <row r="10242">
          <cell r="K10242">
            <v>6384.78</v>
          </cell>
        </row>
        <row r="10243">
          <cell r="K10243">
            <v>6384.78</v>
          </cell>
        </row>
        <row r="10244">
          <cell r="K10244">
            <v>6384.78</v>
          </cell>
        </row>
        <row r="10245">
          <cell r="K10245">
            <v>6384.78</v>
          </cell>
        </row>
        <row r="10246">
          <cell r="K10246">
            <v>6384.78</v>
          </cell>
        </row>
        <row r="10247">
          <cell r="K10247">
            <v>6384.78</v>
          </cell>
        </row>
        <row r="10248">
          <cell r="K10248">
            <v>6384.78</v>
          </cell>
        </row>
        <row r="10249">
          <cell r="K10249">
            <v>6384.78</v>
          </cell>
        </row>
        <row r="10250">
          <cell r="K10250">
            <v>6384.78</v>
          </cell>
        </row>
        <row r="10251">
          <cell r="K10251">
            <v>6384.78</v>
          </cell>
        </row>
        <row r="10252">
          <cell r="K10252">
            <v>6384.78</v>
          </cell>
        </row>
        <row r="10253">
          <cell r="K10253">
            <v>6384.78</v>
          </cell>
        </row>
        <row r="10254">
          <cell r="K10254">
            <v>6384.78</v>
          </cell>
        </row>
        <row r="10255">
          <cell r="K10255">
            <v>6384.78</v>
          </cell>
        </row>
        <row r="10256">
          <cell r="K10256">
            <v>6384.78</v>
          </cell>
        </row>
        <row r="10257">
          <cell r="K10257">
            <v>6384.78</v>
          </cell>
        </row>
        <row r="10258">
          <cell r="K10258">
            <v>0</v>
          </cell>
        </row>
        <row r="10259">
          <cell r="K10259">
            <v>6384.78</v>
          </cell>
        </row>
        <row r="10260">
          <cell r="K10260">
            <v>6384.78</v>
          </cell>
        </row>
        <row r="10261">
          <cell r="K10261">
            <v>6384.78</v>
          </cell>
        </row>
        <row r="10262">
          <cell r="K10262">
            <v>6384.78</v>
          </cell>
        </row>
        <row r="10263">
          <cell r="K10263">
            <v>6384.78</v>
          </cell>
        </row>
        <row r="10264">
          <cell r="K10264">
            <v>6384.78</v>
          </cell>
        </row>
        <row r="10265">
          <cell r="K10265">
            <v>6384.78</v>
          </cell>
        </row>
        <row r="10266">
          <cell r="K10266">
            <v>12769.57</v>
          </cell>
        </row>
        <row r="10267">
          <cell r="K10267">
            <v>6384.78</v>
          </cell>
        </row>
        <row r="10268">
          <cell r="K10268">
            <v>6384.78</v>
          </cell>
        </row>
        <row r="10269">
          <cell r="K10269">
            <v>6384.78</v>
          </cell>
        </row>
        <row r="10270">
          <cell r="K10270">
            <v>6384.78</v>
          </cell>
        </row>
        <row r="10271">
          <cell r="K10271">
            <v>6384.78</v>
          </cell>
        </row>
        <row r="10272">
          <cell r="K10272">
            <v>6384.78</v>
          </cell>
        </row>
        <row r="10273">
          <cell r="K10273">
            <v>6384.78</v>
          </cell>
        </row>
        <row r="10274">
          <cell r="K10274">
            <v>6384.78</v>
          </cell>
        </row>
        <row r="10275">
          <cell r="K10275">
            <v>6384.78</v>
          </cell>
        </row>
        <row r="10276">
          <cell r="K10276">
            <v>6384.78</v>
          </cell>
        </row>
        <row r="10277">
          <cell r="K10277">
            <v>6384.78</v>
          </cell>
        </row>
        <row r="10278">
          <cell r="K10278">
            <v>6384.78</v>
          </cell>
        </row>
        <row r="10279">
          <cell r="K10279">
            <v>6384.78</v>
          </cell>
        </row>
        <row r="10280">
          <cell r="K10280">
            <v>11515.41</v>
          </cell>
        </row>
        <row r="10281">
          <cell r="K10281">
            <v>11515.41</v>
          </cell>
        </row>
        <row r="10282">
          <cell r="K10282">
            <v>11515.41</v>
          </cell>
        </row>
        <row r="10283">
          <cell r="K10283">
            <v>11515.41</v>
          </cell>
        </row>
        <row r="10284">
          <cell r="K10284">
            <v>11515.41</v>
          </cell>
        </row>
        <row r="10285">
          <cell r="K10285">
            <v>11515.41</v>
          </cell>
        </row>
        <row r="10286">
          <cell r="K10286">
            <v>11515.41</v>
          </cell>
        </row>
        <row r="10287">
          <cell r="K10287">
            <v>11515.41</v>
          </cell>
        </row>
        <row r="10288">
          <cell r="K10288">
            <v>11515.41</v>
          </cell>
        </row>
        <row r="10289">
          <cell r="K10289">
            <v>11515.41</v>
          </cell>
        </row>
        <row r="10290">
          <cell r="K10290">
            <v>0</v>
          </cell>
        </row>
        <row r="10291">
          <cell r="K10291">
            <v>11515.41</v>
          </cell>
        </row>
        <row r="10292">
          <cell r="K10292">
            <v>11515.41</v>
          </cell>
        </row>
        <row r="10293">
          <cell r="K10293">
            <v>11515.41</v>
          </cell>
        </row>
        <row r="10294">
          <cell r="K10294">
            <v>11515.41</v>
          </cell>
        </row>
        <row r="10295">
          <cell r="K10295">
            <v>11515.41</v>
          </cell>
        </row>
        <row r="10296">
          <cell r="K10296">
            <v>11515.41</v>
          </cell>
        </row>
        <row r="10297">
          <cell r="K10297">
            <v>11515.41</v>
          </cell>
        </row>
        <row r="10298">
          <cell r="K10298">
            <v>11515.41</v>
          </cell>
        </row>
        <row r="10299">
          <cell r="K10299">
            <v>11515.41</v>
          </cell>
        </row>
        <row r="10300">
          <cell r="K10300">
            <v>11515.41</v>
          </cell>
        </row>
        <row r="10301">
          <cell r="K10301">
            <v>11515.41</v>
          </cell>
        </row>
        <row r="10302">
          <cell r="K10302">
            <v>11515.41</v>
          </cell>
        </row>
        <row r="10303">
          <cell r="K10303">
            <v>11515.41</v>
          </cell>
        </row>
        <row r="10304">
          <cell r="K10304">
            <v>11515.41</v>
          </cell>
        </row>
        <row r="10305">
          <cell r="K10305">
            <v>11515.41</v>
          </cell>
        </row>
        <row r="10306">
          <cell r="K10306">
            <v>11515.41</v>
          </cell>
        </row>
        <row r="10307">
          <cell r="K10307">
            <v>11515.41</v>
          </cell>
        </row>
        <row r="10308">
          <cell r="K10308">
            <v>11515.41</v>
          </cell>
        </row>
        <row r="10309">
          <cell r="K10309">
            <v>11515.41</v>
          </cell>
        </row>
        <row r="10310">
          <cell r="K10310">
            <v>11515.41</v>
          </cell>
        </row>
        <row r="10311">
          <cell r="K10311">
            <v>11515.41</v>
          </cell>
        </row>
        <row r="10312">
          <cell r="K10312">
            <v>11515.41</v>
          </cell>
        </row>
        <row r="10313">
          <cell r="K10313">
            <v>11515.41</v>
          </cell>
        </row>
        <row r="10314">
          <cell r="K10314">
            <v>11515.41</v>
          </cell>
        </row>
        <row r="10315">
          <cell r="K10315">
            <v>11515.41</v>
          </cell>
        </row>
        <row r="10316">
          <cell r="K10316">
            <v>11515.41</v>
          </cell>
        </row>
        <row r="10317">
          <cell r="K10317">
            <v>11515.41</v>
          </cell>
        </row>
        <row r="10318">
          <cell r="K10318">
            <v>11515.41</v>
          </cell>
        </row>
        <row r="10319">
          <cell r="K10319">
            <v>11515.41</v>
          </cell>
        </row>
        <row r="10320">
          <cell r="K10320">
            <v>11515.41</v>
          </cell>
        </row>
        <row r="10321">
          <cell r="K10321">
            <v>11515.41</v>
          </cell>
        </row>
        <row r="10322">
          <cell r="K10322">
            <v>11515.41</v>
          </cell>
        </row>
        <row r="10323">
          <cell r="K10323">
            <v>11515.41</v>
          </cell>
        </row>
        <row r="10324">
          <cell r="K10324">
            <v>11515.41</v>
          </cell>
        </row>
        <row r="10325">
          <cell r="K10325">
            <v>11515.41</v>
          </cell>
        </row>
        <row r="10326">
          <cell r="K10326">
            <v>11515.41</v>
          </cell>
        </row>
        <row r="10327">
          <cell r="K10327">
            <v>11515.41</v>
          </cell>
        </row>
        <row r="10328">
          <cell r="K10328">
            <v>11515.41</v>
          </cell>
        </row>
        <row r="10329">
          <cell r="K10329">
            <v>11515.41</v>
          </cell>
        </row>
        <row r="10330">
          <cell r="K10330">
            <v>0</v>
          </cell>
        </row>
        <row r="10331">
          <cell r="K10331">
            <v>11515.41</v>
          </cell>
        </row>
        <row r="10332">
          <cell r="K10332">
            <v>11515.41</v>
          </cell>
        </row>
        <row r="10333">
          <cell r="K10333">
            <v>11515.41</v>
          </cell>
        </row>
        <row r="10334">
          <cell r="K10334">
            <v>11515.41</v>
          </cell>
        </row>
        <row r="10335">
          <cell r="K10335">
            <v>11515.41</v>
          </cell>
        </row>
        <row r="10336">
          <cell r="K10336">
            <v>11515.41</v>
          </cell>
        </row>
        <row r="10337">
          <cell r="K10337">
            <v>11515.41</v>
          </cell>
        </row>
        <row r="10338">
          <cell r="K10338">
            <v>23030.83</v>
          </cell>
        </row>
        <row r="10339">
          <cell r="K10339">
            <v>11515.41</v>
          </cell>
        </row>
        <row r="10340">
          <cell r="K10340">
            <v>11515.41</v>
          </cell>
        </row>
        <row r="10341">
          <cell r="K10341">
            <v>11515.41</v>
          </cell>
        </row>
        <row r="10342">
          <cell r="K10342">
            <v>11515.41</v>
          </cell>
        </row>
        <row r="10343">
          <cell r="K10343">
            <v>11515.41</v>
          </cell>
        </row>
        <row r="10344">
          <cell r="K10344">
            <v>11515.41</v>
          </cell>
        </row>
        <row r="10345">
          <cell r="K10345">
            <v>11515.41</v>
          </cell>
        </row>
        <row r="10346">
          <cell r="K10346">
            <v>11515.41</v>
          </cell>
        </row>
        <row r="10347">
          <cell r="K10347">
            <v>11515.41</v>
          </cell>
        </row>
        <row r="10348">
          <cell r="K10348">
            <v>11515.41</v>
          </cell>
        </row>
        <row r="10349">
          <cell r="K10349">
            <v>11515.41</v>
          </cell>
        </row>
        <row r="10350">
          <cell r="K10350">
            <v>11515.41</v>
          </cell>
        </row>
        <row r="10351">
          <cell r="K10351">
            <v>11515.41</v>
          </cell>
        </row>
        <row r="10352">
          <cell r="K10352">
            <v>0</v>
          </cell>
        </row>
        <row r="10353">
          <cell r="K10353">
            <v>0</v>
          </cell>
        </row>
        <row r="10354">
          <cell r="K10354">
            <v>0</v>
          </cell>
        </row>
        <row r="10355">
          <cell r="K10355">
            <v>0</v>
          </cell>
        </row>
        <row r="10356">
          <cell r="K10356">
            <v>0</v>
          </cell>
        </row>
        <row r="10357">
          <cell r="K10357">
            <v>0</v>
          </cell>
        </row>
        <row r="10358">
          <cell r="K10358">
            <v>0</v>
          </cell>
        </row>
        <row r="10359">
          <cell r="K10359">
            <v>0</v>
          </cell>
        </row>
        <row r="10360">
          <cell r="K10360">
            <v>0</v>
          </cell>
        </row>
        <row r="10361">
          <cell r="K10361">
            <v>0</v>
          </cell>
        </row>
        <row r="10362">
          <cell r="K10362">
            <v>0</v>
          </cell>
        </row>
        <row r="10363">
          <cell r="K10363">
            <v>0</v>
          </cell>
        </row>
        <row r="10364">
          <cell r="K10364">
            <v>0</v>
          </cell>
        </row>
        <row r="10365">
          <cell r="K10365">
            <v>0</v>
          </cell>
        </row>
        <row r="10366">
          <cell r="K10366">
            <v>0</v>
          </cell>
        </row>
        <row r="10367">
          <cell r="K10367">
            <v>0</v>
          </cell>
        </row>
        <row r="10368">
          <cell r="K10368">
            <v>0</v>
          </cell>
        </row>
        <row r="10369">
          <cell r="K10369">
            <v>0</v>
          </cell>
        </row>
        <row r="10370">
          <cell r="K10370">
            <v>0</v>
          </cell>
        </row>
        <row r="10371">
          <cell r="K10371">
            <v>0</v>
          </cell>
        </row>
        <row r="10372">
          <cell r="G10372">
            <v>3</v>
          </cell>
          <cell r="K10372">
            <v>62760</v>
          </cell>
        </row>
        <row r="10373">
          <cell r="K10373">
            <v>0</v>
          </cell>
        </row>
        <row r="10374">
          <cell r="K10374">
            <v>0</v>
          </cell>
        </row>
        <row r="10375">
          <cell r="K10375">
            <v>0</v>
          </cell>
        </row>
        <row r="10376">
          <cell r="K10376">
            <v>0</v>
          </cell>
        </row>
        <row r="10377">
          <cell r="K10377">
            <v>0</v>
          </cell>
        </row>
        <row r="10378">
          <cell r="K10378">
            <v>0</v>
          </cell>
        </row>
        <row r="10379">
          <cell r="K10379">
            <v>0</v>
          </cell>
        </row>
        <row r="10380">
          <cell r="G10380">
            <v>2</v>
          </cell>
          <cell r="K10380">
            <v>41840</v>
          </cell>
        </row>
        <row r="10381">
          <cell r="K10381">
            <v>0</v>
          </cell>
        </row>
        <row r="10382">
          <cell r="K10382">
            <v>0</v>
          </cell>
        </row>
        <row r="10383">
          <cell r="K10383">
            <v>0</v>
          </cell>
        </row>
        <row r="10384">
          <cell r="K10384">
            <v>0</v>
          </cell>
        </row>
        <row r="10385">
          <cell r="K10385">
            <v>0</v>
          </cell>
        </row>
        <row r="10386">
          <cell r="K10386">
            <v>0</v>
          </cell>
        </row>
        <row r="10387">
          <cell r="G10387">
            <v>3</v>
          </cell>
          <cell r="K10387">
            <v>62760</v>
          </cell>
        </row>
        <row r="10388">
          <cell r="G10388">
            <v>2</v>
          </cell>
          <cell r="K10388">
            <v>41840</v>
          </cell>
        </row>
        <row r="10389">
          <cell r="K10389">
            <v>0</v>
          </cell>
        </row>
        <row r="10390">
          <cell r="K10390">
            <v>0</v>
          </cell>
        </row>
        <row r="10391">
          <cell r="K10391">
            <v>0</v>
          </cell>
        </row>
        <row r="10392">
          <cell r="K10392">
            <v>0</v>
          </cell>
        </row>
        <row r="10393">
          <cell r="K10393">
            <v>0</v>
          </cell>
        </row>
        <row r="10394">
          <cell r="K10394">
            <v>0</v>
          </cell>
        </row>
        <row r="10395">
          <cell r="K10395">
            <v>0</v>
          </cell>
        </row>
        <row r="10396">
          <cell r="K10396">
            <v>0</v>
          </cell>
        </row>
        <row r="10397">
          <cell r="K10397">
            <v>0</v>
          </cell>
        </row>
        <row r="10398">
          <cell r="K10398">
            <v>0</v>
          </cell>
        </row>
        <row r="10399">
          <cell r="K10399">
            <v>0</v>
          </cell>
        </row>
        <row r="10400">
          <cell r="K10400">
            <v>0</v>
          </cell>
        </row>
        <row r="10401">
          <cell r="K10401">
            <v>0</v>
          </cell>
        </row>
        <row r="10402">
          <cell r="K10402">
            <v>0</v>
          </cell>
        </row>
        <row r="10403">
          <cell r="G10403">
            <v>2</v>
          </cell>
          <cell r="K10403">
            <v>41840</v>
          </cell>
        </row>
        <row r="10404">
          <cell r="K10404">
            <v>0</v>
          </cell>
        </row>
        <row r="10405">
          <cell r="G10405">
            <v>1</v>
          </cell>
          <cell r="K10405">
            <v>20920</v>
          </cell>
        </row>
        <row r="10406">
          <cell r="K10406">
            <v>0</v>
          </cell>
        </row>
        <row r="10407">
          <cell r="K10407">
            <v>0</v>
          </cell>
        </row>
        <row r="10408">
          <cell r="K10408">
            <v>0</v>
          </cell>
        </row>
        <row r="10409">
          <cell r="G10409">
            <v>3</v>
          </cell>
          <cell r="K10409">
            <v>62760</v>
          </cell>
        </row>
        <row r="10410">
          <cell r="K10410">
            <v>0</v>
          </cell>
        </row>
        <row r="10411">
          <cell r="K10411">
            <v>0</v>
          </cell>
        </row>
        <row r="10412">
          <cell r="G10412">
            <v>1</v>
          </cell>
          <cell r="K10412">
            <v>20920</v>
          </cell>
        </row>
        <row r="10413">
          <cell r="K10413">
            <v>0</v>
          </cell>
        </row>
        <row r="10414">
          <cell r="K10414">
            <v>0</v>
          </cell>
        </row>
        <row r="10415">
          <cell r="K10415">
            <v>0</v>
          </cell>
        </row>
        <row r="10416">
          <cell r="G10416">
            <v>2</v>
          </cell>
          <cell r="K10416">
            <v>41840</v>
          </cell>
        </row>
        <row r="10417">
          <cell r="G10417">
            <v>3</v>
          </cell>
          <cell r="K10417">
            <v>62760</v>
          </cell>
        </row>
        <row r="10418">
          <cell r="K10418">
            <v>0</v>
          </cell>
        </row>
        <row r="10419">
          <cell r="G10419">
            <v>1</v>
          </cell>
          <cell r="K10419">
            <v>20920</v>
          </cell>
        </row>
        <row r="10420">
          <cell r="K10420">
            <v>0</v>
          </cell>
        </row>
        <row r="10421">
          <cell r="G10421">
            <v>3</v>
          </cell>
          <cell r="K10421">
            <v>62760</v>
          </cell>
        </row>
        <row r="10422">
          <cell r="K10422">
            <v>0</v>
          </cell>
        </row>
        <row r="10423">
          <cell r="K10423">
            <v>0</v>
          </cell>
        </row>
        <row r="10424">
          <cell r="K10424">
            <v>5130.63</v>
          </cell>
        </row>
        <row r="10425">
          <cell r="K10425">
            <v>5130.63</v>
          </cell>
        </row>
        <row r="10426">
          <cell r="K10426">
            <v>5130.63</v>
          </cell>
        </row>
        <row r="10427">
          <cell r="K10427">
            <v>5130.63</v>
          </cell>
        </row>
        <row r="10428">
          <cell r="K10428">
            <v>5130.63</v>
          </cell>
        </row>
        <row r="10429">
          <cell r="K10429">
            <v>5130.63</v>
          </cell>
        </row>
        <row r="10430">
          <cell r="K10430">
            <v>5130.63</v>
          </cell>
        </row>
        <row r="10431">
          <cell r="K10431">
            <v>5130.63</v>
          </cell>
        </row>
        <row r="10432">
          <cell r="K10432">
            <v>5130.63</v>
          </cell>
        </row>
        <row r="10433">
          <cell r="K10433">
            <v>5130.63</v>
          </cell>
        </row>
        <row r="10434">
          <cell r="K10434">
            <v>0</v>
          </cell>
        </row>
        <row r="10435">
          <cell r="K10435">
            <v>5130.63</v>
          </cell>
        </row>
        <row r="10436">
          <cell r="K10436">
            <v>5130.63</v>
          </cell>
        </row>
        <row r="10437">
          <cell r="K10437">
            <v>5130.63</v>
          </cell>
        </row>
        <row r="10438">
          <cell r="K10438">
            <v>5130.63</v>
          </cell>
        </row>
        <row r="10439">
          <cell r="K10439">
            <v>5130.63</v>
          </cell>
        </row>
        <row r="10440">
          <cell r="K10440">
            <v>5130.63</v>
          </cell>
        </row>
        <row r="10441">
          <cell r="K10441">
            <v>5130.63</v>
          </cell>
        </row>
        <row r="10442">
          <cell r="K10442">
            <v>5130.63</v>
          </cell>
        </row>
        <row r="10443">
          <cell r="K10443">
            <v>5130.63</v>
          </cell>
        </row>
        <row r="10444">
          <cell r="K10444">
            <v>5130.63</v>
          </cell>
        </row>
        <row r="10445">
          <cell r="K10445">
            <v>5130.63</v>
          </cell>
        </row>
        <row r="10446">
          <cell r="K10446">
            <v>5130.63</v>
          </cell>
        </row>
        <row r="10447">
          <cell r="K10447">
            <v>5130.63</v>
          </cell>
        </row>
        <row r="10448">
          <cell r="K10448">
            <v>5130.63</v>
          </cell>
        </row>
        <row r="10449">
          <cell r="K10449">
            <v>5130.63</v>
          </cell>
        </row>
        <row r="10450">
          <cell r="K10450">
            <v>5130.63</v>
          </cell>
        </row>
        <row r="10451">
          <cell r="K10451">
            <v>5130.63</v>
          </cell>
        </row>
        <row r="10452">
          <cell r="K10452">
            <v>5130.63</v>
          </cell>
        </row>
        <row r="10453">
          <cell r="K10453">
            <v>5130.63</v>
          </cell>
        </row>
        <row r="10454">
          <cell r="K10454">
            <v>5130.63</v>
          </cell>
        </row>
        <row r="10455">
          <cell r="K10455">
            <v>5130.63</v>
          </cell>
        </row>
        <row r="10456">
          <cell r="K10456">
            <v>5130.63</v>
          </cell>
        </row>
        <row r="10457">
          <cell r="K10457">
            <v>5130.63</v>
          </cell>
        </row>
        <row r="10458">
          <cell r="K10458">
            <v>5130.63</v>
          </cell>
        </row>
        <row r="10459">
          <cell r="K10459">
            <v>5130.63</v>
          </cell>
        </row>
        <row r="10460">
          <cell r="K10460">
            <v>5130.63</v>
          </cell>
        </row>
        <row r="10461">
          <cell r="K10461">
            <v>5130.63</v>
          </cell>
        </row>
        <row r="10462">
          <cell r="K10462">
            <v>5130.63</v>
          </cell>
        </row>
        <row r="10463">
          <cell r="K10463">
            <v>5130.63</v>
          </cell>
        </row>
        <row r="10464">
          <cell r="K10464">
            <v>5130.63</v>
          </cell>
        </row>
        <row r="10465">
          <cell r="K10465">
            <v>5130.63</v>
          </cell>
        </row>
        <row r="10466">
          <cell r="K10466">
            <v>5130.63</v>
          </cell>
        </row>
        <row r="10467">
          <cell r="K10467">
            <v>5130.63</v>
          </cell>
        </row>
        <row r="10468">
          <cell r="K10468">
            <v>5130.63</v>
          </cell>
        </row>
        <row r="10469">
          <cell r="K10469">
            <v>5130.63</v>
          </cell>
        </row>
        <row r="10470">
          <cell r="K10470">
            <v>5130.63</v>
          </cell>
        </row>
        <row r="10471">
          <cell r="K10471">
            <v>5130.63</v>
          </cell>
        </row>
        <row r="10472">
          <cell r="K10472">
            <v>5130.63</v>
          </cell>
        </row>
        <row r="10473">
          <cell r="K10473">
            <v>5130.63</v>
          </cell>
        </row>
        <row r="10474">
          <cell r="K10474">
            <v>0</v>
          </cell>
        </row>
        <row r="10475">
          <cell r="K10475">
            <v>5130.63</v>
          </cell>
        </row>
        <row r="10476">
          <cell r="K10476">
            <v>5130.63</v>
          </cell>
        </row>
        <row r="10477">
          <cell r="K10477">
            <v>5130.63</v>
          </cell>
        </row>
        <row r="10478">
          <cell r="K10478">
            <v>5130.63</v>
          </cell>
        </row>
        <row r="10479">
          <cell r="K10479">
            <v>5130.63</v>
          </cell>
        </row>
        <row r="10480">
          <cell r="K10480">
            <v>5130.63</v>
          </cell>
        </row>
        <row r="10481">
          <cell r="K10481">
            <v>5130.63</v>
          </cell>
        </row>
        <row r="10482">
          <cell r="K10482">
            <v>10261.26</v>
          </cell>
        </row>
        <row r="10483">
          <cell r="K10483">
            <v>5130.63</v>
          </cell>
        </row>
        <row r="10484">
          <cell r="K10484">
            <v>5130.63</v>
          </cell>
        </row>
        <row r="10485">
          <cell r="K10485">
            <v>5130.63</v>
          </cell>
        </row>
        <row r="10486">
          <cell r="K10486">
            <v>5130.63</v>
          </cell>
        </row>
        <row r="10487">
          <cell r="K10487">
            <v>5130.63</v>
          </cell>
        </row>
        <row r="10488">
          <cell r="K10488">
            <v>5130.63</v>
          </cell>
        </row>
        <row r="10489">
          <cell r="K10489">
            <v>5130.63</v>
          </cell>
        </row>
        <row r="10490">
          <cell r="K10490">
            <v>5130.63</v>
          </cell>
        </row>
        <row r="10491">
          <cell r="K10491">
            <v>5130.63</v>
          </cell>
        </row>
        <row r="10492">
          <cell r="K10492">
            <v>5130.63</v>
          </cell>
        </row>
        <row r="10493">
          <cell r="K10493">
            <v>5130.63</v>
          </cell>
        </row>
        <row r="10494">
          <cell r="K10494">
            <v>5130.63</v>
          </cell>
        </row>
        <row r="10495">
          <cell r="K10495">
            <v>5130.63</v>
          </cell>
        </row>
        <row r="10496">
          <cell r="K10496">
            <v>18756.29</v>
          </cell>
        </row>
        <row r="10497">
          <cell r="K10497">
            <v>34204.199999999997</v>
          </cell>
        </row>
        <row r="10498">
          <cell r="K10498">
            <v>34888.28</v>
          </cell>
        </row>
        <row r="10572">
          <cell r="K10572">
            <v>4210300</v>
          </cell>
        </row>
        <row r="10573">
          <cell r="K10573">
            <v>58927</v>
          </cell>
        </row>
        <row r="10574">
          <cell r="K10574">
            <v>58927</v>
          </cell>
        </row>
        <row r="10575">
          <cell r="K10575">
            <v>58927</v>
          </cell>
        </row>
        <row r="10576">
          <cell r="K10576">
            <v>58927</v>
          </cell>
        </row>
        <row r="10577">
          <cell r="K10577">
            <v>58927</v>
          </cell>
        </row>
        <row r="10578">
          <cell r="K10578">
            <v>58927</v>
          </cell>
        </row>
        <row r="10579">
          <cell r="K10579">
            <v>58927</v>
          </cell>
        </row>
        <row r="10580">
          <cell r="K10580">
            <v>58927</v>
          </cell>
        </row>
        <row r="10581">
          <cell r="K10581">
            <v>58927</v>
          </cell>
        </row>
        <row r="10582">
          <cell r="K10582">
            <v>58927</v>
          </cell>
        </row>
        <row r="10583">
          <cell r="K10583">
            <v>0</v>
          </cell>
        </row>
        <row r="10584">
          <cell r="K10584">
            <v>58927</v>
          </cell>
        </row>
        <row r="10585">
          <cell r="K10585">
            <v>58927</v>
          </cell>
        </row>
        <row r="10586">
          <cell r="K10586">
            <v>58927</v>
          </cell>
        </row>
        <row r="10587">
          <cell r="K10587">
            <v>58927</v>
          </cell>
        </row>
        <row r="10588">
          <cell r="K10588">
            <v>58927</v>
          </cell>
        </row>
        <row r="10589">
          <cell r="K10589">
            <v>58927</v>
          </cell>
        </row>
        <row r="10590">
          <cell r="K10590">
            <v>58927</v>
          </cell>
        </row>
        <row r="10591">
          <cell r="K10591">
            <v>58927</v>
          </cell>
        </row>
        <row r="10592">
          <cell r="K10592">
            <v>58927</v>
          </cell>
        </row>
        <row r="10593">
          <cell r="K10593">
            <v>58927</v>
          </cell>
        </row>
        <row r="10594">
          <cell r="K10594">
            <v>58927</v>
          </cell>
        </row>
        <row r="10595">
          <cell r="K10595">
            <v>58927</v>
          </cell>
        </row>
        <row r="10596">
          <cell r="K10596">
            <v>58927</v>
          </cell>
        </row>
        <row r="10597">
          <cell r="K10597">
            <v>58927</v>
          </cell>
        </row>
        <row r="10598">
          <cell r="K10598">
            <v>58927</v>
          </cell>
        </row>
        <row r="10599">
          <cell r="K10599">
            <v>58927</v>
          </cell>
        </row>
        <row r="10600">
          <cell r="K10600">
            <v>58927</v>
          </cell>
        </row>
        <row r="10601">
          <cell r="K10601">
            <v>58927</v>
          </cell>
        </row>
        <row r="10602">
          <cell r="K10602">
            <v>58927</v>
          </cell>
        </row>
        <row r="10603">
          <cell r="K10603">
            <v>58927</v>
          </cell>
        </row>
        <row r="10604">
          <cell r="K10604">
            <v>58927</v>
          </cell>
        </row>
        <row r="10605">
          <cell r="K10605">
            <v>58927</v>
          </cell>
        </row>
        <row r="10606">
          <cell r="K10606">
            <v>58927</v>
          </cell>
        </row>
        <row r="10607">
          <cell r="K10607">
            <v>58927</v>
          </cell>
        </row>
        <row r="10608">
          <cell r="K10608">
            <v>58927</v>
          </cell>
        </row>
        <row r="10609">
          <cell r="K10609">
            <v>58927</v>
          </cell>
        </row>
        <row r="10610">
          <cell r="K10610">
            <v>58927</v>
          </cell>
        </row>
        <row r="10611">
          <cell r="K10611">
            <v>58927</v>
          </cell>
        </row>
        <row r="10612">
          <cell r="K10612">
            <v>58927</v>
          </cell>
        </row>
        <row r="10613">
          <cell r="K10613">
            <v>58927</v>
          </cell>
        </row>
        <row r="10614">
          <cell r="K10614">
            <v>58927</v>
          </cell>
        </row>
        <row r="10615">
          <cell r="K10615">
            <v>58927</v>
          </cell>
        </row>
        <row r="10616">
          <cell r="K10616">
            <v>58927</v>
          </cell>
        </row>
        <row r="10617">
          <cell r="K10617">
            <v>58927</v>
          </cell>
        </row>
        <row r="10618">
          <cell r="K10618">
            <v>58927</v>
          </cell>
        </row>
        <row r="10619">
          <cell r="K10619">
            <v>58927</v>
          </cell>
        </row>
        <row r="10620">
          <cell r="K10620">
            <v>58927</v>
          </cell>
        </row>
        <row r="10621">
          <cell r="K10621">
            <v>58927</v>
          </cell>
        </row>
        <row r="10622">
          <cell r="K10622">
            <v>58927</v>
          </cell>
        </row>
        <row r="10623">
          <cell r="K10623">
            <v>0</v>
          </cell>
        </row>
        <row r="10624">
          <cell r="K10624">
            <v>58927</v>
          </cell>
        </row>
        <row r="10625">
          <cell r="K10625">
            <v>58927</v>
          </cell>
        </row>
        <row r="10626">
          <cell r="K10626">
            <v>58927</v>
          </cell>
        </row>
        <row r="10627">
          <cell r="K10627">
            <v>58927</v>
          </cell>
        </row>
        <row r="10628">
          <cell r="K10628">
            <v>58927</v>
          </cell>
        </row>
        <row r="10629">
          <cell r="K10629">
            <v>58927</v>
          </cell>
        </row>
        <row r="10630">
          <cell r="K10630">
            <v>58927</v>
          </cell>
        </row>
        <row r="10631">
          <cell r="K10631">
            <v>117853.99</v>
          </cell>
        </row>
        <row r="10632">
          <cell r="K10632">
            <v>58927</v>
          </cell>
        </row>
        <row r="10633">
          <cell r="K10633">
            <v>58927</v>
          </cell>
        </row>
        <row r="10634">
          <cell r="K10634">
            <v>58927</v>
          </cell>
        </row>
        <row r="10635">
          <cell r="K10635">
            <v>58927</v>
          </cell>
        </row>
        <row r="10636">
          <cell r="K10636">
            <v>58927</v>
          </cell>
        </row>
        <row r="10637">
          <cell r="K10637">
            <v>58927</v>
          </cell>
        </row>
        <row r="10638">
          <cell r="K10638">
            <v>58927</v>
          </cell>
        </row>
        <row r="10639">
          <cell r="K10639">
            <v>58927</v>
          </cell>
        </row>
        <row r="10640">
          <cell r="K10640">
            <v>58927</v>
          </cell>
        </row>
        <row r="10641">
          <cell r="K10641">
            <v>58927</v>
          </cell>
        </row>
        <row r="10642">
          <cell r="K10642">
            <v>58927</v>
          </cell>
        </row>
        <row r="10643">
          <cell r="K10643">
            <v>58927</v>
          </cell>
        </row>
        <row r="10644">
          <cell r="K10644">
            <v>58927</v>
          </cell>
        </row>
        <row r="10645">
          <cell r="K10645">
            <v>48455.950000000004</v>
          </cell>
        </row>
        <row r="10646">
          <cell r="K10646">
            <v>60085.380000000005</v>
          </cell>
        </row>
        <row r="10647">
          <cell r="K10647">
            <v>50394.19</v>
          </cell>
        </row>
        <row r="10648">
          <cell r="K10648">
            <v>106603.09</v>
          </cell>
        </row>
        <row r="10649">
          <cell r="K10649">
            <v>31011.81</v>
          </cell>
        </row>
        <row r="10650">
          <cell r="K10650">
            <v>46517.71</v>
          </cell>
        </row>
        <row r="10651">
          <cell r="K10651">
            <v>96911.900000000009</v>
          </cell>
        </row>
        <row r="10652">
          <cell r="K10652">
            <v>48455.950000000004</v>
          </cell>
        </row>
        <row r="10653">
          <cell r="K10653">
            <v>94973.66</v>
          </cell>
        </row>
        <row r="10654">
          <cell r="K10654">
            <v>46517.71</v>
          </cell>
        </row>
        <row r="10655">
          <cell r="K10655">
            <v>0</v>
          </cell>
        </row>
        <row r="10656">
          <cell r="K10656">
            <v>38764.76</v>
          </cell>
        </row>
        <row r="10657">
          <cell r="K10657">
            <v>34888.28</v>
          </cell>
        </row>
        <row r="10658">
          <cell r="K10658">
            <v>94973.66</v>
          </cell>
        </row>
        <row r="10659">
          <cell r="K10659">
            <v>38764.76</v>
          </cell>
        </row>
        <row r="10660">
          <cell r="K10660">
            <v>94973.66</v>
          </cell>
        </row>
        <row r="10661">
          <cell r="K10661">
            <v>38764.76</v>
          </cell>
        </row>
        <row r="10662">
          <cell r="K10662">
            <v>56208.9</v>
          </cell>
        </row>
        <row r="10663">
          <cell r="K10663">
            <v>83344.23</v>
          </cell>
        </row>
        <row r="10664">
          <cell r="K10664">
            <v>36826.520000000004</v>
          </cell>
        </row>
        <row r="10665">
          <cell r="K10665">
            <v>114356.04000000001</v>
          </cell>
        </row>
        <row r="10666">
          <cell r="K10666">
            <v>100788.38</v>
          </cell>
        </row>
        <row r="10667">
          <cell r="K10667">
            <v>100788.38</v>
          </cell>
        </row>
        <row r="10668">
          <cell r="K10668">
            <v>48455.950000000004</v>
          </cell>
        </row>
        <row r="10669">
          <cell r="K10669">
            <v>36826.520000000004</v>
          </cell>
        </row>
        <row r="10670">
          <cell r="K10670">
            <v>50394.19</v>
          </cell>
        </row>
        <row r="10671">
          <cell r="K10671">
            <v>36826.520000000004</v>
          </cell>
        </row>
        <row r="10672">
          <cell r="K10672">
            <v>112417.8</v>
          </cell>
        </row>
        <row r="10673">
          <cell r="K10673">
            <v>98850.14</v>
          </cell>
        </row>
        <row r="10674">
          <cell r="K10674">
            <v>54270.66</v>
          </cell>
        </row>
        <row r="10675">
          <cell r="K10675">
            <v>58147.14</v>
          </cell>
        </row>
        <row r="10676">
          <cell r="K10676">
            <v>50394.19</v>
          </cell>
        </row>
        <row r="10677">
          <cell r="K10677">
            <v>50394.19</v>
          </cell>
        </row>
        <row r="10678">
          <cell r="K10678">
            <v>56208.9</v>
          </cell>
        </row>
        <row r="10679">
          <cell r="K10679">
            <v>112417.8</v>
          </cell>
        </row>
        <row r="10680">
          <cell r="K10680">
            <v>50394.19</v>
          </cell>
        </row>
        <row r="10681">
          <cell r="K10681">
            <v>46517.71</v>
          </cell>
        </row>
        <row r="10682">
          <cell r="K10682">
            <v>56208.9</v>
          </cell>
        </row>
        <row r="10683">
          <cell r="K10683">
            <v>58147.14</v>
          </cell>
        </row>
        <row r="10684">
          <cell r="K10684">
            <v>60085.380000000005</v>
          </cell>
        </row>
        <row r="10685">
          <cell r="K10685">
            <v>85282.47</v>
          </cell>
        </row>
        <row r="10686">
          <cell r="K10686">
            <v>65900.09</v>
          </cell>
        </row>
        <row r="10687">
          <cell r="K10687">
            <v>46517.71</v>
          </cell>
        </row>
        <row r="10688">
          <cell r="K10688">
            <v>60085.380000000005</v>
          </cell>
        </row>
        <row r="10689">
          <cell r="K10689">
            <v>48455.950000000004</v>
          </cell>
        </row>
        <row r="10690">
          <cell r="K10690">
            <v>38764.76</v>
          </cell>
        </row>
        <row r="10691">
          <cell r="K10691">
            <v>60085.380000000005</v>
          </cell>
        </row>
        <row r="10692">
          <cell r="K10692">
            <v>50394.19</v>
          </cell>
        </row>
        <row r="10693">
          <cell r="K10693">
            <v>56208.9</v>
          </cell>
        </row>
        <row r="10694">
          <cell r="K10694">
            <v>67838.33</v>
          </cell>
        </row>
        <row r="10695">
          <cell r="K10695">
            <v>0</v>
          </cell>
        </row>
        <row r="10696">
          <cell r="K10696">
            <v>83344.23</v>
          </cell>
        </row>
        <row r="10697">
          <cell r="K10697">
            <v>67838.33</v>
          </cell>
        </row>
        <row r="10698">
          <cell r="K10698">
            <v>87220.71</v>
          </cell>
        </row>
        <row r="10699">
          <cell r="K10699">
            <v>71714.81</v>
          </cell>
        </row>
        <row r="10700">
          <cell r="K10700">
            <v>93035.42</v>
          </cell>
        </row>
        <row r="10701">
          <cell r="K10701">
            <v>85282.47</v>
          </cell>
        </row>
        <row r="10702">
          <cell r="K10702">
            <v>85282.47</v>
          </cell>
        </row>
        <row r="10703">
          <cell r="K10703">
            <v>108541.33</v>
          </cell>
        </row>
        <row r="10704">
          <cell r="K10704">
            <v>91097.19</v>
          </cell>
        </row>
        <row r="10705">
          <cell r="K10705">
            <v>73653.040000000008</v>
          </cell>
        </row>
        <row r="10706">
          <cell r="K10706">
            <v>87220.71</v>
          </cell>
        </row>
        <row r="10707">
          <cell r="K10707">
            <v>106603.09</v>
          </cell>
        </row>
        <row r="10708">
          <cell r="K10708">
            <v>81406</v>
          </cell>
        </row>
        <row r="10709">
          <cell r="K10709">
            <v>52332.43</v>
          </cell>
        </row>
        <row r="10710">
          <cell r="K10710">
            <v>50394.19</v>
          </cell>
        </row>
        <row r="10711">
          <cell r="K10711">
            <v>94973.66</v>
          </cell>
        </row>
        <row r="10712">
          <cell r="K10712">
            <v>94973.66</v>
          </cell>
        </row>
        <row r="10713">
          <cell r="K10713">
            <v>65900.09</v>
          </cell>
        </row>
        <row r="10714">
          <cell r="K10714">
            <v>116294.28</v>
          </cell>
        </row>
        <row r="10715">
          <cell r="K10715">
            <v>96911.900000000009</v>
          </cell>
        </row>
        <row r="10716">
          <cell r="K10716">
            <v>48455.950000000004</v>
          </cell>
        </row>
        <row r="10717">
          <cell r="K10717">
            <v>8099.55</v>
          </cell>
        </row>
        <row r="10718">
          <cell r="K10718">
            <v>8099.55</v>
          </cell>
        </row>
        <row r="10719">
          <cell r="K10719">
            <v>8099.55</v>
          </cell>
        </row>
        <row r="10720">
          <cell r="K10720">
            <v>8099.55</v>
          </cell>
        </row>
        <row r="10721">
          <cell r="K10721">
            <v>8099.55</v>
          </cell>
        </row>
        <row r="10722">
          <cell r="K10722">
            <v>8099.55</v>
          </cell>
        </row>
        <row r="10723">
          <cell r="K10723">
            <v>8099.55</v>
          </cell>
        </row>
        <row r="10724">
          <cell r="K10724">
            <v>8099.55</v>
          </cell>
        </row>
        <row r="10725">
          <cell r="K10725">
            <v>8099.55</v>
          </cell>
        </row>
        <row r="10726">
          <cell r="K10726">
            <v>8099.55</v>
          </cell>
        </row>
        <row r="10727">
          <cell r="K10727">
            <v>0</v>
          </cell>
        </row>
        <row r="10728">
          <cell r="K10728">
            <v>8099.55</v>
          </cell>
        </row>
        <row r="10729">
          <cell r="K10729">
            <v>8099.55</v>
          </cell>
        </row>
        <row r="10730">
          <cell r="K10730">
            <v>8099.55</v>
          </cell>
        </row>
        <row r="10731">
          <cell r="K10731">
            <v>8099.55</v>
          </cell>
        </row>
        <row r="10732">
          <cell r="K10732">
            <v>8099.55</v>
          </cell>
        </row>
        <row r="10733">
          <cell r="K10733">
            <v>8099.55</v>
          </cell>
        </row>
        <row r="10734">
          <cell r="K10734">
            <v>8099.55</v>
          </cell>
        </row>
        <row r="10735">
          <cell r="K10735">
            <v>8099.55</v>
          </cell>
        </row>
        <row r="10736">
          <cell r="K10736">
            <v>8099.55</v>
          </cell>
        </row>
        <row r="10737">
          <cell r="K10737">
            <v>8099.55</v>
          </cell>
        </row>
        <row r="10738">
          <cell r="K10738">
            <v>8099.55</v>
          </cell>
        </row>
        <row r="10739">
          <cell r="K10739">
            <v>8099.55</v>
          </cell>
        </row>
        <row r="10740">
          <cell r="K10740">
            <v>8099.55</v>
          </cell>
        </row>
        <row r="10741">
          <cell r="K10741">
            <v>8099.55</v>
          </cell>
        </row>
        <row r="10742">
          <cell r="K10742">
            <v>8099.55</v>
          </cell>
        </row>
        <row r="10743">
          <cell r="K10743">
            <v>8099.55</v>
          </cell>
        </row>
        <row r="10744">
          <cell r="K10744">
            <v>8099.55</v>
          </cell>
        </row>
        <row r="10745">
          <cell r="K10745">
            <v>8099.55</v>
          </cell>
        </row>
        <row r="10746">
          <cell r="K10746">
            <v>8099.55</v>
          </cell>
        </row>
        <row r="10747">
          <cell r="K10747">
            <v>8099.55</v>
          </cell>
        </row>
        <row r="10748">
          <cell r="K10748">
            <v>8099.55</v>
          </cell>
        </row>
        <row r="10749">
          <cell r="K10749">
            <v>8099.55</v>
          </cell>
        </row>
        <row r="10750">
          <cell r="K10750">
            <v>8099.55</v>
          </cell>
        </row>
        <row r="10751">
          <cell r="K10751">
            <v>8099.55</v>
          </cell>
        </row>
        <row r="10752">
          <cell r="K10752">
            <v>8099.55</v>
          </cell>
        </row>
        <row r="10753">
          <cell r="K10753">
            <v>8099.55</v>
          </cell>
        </row>
        <row r="10754">
          <cell r="K10754">
            <v>8099.55</v>
          </cell>
        </row>
        <row r="10755">
          <cell r="K10755">
            <v>8099.55</v>
          </cell>
        </row>
        <row r="10756">
          <cell r="K10756">
            <v>8099.55</v>
          </cell>
        </row>
        <row r="10757">
          <cell r="K10757">
            <v>8099.55</v>
          </cell>
        </row>
        <row r="10758">
          <cell r="K10758">
            <v>8099.55</v>
          </cell>
        </row>
        <row r="10759">
          <cell r="K10759">
            <v>8099.55</v>
          </cell>
        </row>
        <row r="10760">
          <cell r="K10760">
            <v>8099.55</v>
          </cell>
        </row>
        <row r="10761">
          <cell r="K10761">
            <v>8099.55</v>
          </cell>
        </row>
        <row r="10762">
          <cell r="K10762">
            <v>8099.55</v>
          </cell>
        </row>
        <row r="10763">
          <cell r="K10763">
            <v>8099.55</v>
          </cell>
        </row>
        <row r="10764">
          <cell r="K10764">
            <v>8099.55</v>
          </cell>
        </row>
        <row r="10765">
          <cell r="K10765">
            <v>8099.55</v>
          </cell>
        </row>
        <row r="10766">
          <cell r="K10766">
            <v>8099.55</v>
          </cell>
        </row>
        <row r="10767">
          <cell r="K10767">
            <v>0</v>
          </cell>
        </row>
        <row r="10768">
          <cell r="K10768">
            <v>8099.55</v>
          </cell>
        </row>
        <row r="10769">
          <cell r="K10769">
            <v>8099.55</v>
          </cell>
        </row>
        <row r="10770">
          <cell r="K10770">
            <v>8099.55</v>
          </cell>
        </row>
        <row r="10771">
          <cell r="K10771">
            <v>8099.55</v>
          </cell>
        </row>
        <row r="10772">
          <cell r="K10772">
            <v>8099.55</v>
          </cell>
        </row>
        <row r="10773">
          <cell r="K10773">
            <v>8099.55</v>
          </cell>
        </row>
        <row r="10774">
          <cell r="K10774">
            <v>8099.55</v>
          </cell>
        </row>
        <row r="10775">
          <cell r="K10775">
            <v>8099.55</v>
          </cell>
        </row>
        <row r="10776">
          <cell r="K10776">
            <v>8099.55</v>
          </cell>
        </row>
        <row r="10777">
          <cell r="K10777">
            <v>8099.55</v>
          </cell>
        </row>
        <row r="10778">
          <cell r="K10778">
            <v>8099.55</v>
          </cell>
        </row>
        <row r="10779">
          <cell r="K10779">
            <v>8099.55</v>
          </cell>
        </row>
        <row r="10780">
          <cell r="K10780">
            <v>8099.55</v>
          </cell>
        </row>
        <row r="10781">
          <cell r="K10781">
            <v>8099.55</v>
          </cell>
        </row>
        <row r="10782">
          <cell r="K10782">
            <v>8099.55</v>
          </cell>
        </row>
        <row r="10783">
          <cell r="K10783">
            <v>8099.55</v>
          </cell>
        </row>
        <row r="10784">
          <cell r="K10784">
            <v>8099.55</v>
          </cell>
        </row>
        <row r="10785">
          <cell r="K10785">
            <v>8099.55</v>
          </cell>
        </row>
        <row r="10786">
          <cell r="K10786">
            <v>8099.55</v>
          </cell>
        </row>
        <row r="10787">
          <cell r="K10787">
            <v>8099.55</v>
          </cell>
        </row>
        <row r="10788">
          <cell r="K10788">
            <v>8099.55</v>
          </cell>
        </row>
        <row r="10789">
          <cell r="K10789">
            <v>6840.84</v>
          </cell>
        </row>
        <row r="10790">
          <cell r="K10790">
            <v>6840.84</v>
          </cell>
        </row>
        <row r="10791">
          <cell r="K10791">
            <v>6840.84</v>
          </cell>
        </row>
        <row r="10792">
          <cell r="K10792">
            <v>6840.84</v>
          </cell>
        </row>
        <row r="10793">
          <cell r="K10793">
            <v>6840.84</v>
          </cell>
        </row>
        <row r="10794">
          <cell r="K10794">
            <v>6840.84</v>
          </cell>
        </row>
        <row r="10795">
          <cell r="K10795">
            <v>6840.84</v>
          </cell>
        </row>
        <row r="10796">
          <cell r="K10796">
            <v>6840.84</v>
          </cell>
        </row>
        <row r="10797">
          <cell r="K10797">
            <v>6840.84</v>
          </cell>
        </row>
        <row r="10798">
          <cell r="K10798">
            <v>6840.84</v>
          </cell>
        </row>
        <row r="10799">
          <cell r="K10799">
            <v>0</v>
          </cell>
        </row>
        <row r="10800">
          <cell r="K10800">
            <v>6840.84</v>
          </cell>
        </row>
        <row r="10801">
          <cell r="K10801">
            <v>6840.84</v>
          </cell>
        </row>
        <row r="10802">
          <cell r="K10802">
            <v>6840.84</v>
          </cell>
        </row>
        <row r="10803">
          <cell r="K10803">
            <v>6840.84</v>
          </cell>
        </row>
        <row r="10804">
          <cell r="K10804">
            <v>6840.84</v>
          </cell>
        </row>
        <row r="10805">
          <cell r="K10805">
            <v>6840.84</v>
          </cell>
        </row>
        <row r="10806">
          <cell r="K10806">
            <v>6840.84</v>
          </cell>
        </row>
        <row r="10807">
          <cell r="K10807">
            <v>6840.84</v>
          </cell>
        </row>
        <row r="10808">
          <cell r="K10808">
            <v>6840.84</v>
          </cell>
        </row>
        <row r="10809">
          <cell r="K10809">
            <v>6840.84</v>
          </cell>
        </row>
        <row r="10810">
          <cell r="K10810">
            <v>6840.84</v>
          </cell>
        </row>
        <row r="10811">
          <cell r="K10811">
            <v>6840.84</v>
          </cell>
        </row>
        <row r="10812">
          <cell r="K10812">
            <v>6840.84</v>
          </cell>
        </row>
        <row r="10813">
          <cell r="K10813">
            <v>6840.84</v>
          </cell>
        </row>
        <row r="10814">
          <cell r="K10814">
            <v>6840.84</v>
          </cell>
        </row>
        <row r="10815">
          <cell r="K10815">
            <v>6840.84</v>
          </cell>
        </row>
        <row r="10816">
          <cell r="K10816">
            <v>6840.84</v>
          </cell>
        </row>
        <row r="10817">
          <cell r="K10817">
            <v>6840.84</v>
          </cell>
        </row>
        <row r="10818">
          <cell r="K10818">
            <v>6840.84</v>
          </cell>
        </row>
        <row r="10819">
          <cell r="K10819">
            <v>6840.84</v>
          </cell>
        </row>
        <row r="10820">
          <cell r="K10820">
            <v>6840.84</v>
          </cell>
        </row>
        <row r="10821">
          <cell r="K10821">
            <v>6840.84</v>
          </cell>
        </row>
        <row r="10822">
          <cell r="K10822">
            <v>6840.84</v>
          </cell>
        </row>
        <row r="10823">
          <cell r="K10823">
            <v>6840.84</v>
          </cell>
        </row>
        <row r="10824">
          <cell r="K10824">
            <v>6840.84</v>
          </cell>
        </row>
        <row r="10825">
          <cell r="K10825">
            <v>6840.84</v>
          </cell>
        </row>
        <row r="10826">
          <cell r="K10826">
            <v>6840.84</v>
          </cell>
        </row>
        <row r="10827">
          <cell r="K10827">
            <v>6840.84</v>
          </cell>
        </row>
        <row r="10828">
          <cell r="K10828">
            <v>6840.84</v>
          </cell>
        </row>
        <row r="10829">
          <cell r="K10829">
            <v>6840.84</v>
          </cell>
        </row>
        <row r="10830">
          <cell r="K10830">
            <v>6840.84</v>
          </cell>
        </row>
        <row r="10831">
          <cell r="K10831">
            <v>6840.84</v>
          </cell>
        </row>
        <row r="10832">
          <cell r="K10832">
            <v>6840.84</v>
          </cell>
        </row>
        <row r="10833">
          <cell r="K10833">
            <v>6840.84</v>
          </cell>
        </row>
        <row r="10834">
          <cell r="K10834">
            <v>6840.84</v>
          </cell>
        </row>
        <row r="10835">
          <cell r="K10835">
            <v>6840.84</v>
          </cell>
        </row>
        <row r="10836">
          <cell r="K10836">
            <v>6840.84</v>
          </cell>
        </row>
        <row r="10837">
          <cell r="K10837">
            <v>6840.84</v>
          </cell>
        </row>
        <row r="10838">
          <cell r="K10838">
            <v>6840.84</v>
          </cell>
        </row>
        <row r="10839">
          <cell r="K10839">
            <v>0</v>
          </cell>
        </row>
        <row r="10840">
          <cell r="K10840">
            <v>6840.84</v>
          </cell>
        </row>
        <row r="10841">
          <cell r="K10841">
            <v>6840.84</v>
          </cell>
        </row>
        <row r="10842">
          <cell r="K10842">
            <v>6840.84</v>
          </cell>
        </row>
        <row r="10843">
          <cell r="K10843">
            <v>6840.84</v>
          </cell>
        </row>
        <row r="10844">
          <cell r="K10844">
            <v>6840.84</v>
          </cell>
        </row>
        <row r="10845">
          <cell r="K10845">
            <v>6840.84</v>
          </cell>
        </row>
        <row r="10846">
          <cell r="K10846">
            <v>6840.84</v>
          </cell>
        </row>
        <row r="10847">
          <cell r="K10847">
            <v>6840.84</v>
          </cell>
        </row>
        <row r="10848">
          <cell r="K10848">
            <v>6840.84</v>
          </cell>
        </row>
        <row r="10849">
          <cell r="K10849">
            <v>6840.84</v>
          </cell>
        </row>
        <row r="10850">
          <cell r="K10850">
            <v>6840.84</v>
          </cell>
        </row>
        <row r="10851">
          <cell r="K10851">
            <v>6840.84</v>
          </cell>
        </row>
        <row r="10852">
          <cell r="K10852">
            <v>6840.84</v>
          </cell>
        </row>
        <row r="10853">
          <cell r="K10853">
            <v>6840.84</v>
          </cell>
        </row>
        <row r="10854">
          <cell r="K10854">
            <v>6840.84</v>
          </cell>
        </row>
        <row r="10855">
          <cell r="K10855">
            <v>6840.84</v>
          </cell>
        </row>
        <row r="10856">
          <cell r="K10856">
            <v>6840.84</v>
          </cell>
        </row>
        <row r="10857">
          <cell r="K10857">
            <v>6840.84</v>
          </cell>
        </row>
        <row r="10858">
          <cell r="K10858">
            <v>6840.84</v>
          </cell>
        </row>
        <row r="10859">
          <cell r="K10859">
            <v>6840.84</v>
          </cell>
        </row>
        <row r="10860">
          <cell r="K10860">
            <v>6840.84</v>
          </cell>
        </row>
        <row r="10861">
          <cell r="K10861">
            <v>5928.7300000000005</v>
          </cell>
        </row>
        <row r="10862">
          <cell r="K10862">
            <v>5928.7300000000005</v>
          </cell>
        </row>
        <row r="10863">
          <cell r="K10863">
            <v>5928.7300000000005</v>
          </cell>
        </row>
        <row r="10864">
          <cell r="K10864">
            <v>5928.7300000000005</v>
          </cell>
        </row>
        <row r="10865">
          <cell r="K10865">
            <v>5928.7300000000005</v>
          </cell>
        </row>
        <row r="10866">
          <cell r="K10866">
            <v>5928.7300000000005</v>
          </cell>
        </row>
        <row r="10867">
          <cell r="K10867">
            <v>5928.7300000000005</v>
          </cell>
        </row>
        <row r="10868">
          <cell r="K10868">
            <v>5928.7300000000005</v>
          </cell>
        </row>
        <row r="10869">
          <cell r="K10869">
            <v>5928.7300000000005</v>
          </cell>
        </row>
        <row r="10870">
          <cell r="K10870">
            <v>5928.7300000000005</v>
          </cell>
        </row>
        <row r="10871">
          <cell r="K10871">
            <v>0</v>
          </cell>
        </row>
        <row r="10872">
          <cell r="K10872">
            <v>5928.7300000000005</v>
          </cell>
        </row>
        <row r="10873">
          <cell r="K10873">
            <v>5928.7300000000005</v>
          </cell>
        </row>
        <row r="10874">
          <cell r="K10874">
            <v>5928.7300000000005</v>
          </cell>
        </row>
        <row r="10875">
          <cell r="K10875">
            <v>5928.7300000000005</v>
          </cell>
        </row>
        <row r="10876">
          <cell r="K10876">
            <v>5928.7300000000005</v>
          </cell>
        </row>
        <row r="10877">
          <cell r="K10877">
            <v>5928.7300000000005</v>
          </cell>
        </row>
        <row r="10878">
          <cell r="K10878">
            <v>5928.7300000000005</v>
          </cell>
        </row>
        <row r="10879">
          <cell r="K10879">
            <v>5928.7300000000005</v>
          </cell>
        </row>
        <row r="10880">
          <cell r="K10880">
            <v>5928.7300000000005</v>
          </cell>
        </row>
        <row r="10881">
          <cell r="K10881">
            <v>5928.7300000000005</v>
          </cell>
        </row>
        <row r="10882">
          <cell r="K10882">
            <v>5928.7300000000005</v>
          </cell>
        </row>
        <row r="10883">
          <cell r="K10883">
            <v>5928.7300000000005</v>
          </cell>
        </row>
        <row r="10884">
          <cell r="K10884">
            <v>5928.7300000000005</v>
          </cell>
        </row>
        <row r="10885">
          <cell r="K10885">
            <v>5928.7300000000005</v>
          </cell>
        </row>
        <row r="10886">
          <cell r="K10886">
            <v>5928.7300000000005</v>
          </cell>
        </row>
        <row r="10887">
          <cell r="K10887">
            <v>5928.7300000000005</v>
          </cell>
        </row>
        <row r="10888">
          <cell r="K10888">
            <v>5928.7300000000005</v>
          </cell>
        </row>
        <row r="10889">
          <cell r="K10889">
            <v>5928.7300000000005</v>
          </cell>
        </row>
        <row r="10890">
          <cell r="K10890">
            <v>5928.7300000000005</v>
          </cell>
        </row>
        <row r="10891">
          <cell r="K10891">
            <v>5928.7300000000005</v>
          </cell>
        </row>
        <row r="10892">
          <cell r="K10892">
            <v>5928.7300000000005</v>
          </cell>
        </row>
        <row r="10893">
          <cell r="K10893">
            <v>5928.7300000000005</v>
          </cell>
        </row>
        <row r="10894">
          <cell r="K10894">
            <v>5928.7300000000005</v>
          </cell>
        </row>
        <row r="10895">
          <cell r="K10895">
            <v>5928.7300000000005</v>
          </cell>
        </row>
        <row r="10896">
          <cell r="K10896">
            <v>5928.7300000000005</v>
          </cell>
        </row>
        <row r="10897">
          <cell r="K10897">
            <v>5928.7300000000005</v>
          </cell>
        </row>
        <row r="10898">
          <cell r="K10898">
            <v>5928.7300000000005</v>
          </cell>
        </row>
        <row r="10899">
          <cell r="K10899">
            <v>5928.7300000000005</v>
          </cell>
        </row>
        <row r="10900">
          <cell r="K10900">
            <v>5928.7300000000005</v>
          </cell>
        </row>
        <row r="10901">
          <cell r="K10901">
            <v>5928.7300000000005</v>
          </cell>
        </row>
        <row r="10902">
          <cell r="K10902">
            <v>5928.7300000000005</v>
          </cell>
        </row>
        <row r="10903">
          <cell r="K10903">
            <v>5928.7300000000005</v>
          </cell>
        </row>
        <row r="10904">
          <cell r="K10904">
            <v>5928.7300000000005</v>
          </cell>
        </row>
        <row r="10905">
          <cell r="K10905">
            <v>5928.7300000000005</v>
          </cell>
        </row>
        <row r="10906">
          <cell r="K10906">
            <v>5928.7300000000005</v>
          </cell>
        </row>
        <row r="10907">
          <cell r="K10907">
            <v>5928.7300000000005</v>
          </cell>
        </row>
        <row r="10908">
          <cell r="K10908">
            <v>5928.7300000000005</v>
          </cell>
        </row>
        <row r="10909">
          <cell r="K10909">
            <v>5928.7300000000005</v>
          </cell>
        </row>
        <row r="10910">
          <cell r="K10910">
            <v>5928.7300000000005</v>
          </cell>
        </row>
        <row r="10911">
          <cell r="K10911">
            <v>0</v>
          </cell>
        </row>
        <row r="10912">
          <cell r="K10912">
            <v>5928.7300000000005</v>
          </cell>
        </row>
        <row r="10913">
          <cell r="K10913">
            <v>5928.7300000000005</v>
          </cell>
        </row>
        <row r="10914">
          <cell r="K10914">
            <v>5928.7300000000005</v>
          </cell>
        </row>
        <row r="10915">
          <cell r="K10915">
            <v>5928.7300000000005</v>
          </cell>
        </row>
        <row r="10916">
          <cell r="K10916">
            <v>5928.7300000000005</v>
          </cell>
        </row>
        <row r="10917">
          <cell r="K10917">
            <v>5928.7300000000005</v>
          </cell>
        </row>
        <row r="10918">
          <cell r="K10918">
            <v>5928.7300000000005</v>
          </cell>
        </row>
        <row r="10919">
          <cell r="K10919">
            <v>5928.7300000000005</v>
          </cell>
        </row>
        <row r="10920">
          <cell r="K10920">
            <v>5928.7300000000005</v>
          </cell>
        </row>
        <row r="10921">
          <cell r="K10921">
            <v>5928.7300000000005</v>
          </cell>
        </row>
        <row r="10922">
          <cell r="K10922">
            <v>5928.7300000000005</v>
          </cell>
        </row>
        <row r="10923">
          <cell r="K10923">
            <v>5928.7300000000005</v>
          </cell>
        </row>
        <row r="10924">
          <cell r="K10924">
            <v>5928.7300000000005</v>
          </cell>
        </row>
        <row r="10925">
          <cell r="K10925">
            <v>5928.7300000000005</v>
          </cell>
        </row>
        <row r="10926">
          <cell r="K10926">
            <v>5928.7300000000005</v>
          </cell>
        </row>
        <row r="10927">
          <cell r="K10927">
            <v>5928.7300000000005</v>
          </cell>
        </row>
        <row r="10928">
          <cell r="K10928">
            <v>5928.7300000000005</v>
          </cell>
        </row>
        <row r="10929">
          <cell r="K10929">
            <v>5928.7300000000005</v>
          </cell>
        </row>
        <row r="10930">
          <cell r="K10930">
            <v>5928.7300000000005</v>
          </cell>
        </row>
        <row r="10931">
          <cell r="K10931">
            <v>5928.7300000000005</v>
          </cell>
        </row>
        <row r="10932">
          <cell r="K10932">
            <v>5928.7300000000005</v>
          </cell>
        </row>
        <row r="10933">
          <cell r="K10933">
            <v>68260.180000000008</v>
          </cell>
        </row>
        <row r="10934">
          <cell r="K10934">
            <v>68260.180000000008</v>
          </cell>
        </row>
        <row r="10935">
          <cell r="K10935">
            <v>68260.180000000008</v>
          </cell>
        </row>
        <row r="10936">
          <cell r="K10936">
            <v>68260.180000000008</v>
          </cell>
        </row>
        <row r="10937">
          <cell r="K10937">
            <v>68260.180000000008</v>
          </cell>
        </row>
        <row r="10938">
          <cell r="K10938">
            <v>68260.180000000008</v>
          </cell>
        </row>
        <row r="10939">
          <cell r="K10939">
            <v>68260.180000000008</v>
          </cell>
        </row>
        <row r="10940">
          <cell r="K10940">
            <v>68260.180000000008</v>
          </cell>
        </row>
        <row r="10941">
          <cell r="K10941">
            <v>68260.180000000008</v>
          </cell>
        </row>
        <row r="10942">
          <cell r="K10942">
            <v>68260.180000000008</v>
          </cell>
        </row>
        <row r="10943">
          <cell r="K10943">
            <v>0</v>
          </cell>
        </row>
        <row r="10944">
          <cell r="K10944">
            <v>68260.180000000008</v>
          </cell>
        </row>
        <row r="10945">
          <cell r="K10945">
            <v>68260.180000000008</v>
          </cell>
        </row>
        <row r="10946">
          <cell r="K10946">
            <v>68260.180000000008</v>
          </cell>
        </row>
        <row r="10947">
          <cell r="K10947">
            <v>68260.180000000008</v>
          </cell>
        </row>
        <row r="10948">
          <cell r="K10948">
            <v>68260.180000000008</v>
          </cell>
        </row>
        <row r="10949">
          <cell r="K10949">
            <v>68260.180000000008</v>
          </cell>
        </row>
        <row r="10950">
          <cell r="K10950">
            <v>68260.180000000008</v>
          </cell>
        </row>
        <row r="10951">
          <cell r="K10951">
            <v>68260.180000000008</v>
          </cell>
        </row>
        <row r="10952">
          <cell r="K10952">
            <v>68260.180000000008</v>
          </cell>
        </row>
        <row r="10953">
          <cell r="K10953">
            <v>68260.180000000008</v>
          </cell>
        </row>
        <row r="10954">
          <cell r="K10954">
            <v>68260.180000000008</v>
          </cell>
        </row>
        <row r="10955">
          <cell r="K10955">
            <v>68260.180000000008</v>
          </cell>
        </row>
        <row r="10956">
          <cell r="K10956">
            <v>68260.180000000008</v>
          </cell>
        </row>
        <row r="10957">
          <cell r="K10957">
            <v>68260.180000000008</v>
          </cell>
        </row>
        <row r="10958">
          <cell r="K10958">
            <v>68260.180000000008</v>
          </cell>
        </row>
        <row r="10959">
          <cell r="K10959">
            <v>68260.180000000008</v>
          </cell>
        </row>
        <row r="10960">
          <cell r="K10960">
            <v>68260.180000000008</v>
          </cell>
        </row>
        <row r="10961">
          <cell r="K10961">
            <v>68260.180000000008</v>
          </cell>
        </row>
        <row r="10962">
          <cell r="K10962">
            <v>68260.180000000008</v>
          </cell>
        </row>
        <row r="10963">
          <cell r="K10963">
            <v>68260.180000000008</v>
          </cell>
        </row>
        <row r="10964">
          <cell r="K10964">
            <v>68260.180000000008</v>
          </cell>
        </row>
        <row r="10965">
          <cell r="K10965">
            <v>68260.180000000008</v>
          </cell>
        </row>
        <row r="10966">
          <cell r="K10966">
            <v>68260.180000000008</v>
          </cell>
        </row>
        <row r="10967">
          <cell r="K10967">
            <v>68260.180000000008</v>
          </cell>
        </row>
        <row r="10968">
          <cell r="K10968">
            <v>68260.180000000008</v>
          </cell>
        </row>
        <row r="10969">
          <cell r="K10969">
            <v>68260.180000000008</v>
          </cell>
        </row>
        <row r="10970">
          <cell r="K10970">
            <v>68260.180000000008</v>
          </cell>
        </row>
        <row r="10971">
          <cell r="K10971">
            <v>68260.180000000008</v>
          </cell>
        </row>
        <row r="10972">
          <cell r="K10972">
            <v>68260.180000000008</v>
          </cell>
        </row>
        <row r="10973">
          <cell r="K10973">
            <v>68260.180000000008</v>
          </cell>
        </row>
        <row r="10974">
          <cell r="K10974">
            <v>68260.180000000008</v>
          </cell>
        </row>
        <row r="10975">
          <cell r="K10975">
            <v>68260.180000000008</v>
          </cell>
        </row>
        <row r="10976">
          <cell r="K10976">
            <v>68260.180000000008</v>
          </cell>
        </row>
        <row r="10977">
          <cell r="K10977">
            <v>68260.180000000008</v>
          </cell>
        </row>
        <row r="10978">
          <cell r="K10978">
            <v>68260.180000000008</v>
          </cell>
        </row>
        <row r="10979">
          <cell r="K10979">
            <v>68260.180000000008</v>
          </cell>
        </row>
        <row r="10980">
          <cell r="K10980">
            <v>68260.180000000008</v>
          </cell>
        </row>
        <row r="10981">
          <cell r="K10981">
            <v>68260.180000000008</v>
          </cell>
        </row>
        <row r="10982">
          <cell r="K10982">
            <v>68260.180000000008</v>
          </cell>
        </row>
        <row r="10983">
          <cell r="K10983">
            <v>0</v>
          </cell>
        </row>
        <row r="10984">
          <cell r="K10984">
            <v>68260.180000000008</v>
          </cell>
        </row>
        <row r="10985">
          <cell r="K10985">
            <v>68260.180000000008</v>
          </cell>
        </row>
        <row r="10986">
          <cell r="K10986">
            <v>68260.180000000008</v>
          </cell>
        </row>
        <row r="10987">
          <cell r="K10987">
            <v>68260.180000000008</v>
          </cell>
        </row>
        <row r="10988">
          <cell r="K10988">
            <v>68260.180000000008</v>
          </cell>
        </row>
        <row r="10989">
          <cell r="K10989">
            <v>68260.180000000008</v>
          </cell>
        </row>
        <row r="10990">
          <cell r="K10990">
            <v>68260.180000000008</v>
          </cell>
        </row>
        <row r="10991">
          <cell r="K10991">
            <v>68260.180000000008</v>
          </cell>
        </row>
        <row r="10992">
          <cell r="K10992">
            <v>68260.180000000008</v>
          </cell>
        </row>
        <row r="10993">
          <cell r="K10993">
            <v>68260.180000000008</v>
          </cell>
        </row>
        <row r="10994">
          <cell r="K10994">
            <v>68260.180000000008</v>
          </cell>
        </row>
        <row r="10995">
          <cell r="K10995">
            <v>68260.180000000008</v>
          </cell>
        </row>
        <row r="10996">
          <cell r="K10996">
            <v>68260.180000000008</v>
          </cell>
        </row>
        <row r="10997">
          <cell r="K10997">
            <v>68260.180000000008</v>
          </cell>
        </row>
        <row r="10998">
          <cell r="K10998">
            <v>68260.180000000008</v>
          </cell>
        </row>
        <row r="10999">
          <cell r="K10999">
            <v>68260.180000000008</v>
          </cell>
        </row>
        <row r="11000">
          <cell r="K11000">
            <v>68260.180000000008</v>
          </cell>
        </row>
        <row r="11001">
          <cell r="K11001">
            <v>68260.180000000008</v>
          </cell>
        </row>
        <row r="11002">
          <cell r="K11002">
            <v>68260.180000000008</v>
          </cell>
        </row>
        <row r="11003">
          <cell r="K11003">
            <v>68260.180000000008</v>
          </cell>
        </row>
        <row r="11004">
          <cell r="K11004">
            <v>68260.180000000008</v>
          </cell>
        </row>
        <row r="11005">
          <cell r="K11005">
            <v>12826.58</v>
          </cell>
        </row>
        <row r="11006">
          <cell r="K11006">
            <v>15904.95</v>
          </cell>
        </row>
        <row r="11007">
          <cell r="K11007">
            <v>13339.64</v>
          </cell>
        </row>
        <row r="11008">
          <cell r="K11008">
            <v>28218.47</v>
          </cell>
        </row>
        <row r="11009">
          <cell r="K11009">
            <v>8209.01</v>
          </cell>
        </row>
        <row r="11010">
          <cell r="K11010">
            <v>12313.51</v>
          </cell>
        </row>
        <row r="11011">
          <cell r="K11011">
            <v>25653.15</v>
          </cell>
        </row>
        <row r="11012">
          <cell r="K11012">
            <v>12826.58</v>
          </cell>
        </row>
        <row r="11013">
          <cell r="K11013">
            <v>25140.09</v>
          </cell>
        </row>
        <row r="11014">
          <cell r="K11014">
            <v>12313.51</v>
          </cell>
        </row>
        <row r="11015">
          <cell r="K11015">
            <v>0</v>
          </cell>
        </row>
        <row r="11016">
          <cell r="K11016">
            <v>10261.26</v>
          </cell>
        </row>
        <row r="11017">
          <cell r="K11017">
            <v>9235.130000000001</v>
          </cell>
        </row>
        <row r="11018">
          <cell r="K11018">
            <v>25140.09</v>
          </cell>
        </row>
        <row r="11019">
          <cell r="K11019">
            <v>10261.26</v>
          </cell>
        </row>
        <row r="11020">
          <cell r="K11020">
            <v>25140.09</v>
          </cell>
        </row>
        <row r="11021">
          <cell r="K11021">
            <v>10261.26</v>
          </cell>
        </row>
        <row r="11022">
          <cell r="K11022">
            <v>14878.83</v>
          </cell>
        </row>
        <row r="11023">
          <cell r="K11023">
            <v>22061.71</v>
          </cell>
        </row>
        <row r="11024">
          <cell r="K11024">
            <v>9748.2000000000007</v>
          </cell>
        </row>
        <row r="11025">
          <cell r="K11025">
            <v>30270.720000000001</v>
          </cell>
        </row>
        <row r="11026">
          <cell r="K11026">
            <v>26679.279999999999</v>
          </cell>
        </row>
        <row r="11027">
          <cell r="K11027">
            <v>26679.279999999999</v>
          </cell>
        </row>
        <row r="11028">
          <cell r="K11028">
            <v>12826.58</v>
          </cell>
        </row>
        <row r="11029">
          <cell r="K11029">
            <v>9748.2000000000007</v>
          </cell>
        </row>
        <row r="11030">
          <cell r="K11030">
            <v>13339.64</v>
          </cell>
        </row>
        <row r="11031">
          <cell r="K11031">
            <v>9748.2000000000007</v>
          </cell>
        </row>
        <row r="11032">
          <cell r="K11032">
            <v>29757.65</v>
          </cell>
        </row>
        <row r="11033">
          <cell r="K11033">
            <v>26166.21</v>
          </cell>
        </row>
        <row r="11034">
          <cell r="K11034">
            <v>14365.76</v>
          </cell>
        </row>
        <row r="11035">
          <cell r="K11035">
            <v>15391.89</v>
          </cell>
        </row>
        <row r="11036">
          <cell r="K11036">
            <v>13339.64</v>
          </cell>
        </row>
        <row r="11037">
          <cell r="K11037">
            <v>13339.64</v>
          </cell>
        </row>
        <row r="11038">
          <cell r="K11038">
            <v>14878.83</v>
          </cell>
        </row>
        <row r="11039">
          <cell r="K11039">
            <v>29757.65</v>
          </cell>
        </row>
        <row r="11040">
          <cell r="K11040">
            <v>13339.64</v>
          </cell>
        </row>
        <row r="11041">
          <cell r="K11041">
            <v>12313.51</v>
          </cell>
        </row>
        <row r="11042">
          <cell r="K11042">
            <v>14878.83</v>
          </cell>
        </row>
        <row r="11043">
          <cell r="K11043">
            <v>15391.89</v>
          </cell>
        </row>
        <row r="11044">
          <cell r="K11044">
            <v>15904.95</v>
          </cell>
        </row>
        <row r="11045">
          <cell r="K11045">
            <v>22574.77</v>
          </cell>
        </row>
        <row r="11046">
          <cell r="K11046">
            <v>17444.14</v>
          </cell>
        </row>
        <row r="11047">
          <cell r="K11047">
            <v>12313.51</v>
          </cell>
        </row>
        <row r="11048">
          <cell r="K11048">
            <v>15904.95</v>
          </cell>
        </row>
        <row r="11049">
          <cell r="K11049">
            <v>12826.58</v>
          </cell>
        </row>
        <row r="11050">
          <cell r="K11050">
            <v>10261.26</v>
          </cell>
        </row>
        <row r="11051">
          <cell r="K11051">
            <v>15904.95</v>
          </cell>
        </row>
        <row r="11052">
          <cell r="K11052">
            <v>13339.64</v>
          </cell>
        </row>
        <row r="11053">
          <cell r="K11053">
            <v>14878.83</v>
          </cell>
        </row>
        <row r="11054">
          <cell r="K11054">
            <v>17957.21</v>
          </cell>
        </row>
        <row r="11055">
          <cell r="K11055">
            <v>0</v>
          </cell>
        </row>
        <row r="11056">
          <cell r="K11056">
            <v>22061.71</v>
          </cell>
        </row>
        <row r="11057">
          <cell r="K11057">
            <v>17957.21</v>
          </cell>
        </row>
        <row r="11058">
          <cell r="K11058">
            <v>23087.84</v>
          </cell>
        </row>
        <row r="11059">
          <cell r="K11059">
            <v>18983.330000000002</v>
          </cell>
        </row>
        <row r="11060">
          <cell r="K11060">
            <v>24627.02</v>
          </cell>
        </row>
        <row r="11061">
          <cell r="K11061">
            <v>22574.77</v>
          </cell>
        </row>
        <row r="11062">
          <cell r="K11062">
            <v>22574.77</v>
          </cell>
        </row>
        <row r="11063">
          <cell r="K11063">
            <v>28731.53</v>
          </cell>
        </row>
        <row r="11064">
          <cell r="K11064">
            <v>24113.96</v>
          </cell>
        </row>
        <row r="11065">
          <cell r="K11065">
            <v>19496.39</v>
          </cell>
        </row>
        <row r="11066">
          <cell r="K11066">
            <v>23087.84</v>
          </cell>
        </row>
        <row r="11067">
          <cell r="K11067">
            <v>28218.47</v>
          </cell>
        </row>
        <row r="11068">
          <cell r="K11068">
            <v>21548.65</v>
          </cell>
        </row>
        <row r="11069">
          <cell r="K11069">
            <v>13852.7</v>
          </cell>
        </row>
        <row r="11070">
          <cell r="K11070">
            <v>13339.64</v>
          </cell>
        </row>
        <row r="11071">
          <cell r="K11071">
            <v>25140.09</v>
          </cell>
        </row>
        <row r="11072">
          <cell r="K11072">
            <v>25140.09</v>
          </cell>
        </row>
        <row r="11073">
          <cell r="K11073">
            <v>17444.14</v>
          </cell>
        </row>
        <row r="11074">
          <cell r="K11074">
            <v>30783.78</v>
          </cell>
        </row>
        <row r="11075">
          <cell r="K11075">
            <v>25653.15</v>
          </cell>
        </row>
        <row r="11076">
          <cell r="K11076">
            <v>12826.58</v>
          </cell>
        </row>
        <row r="11077">
          <cell r="K11077">
            <v>0</v>
          </cell>
        </row>
        <row r="11078">
          <cell r="K11078">
            <v>2394.29</v>
          </cell>
        </row>
        <row r="11079">
          <cell r="K11079">
            <v>3192.39</v>
          </cell>
        </row>
        <row r="11080">
          <cell r="K11080">
            <v>2394.29</v>
          </cell>
        </row>
        <row r="11081">
          <cell r="K11081">
            <v>2394.29</v>
          </cell>
        </row>
        <row r="11082">
          <cell r="K11082">
            <v>1596.2</v>
          </cell>
        </row>
        <row r="11083">
          <cell r="K11083">
            <v>798.1</v>
          </cell>
        </row>
        <row r="11084">
          <cell r="K11084">
            <v>1596.2</v>
          </cell>
        </row>
        <row r="11085">
          <cell r="K11085">
            <v>0</v>
          </cell>
        </row>
        <row r="11086">
          <cell r="K11086">
            <v>0</v>
          </cell>
        </row>
        <row r="11087">
          <cell r="K11087">
            <v>0</v>
          </cell>
        </row>
        <row r="11088">
          <cell r="K11088">
            <v>0</v>
          </cell>
        </row>
        <row r="11089">
          <cell r="K11089">
            <v>2394.29</v>
          </cell>
        </row>
        <row r="11090">
          <cell r="K11090">
            <v>5586.6900000000005</v>
          </cell>
        </row>
        <row r="11091">
          <cell r="K11091">
            <v>3990.4900000000002</v>
          </cell>
        </row>
        <row r="11092">
          <cell r="K11092">
            <v>2394.29</v>
          </cell>
        </row>
        <row r="11093">
          <cell r="K11093">
            <v>3990.4900000000002</v>
          </cell>
        </row>
        <row r="11094">
          <cell r="K11094">
            <v>0</v>
          </cell>
        </row>
        <row r="11095">
          <cell r="K11095">
            <v>3990.4900000000002</v>
          </cell>
        </row>
        <row r="11096">
          <cell r="K11096">
            <v>2394.29</v>
          </cell>
        </row>
        <row r="11097">
          <cell r="K11097">
            <v>798.1</v>
          </cell>
        </row>
        <row r="11098">
          <cell r="K11098">
            <v>0</v>
          </cell>
        </row>
        <row r="11099">
          <cell r="K11099">
            <v>0</v>
          </cell>
        </row>
        <row r="11100">
          <cell r="K11100">
            <v>1596.2</v>
          </cell>
        </row>
        <row r="11101">
          <cell r="K11101">
            <v>2394.29</v>
          </cell>
        </row>
        <row r="11102">
          <cell r="K11102">
            <v>3990.4900000000002</v>
          </cell>
        </row>
        <row r="11103">
          <cell r="K11103">
            <v>798.1</v>
          </cell>
        </row>
        <row r="11104">
          <cell r="K11104">
            <v>2394.29</v>
          </cell>
        </row>
        <row r="11105">
          <cell r="K11105">
            <v>2394.29</v>
          </cell>
        </row>
        <row r="11106">
          <cell r="K11106">
            <v>0</v>
          </cell>
        </row>
        <row r="11107">
          <cell r="K11107">
            <v>2394.29</v>
          </cell>
        </row>
        <row r="11108">
          <cell r="K11108">
            <v>0</v>
          </cell>
        </row>
        <row r="11109">
          <cell r="K11109">
            <v>2394.29</v>
          </cell>
        </row>
        <row r="11110">
          <cell r="K11110">
            <v>0</v>
          </cell>
        </row>
        <row r="11111">
          <cell r="K11111">
            <v>0</v>
          </cell>
        </row>
        <row r="11112">
          <cell r="K11112">
            <v>15163.86</v>
          </cell>
        </row>
        <row r="11113">
          <cell r="K11113">
            <v>1596.2</v>
          </cell>
        </row>
        <row r="11114">
          <cell r="K11114">
            <v>1596.2</v>
          </cell>
        </row>
        <row r="11115">
          <cell r="K11115">
            <v>798.1</v>
          </cell>
        </row>
        <row r="11116">
          <cell r="K11116">
            <v>3192.39</v>
          </cell>
        </row>
        <row r="11117">
          <cell r="K11117">
            <v>2394.29</v>
          </cell>
        </row>
        <row r="11118">
          <cell r="K11118">
            <v>3192.39</v>
          </cell>
        </row>
        <row r="11119">
          <cell r="K11119">
            <v>0</v>
          </cell>
        </row>
        <row r="11120">
          <cell r="K11120">
            <v>3192.39</v>
          </cell>
        </row>
        <row r="11121">
          <cell r="K11121">
            <v>3192.39</v>
          </cell>
        </row>
        <row r="11122">
          <cell r="K11122">
            <v>1596.2</v>
          </cell>
        </row>
        <row r="11123">
          <cell r="K11123">
            <v>1596.2</v>
          </cell>
        </row>
        <row r="11124">
          <cell r="K11124">
            <v>2394.29</v>
          </cell>
        </row>
        <row r="11125">
          <cell r="K11125">
            <v>0</v>
          </cell>
        </row>
        <row r="11126">
          <cell r="K11126">
            <v>1596.2</v>
          </cell>
        </row>
        <row r="11127">
          <cell r="K11127">
            <v>0</v>
          </cell>
        </row>
        <row r="11128">
          <cell r="K11128">
            <v>1596.2</v>
          </cell>
        </row>
        <row r="11129">
          <cell r="K11129">
            <v>1596.2</v>
          </cell>
        </row>
        <row r="11130">
          <cell r="K11130">
            <v>3192.39</v>
          </cell>
        </row>
        <row r="11131">
          <cell r="K11131">
            <v>2394.29</v>
          </cell>
        </row>
        <row r="11132">
          <cell r="K11132">
            <v>798.1</v>
          </cell>
        </row>
        <row r="11133">
          <cell r="K11133">
            <v>2394.29</v>
          </cell>
        </row>
        <row r="11134">
          <cell r="K11134">
            <v>0</v>
          </cell>
        </row>
        <row r="11135">
          <cell r="K11135">
            <v>3990.4900000000002</v>
          </cell>
        </row>
        <row r="11136">
          <cell r="K11136">
            <v>1596.2</v>
          </cell>
        </row>
        <row r="11137">
          <cell r="K11137">
            <v>0</v>
          </cell>
        </row>
        <row r="11138">
          <cell r="K11138">
            <v>0</v>
          </cell>
        </row>
        <row r="11139">
          <cell r="K11139">
            <v>1596.2</v>
          </cell>
        </row>
        <row r="11140">
          <cell r="K11140">
            <v>2394.29</v>
          </cell>
        </row>
        <row r="11141">
          <cell r="K11141">
            <v>3990.4900000000002</v>
          </cell>
        </row>
        <row r="11142">
          <cell r="K11142">
            <v>2394.29</v>
          </cell>
        </row>
        <row r="11143">
          <cell r="K11143">
            <v>1596.2</v>
          </cell>
        </row>
        <row r="11144">
          <cell r="K11144">
            <v>5586.6900000000005</v>
          </cell>
        </row>
        <row r="11145">
          <cell r="K11145">
            <v>1596.2</v>
          </cell>
        </row>
        <row r="11146">
          <cell r="K11146">
            <v>6384.78</v>
          </cell>
        </row>
        <row r="11147">
          <cell r="K11147">
            <v>2394.29</v>
          </cell>
        </row>
        <row r="11148">
          <cell r="K11148">
            <v>0</v>
          </cell>
        </row>
        <row r="11149">
          <cell r="K11149">
            <v>0</v>
          </cell>
        </row>
        <row r="11150">
          <cell r="K11150">
            <v>5130.63</v>
          </cell>
        </row>
        <row r="11151">
          <cell r="K11151">
            <v>22232.73</v>
          </cell>
        </row>
        <row r="11152">
          <cell r="K11152">
            <v>1710.21</v>
          </cell>
        </row>
        <row r="11153">
          <cell r="K11153">
            <v>0</v>
          </cell>
        </row>
        <row r="11154">
          <cell r="K11154">
            <v>1710.21</v>
          </cell>
        </row>
        <row r="11155">
          <cell r="K11155">
            <v>0</v>
          </cell>
        </row>
        <row r="11156">
          <cell r="K11156">
            <v>0</v>
          </cell>
        </row>
        <row r="11157">
          <cell r="K11157">
            <v>1710.21</v>
          </cell>
        </row>
        <row r="11158">
          <cell r="K11158">
            <v>0</v>
          </cell>
        </row>
        <row r="11159">
          <cell r="K11159">
            <v>0</v>
          </cell>
        </row>
        <row r="11160">
          <cell r="K11160">
            <v>0</v>
          </cell>
        </row>
        <row r="11161">
          <cell r="K11161">
            <v>8551.0499999999993</v>
          </cell>
        </row>
        <row r="11162">
          <cell r="K11162">
            <v>3420.42</v>
          </cell>
        </row>
        <row r="11163">
          <cell r="K11163">
            <v>3420.42</v>
          </cell>
        </row>
        <row r="11164">
          <cell r="K11164">
            <v>8551.0499999999993</v>
          </cell>
        </row>
        <row r="11165">
          <cell r="K11165">
            <v>3420.42</v>
          </cell>
        </row>
        <row r="11166">
          <cell r="K11166">
            <v>10261.26</v>
          </cell>
        </row>
        <row r="11167">
          <cell r="K11167">
            <v>3420.42</v>
          </cell>
        </row>
        <row r="11168">
          <cell r="K11168">
            <v>1710.21</v>
          </cell>
        </row>
        <row r="11169">
          <cell r="K11169">
            <v>3420.42</v>
          </cell>
        </row>
        <row r="11170">
          <cell r="K11170">
            <v>0</v>
          </cell>
        </row>
        <row r="11171">
          <cell r="K11171">
            <v>3420.42</v>
          </cell>
        </row>
        <row r="11172">
          <cell r="K11172">
            <v>5130.63</v>
          </cell>
        </row>
        <row r="11173">
          <cell r="K11173">
            <v>1710.21</v>
          </cell>
        </row>
        <row r="11174">
          <cell r="K11174">
            <v>3420.42</v>
          </cell>
        </row>
        <row r="11175">
          <cell r="K11175">
            <v>0</v>
          </cell>
        </row>
        <row r="11176">
          <cell r="K11176">
            <v>5130.63</v>
          </cell>
        </row>
        <row r="11177">
          <cell r="K11177">
            <v>5130.63</v>
          </cell>
        </row>
        <row r="11178">
          <cell r="K11178">
            <v>5130.63</v>
          </cell>
        </row>
        <row r="11179">
          <cell r="K11179">
            <v>5130.63</v>
          </cell>
        </row>
        <row r="11180">
          <cell r="K11180">
            <v>5130.63</v>
          </cell>
        </row>
        <row r="11181">
          <cell r="K11181">
            <v>5130.63</v>
          </cell>
        </row>
        <row r="11182">
          <cell r="K11182">
            <v>1710.21</v>
          </cell>
        </row>
        <row r="11183">
          <cell r="K11183">
            <v>0</v>
          </cell>
        </row>
        <row r="11184">
          <cell r="K11184">
            <v>13681.68</v>
          </cell>
        </row>
        <row r="11185">
          <cell r="K11185">
            <v>5130.63</v>
          </cell>
        </row>
        <row r="11186">
          <cell r="K11186">
            <v>1710.21</v>
          </cell>
        </row>
        <row r="11187">
          <cell r="K11187">
            <v>1710.21</v>
          </cell>
        </row>
        <row r="11188">
          <cell r="K11188">
            <v>3420.42</v>
          </cell>
        </row>
        <row r="11189">
          <cell r="K11189">
            <v>5130.63</v>
          </cell>
        </row>
        <row r="11190">
          <cell r="K11190">
            <v>0</v>
          </cell>
        </row>
        <row r="11191">
          <cell r="K11191">
            <v>5130.63</v>
          </cell>
        </row>
        <row r="11192">
          <cell r="K11192">
            <v>3420.42</v>
          </cell>
        </row>
        <row r="11193">
          <cell r="K11193">
            <v>3420.42</v>
          </cell>
        </row>
        <row r="11194">
          <cell r="K11194">
            <v>3420.42</v>
          </cell>
        </row>
        <row r="11195">
          <cell r="K11195">
            <v>3420.42</v>
          </cell>
        </row>
        <row r="11196">
          <cell r="K11196">
            <v>5130.63</v>
          </cell>
        </row>
        <row r="11197">
          <cell r="K11197">
            <v>0</v>
          </cell>
        </row>
        <row r="11198">
          <cell r="K11198">
            <v>3420.42</v>
          </cell>
        </row>
        <row r="11199">
          <cell r="K11199">
            <v>0</v>
          </cell>
        </row>
        <row r="11200">
          <cell r="K11200">
            <v>0</v>
          </cell>
        </row>
        <row r="11201">
          <cell r="K11201">
            <v>5130.63</v>
          </cell>
        </row>
        <row r="11202">
          <cell r="K11202">
            <v>3420.42</v>
          </cell>
        </row>
        <row r="11203">
          <cell r="K11203">
            <v>5130.63</v>
          </cell>
        </row>
        <row r="11204">
          <cell r="K11204">
            <v>0</v>
          </cell>
        </row>
        <row r="11205">
          <cell r="K11205">
            <v>0</v>
          </cell>
        </row>
        <row r="11206">
          <cell r="K11206">
            <v>3420.42</v>
          </cell>
        </row>
        <row r="11207">
          <cell r="K11207">
            <v>8551.0499999999993</v>
          </cell>
        </row>
        <row r="11208">
          <cell r="K11208">
            <v>3420.42</v>
          </cell>
        </row>
        <row r="11209">
          <cell r="K11209">
            <v>3420.42</v>
          </cell>
        </row>
        <row r="11210">
          <cell r="K11210">
            <v>5130.63</v>
          </cell>
        </row>
        <row r="11211">
          <cell r="K11211">
            <v>3420.42</v>
          </cell>
        </row>
        <row r="11212">
          <cell r="K11212">
            <v>5130.63</v>
          </cell>
        </row>
        <row r="11213">
          <cell r="K11213">
            <v>3420.42</v>
          </cell>
        </row>
        <row r="11214">
          <cell r="K11214">
            <v>5130.63</v>
          </cell>
        </row>
        <row r="11215">
          <cell r="K11215">
            <v>3420.42</v>
          </cell>
        </row>
        <row r="11216">
          <cell r="K11216">
            <v>6840.84</v>
          </cell>
        </row>
        <row r="11217">
          <cell r="K11217">
            <v>3420.42</v>
          </cell>
        </row>
        <row r="11218">
          <cell r="K11218">
            <v>0</v>
          </cell>
        </row>
        <row r="11219">
          <cell r="K11219">
            <v>5130.63</v>
          </cell>
        </row>
        <row r="11220">
          <cell r="K11220">
            <v>5130.63</v>
          </cell>
        </row>
        <row r="11221">
          <cell r="K11221">
            <v>0</v>
          </cell>
        </row>
        <row r="11222">
          <cell r="K11222">
            <v>10945.34</v>
          </cell>
        </row>
        <row r="11223">
          <cell r="K11223">
            <v>36484.480000000003</v>
          </cell>
        </row>
        <row r="11224">
          <cell r="K11224">
            <v>7296.9000000000005</v>
          </cell>
        </row>
        <row r="11225">
          <cell r="K11225">
            <v>0</v>
          </cell>
        </row>
        <row r="11226">
          <cell r="K11226">
            <v>7296.9000000000005</v>
          </cell>
        </row>
        <row r="11227">
          <cell r="K11227">
            <v>0</v>
          </cell>
        </row>
        <row r="11228">
          <cell r="K11228">
            <v>0</v>
          </cell>
        </row>
        <row r="11229">
          <cell r="K11229">
            <v>3648.4500000000003</v>
          </cell>
        </row>
        <row r="11230">
          <cell r="K11230">
            <v>7296.9000000000005</v>
          </cell>
        </row>
        <row r="11231">
          <cell r="K11231">
            <v>0</v>
          </cell>
        </row>
        <row r="11232">
          <cell r="K11232">
            <v>7296.9000000000005</v>
          </cell>
        </row>
        <row r="11233">
          <cell r="K11233">
            <v>0</v>
          </cell>
        </row>
        <row r="11234">
          <cell r="K11234">
            <v>3648.4500000000003</v>
          </cell>
        </row>
        <row r="11235">
          <cell r="K11235">
            <v>3648.4500000000003</v>
          </cell>
        </row>
        <row r="11236">
          <cell r="K11236">
            <v>10945.34</v>
          </cell>
        </row>
        <row r="11237">
          <cell r="K11237">
            <v>3648.4500000000003</v>
          </cell>
        </row>
        <row r="11238">
          <cell r="K11238">
            <v>14593.79</v>
          </cell>
        </row>
        <row r="11239">
          <cell r="K11239">
            <v>3648.4500000000003</v>
          </cell>
        </row>
        <row r="11240">
          <cell r="K11240">
            <v>7296.9000000000005</v>
          </cell>
        </row>
        <row r="11241">
          <cell r="K11241">
            <v>3648.4500000000003</v>
          </cell>
        </row>
        <row r="11242">
          <cell r="K11242">
            <v>0</v>
          </cell>
        </row>
        <row r="11243">
          <cell r="K11243">
            <v>0</v>
          </cell>
        </row>
        <row r="11244">
          <cell r="K11244">
            <v>7296.9000000000005</v>
          </cell>
        </row>
        <row r="11245">
          <cell r="K11245">
            <v>7296.9000000000005</v>
          </cell>
        </row>
        <row r="11246">
          <cell r="K11246">
            <v>3648.4500000000003</v>
          </cell>
        </row>
        <row r="11247">
          <cell r="K11247">
            <v>7296.9000000000005</v>
          </cell>
        </row>
        <row r="11248">
          <cell r="K11248">
            <v>10945.34</v>
          </cell>
        </row>
        <row r="11249">
          <cell r="K11249">
            <v>3648.4500000000003</v>
          </cell>
        </row>
        <row r="11250">
          <cell r="K11250">
            <v>0</v>
          </cell>
        </row>
        <row r="11251">
          <cell r="K11251">
            <v>10945.34</v>
          </cell>
        </row>
        <row r="11252">
          <cell r="K11252">
            <v>10945.34</v>
          </cell>
        </row>
        <row r="11253">
          <cell r="K11253">
            <v>10945.34</v>
          </cell>
        </row>
        <row r="11254">
          <cell r="K11254">
            <v>0</v>
          </cell>
        </row>
        <row r="11255">
          <cell r="K11255">
            <v>0</v>
          </cell>
        </row>
        <row r="11256">
          <cell r="K11256">
            <v>14593.79</v>
          </cell>
        </row>
        <row r="11257">
          <cell r="K11257">
            <v>0</v>
          </cell>
        </row>
        <row r="11258">
          <cell r="K11258">
            <v>0</v>
          </cell>
        </row>
        <row r="11259">
          <cell r="K11259">
            <v>3648.4500000000003</v>
          </cell>
        </row>
        <row r="11260">
          <cell r="K11260">
            <v>3648.4500000000003</v>
          </cell>
        </row>
        <row r="11261">
          <cell r="K11261">
            <v>14593.79</v>
          </cell>
        </row>
        <row r="11262">
          <cell r="K11262">
            <v>3648.4500000000003</v>
          </cell>
        </row>
        <row r="11263">
          <cell r="K11263">
            <v>7296.9000000000005</v>
          </cell>
        </row>
        <row r="11264">
          <cell r="K11264">
            <v>3648.4500000000003</v>
          </cell>
        </row>
        <row r="11265">
          <cell r="K11265">
            <v>3648.4500000000003</v>
          </cell>
        </row>
        <row r="11266">
          <cell r="K11266">
            <v>7296.9000000000005</v>
          </cell>
        </row>
        <row r="11267">
          <cell r="K11267">
            <v>7296.9000000000005</v>
          </cell>
        </row>
        <row r="11268">
          <cell r="K11268">
            <v>10945.34</v>
          </cell>
        </row>
        <row r="11269">
          <cell r="K11269">
            <v>0</v>
          </cell>
        </row>
        <row r="11270">
          <cell r="K11270">
            <v>7296.9000000000005</v>
          </cell>
        </row>
        <row r="11271">
          <cell r="K11271">
            <v>0</v>
          </cell>
        </row>
        <row r="11272">
          <cell r="K11272">
            <v>7296.9000000000005</v>
          </cell>
        </row>
        <row r="11273">
          <cell r="K11273">
            <v>7296.9000000000005</v>
          </cell>
        </row>
        <row r="11274">
          <cell r="K11274">
            <v>7296.9000000000005</v>
          </cell>
        </row>
        <row r="11275">
          <cell r="K11275">
            <v>10945.34</v>
          </cell>
        </row>
        <row r="11276">
          <cell r="K11276">
            <v>3648.4500000000003</v>
          </cell>
        </row>
        <row r="11277">
          <cell r="K11277">
            <v>10945.34</v>
          </cell>
        </row>
        <row r="11278">
          <cell r="K11278">
            <v>10945.34</v>
          </cell>
        </row>
        <row r="11279">
          <cell r="K11279">
            <v>18242.240000000002</v>
          </cell>
        </row>
        <row r="11280">
          <cell r="K11280">
            <v>0</v>
          </cell>
        </row>
        <row r="11281">
          <cell r="K11281">
            <v>3648.4500000000003</v>
          </cell>
        </row>
        <row r="11282">
          <cell r="K11282">
            <v>3648.4500000000003</v>
          </cell>
        </row>
        <row r="11283">
          <cell r="K11283">
            <v>7296.9000000000005</v>
          </cell>
        </row>
        <row r="11284">
          <cell r="K11284">
            <v>3648.4500000000003</v>
          </cell>
        </row>
        <row r="11285">
          <cell r="K11285">
            <v>3648.4500000000003</v>
          </cell>
        </row>
        <row r="11286">
          <cell r="K11286">
            <v>0</v>
          </cell>
        </row>
        <row r="11287">
          <cell r="K11287">
            <v>3648.4500000000003</v>
          </cell>
        </row>
        <row r="11288">
          <cell r="K11288">
            <v>0</v>
          </cell>
        </row>
        <row r="11289">
          <cell r="K11289">
            <v>7296.9000000000005</v>
          </cell>
        </row>
        <row r="11290">
          <cell r="K11290">
            <v>7296.9000000000005</v>
          </cell>
        </row>
        <row r="11291">
          <cell r="K11291">
            <v>10945.34</v>
          </cell>
        </row>
        <row r="11292">
          <cell r="K11292">
            <v>0</v>
          </cell>
        </row>
        <row r="11293">
          <cell r="K11293">
            <v>2280.2800000000002</v>
          </cell>
        </row>
        <row r="11294">
          <cell r="K11294">
            <v>5700.7</v>
          </cell>
        </row>
        <row r="11295">
          <cell r="K11295">
            <v>5700.7</v>
          </cell>
        </row>
        <row r="11296">
          <cell r="K11296">
            <v>7980.9800000000005</v>
          </cell>
        </row>
        <row r="11297">
          <cell r="K11297">
            <v>4560.5600000000004</v>
          </cell>
        </row>
        <row r="11298">
          <cell r="K11298">
            <v>6840.84</v>
          </cell>
        </row>
        <row r="11299">
          <cell r="K11299">
            <v>3420.42</v>
          </cell>
        </row>
        <row r="11300">
          <cell r="K11300">
            <v>5700.7</v>
          </cell>
        </row>
        <row r="11301">
          <cell r="K11301">
            <v>6840.84</v>
          </cell>
        </row>
        <row r="11302">
          <cell r="K11302">
            <v>4560.5600000000004</v>
          </cell>
        </row>
        <row r="11303">
          <cell r="K11303">
            <v>0</v>
          </cell>
        </row>
        <row r="11304">
          <cell r="K11304">
            <v>3420.42</v>
          </cell>
        </row>
        <row r="11305">
          <cell r="K11305">
            <v>4560.5600000000004</v>
          </cell>
        </row>
        <row r="11306">
          <cell r="K11306">
            <v>7980.9800000000005</v>
          </cell>
        </row>
        <row r="11307">
          <cell r="K11307">
            <v>3420.42</v>
          </cell>
        </row>
        <row r="11308">
          <cell r="K11308">
            <v>12541.54</v>
          </cell>
        </row>
        <row r="11309">
          <cell r="K11309">
            <v>3420.42</v>
          </cell>
        </row>
        <row r="11310">
          <cell r="K11310">
            <v>3420.42</v>
          </cell>
        </row>
        <row r="11311">
          <cell r="K11311">
            <v>3420.42</v>
          </cell>
        </row>
        <row r="11312">
          <cell r="K11312">
            <v>3420.42</v>
          </cell>
        </row>
        <row r="11313">
          <cell r="K11313">
            <v>9121.1200000000008</v>
          </cell>
        </row>
        <row r="11314">
          <cell r="K11314">
            <v>5700.7</v>
          </cell>
        </row>
        <row r="11315">
          <cell r="K11315">
            <v>4560.5600000000004</v>
          </cell>
        </row>
        <row r="11316">
          <cell r="K11316">
            <v>5700.7</v>
          </cell>
        </row>
        <row r="11317">
          <cell r="K11317">
            <v>3420.42</v>
          </cell>
        </row>
        <row r="11318">
          <cell r="K11318">
            <v>6840.84</v>
          </cell>
        </row>
        <row r="11319">
          <cell r="K11319">
            <v>4560.5600000000004</v>
          </cell>
        </row>
        <row r="11320">
          <cell r="K11320">
            <v>4560.5600000000004</v>
          </cell>
        </row>
        <row r="11321">
          <cell r="K11321">
            <v>5700.7</v>
          </cell>
        </row>
        <row r="11322">
          <cell r="K11322">
            <v>7980.9800000000005</v>
          </cell>
        </row>
        <row r="11323">
          <cell r="K11323">
            <v>4560.5600000000004</v>
          </cell>
        </row>
        <row r="11324">
          <cell r="K11324">
            <v>9121.1200000000008</v>
          </cell>
        </row>
        <row r="11325">
          <cell r="K11325">
            <v>7980.9800000000005</v>
          </cell>
        </row>
        <row r="11326">
          <cell r="K11326">
            <v>4560.5600000000004</v>
          </cell>
        </row>
        <row r="11327">
          <cell r="K11327">
            <v>3420.42</v>
          </cell>
        </row>
        <row r="11328">
          <cell r="K11328">
            <v>5700.7</v>
          </cell>
        </row>
        <row r="11329">
          <cell r="K11329">
            <v>5700.7</v>
          </cell>
        </row>
        <row r="11330">
          <cell r="K11330">
            <v>3420.42</v>
          </cell>
        </row>
        <row r="11331">
          <cell r="K11331">
            <v>5700.7</v>
          </cell>
        </row>
        <row r="11332">
          <cell r="K11332">
            <v>3420.42</v>
          </cell>
        </row>
        <row r="11333">
          <cell r="K11333">
            <v>5700.7</v>
          </cell>
        </row>
        <row r="11334">
          <cell r="K11334">
            <v>5700.7</v>
          </cell>
        </row>
        <row r="11335">
          <cell r="K11335">
            <v>5700.7</v>
          </cell>
        </row>
        <row r="11336">
          <cell r="K11336">
            <v>3420.42</v>
          </cell>
        </row>
        <row r="11337">
          <cell r="K11337">
            <v>3420.42</v>
          </cell>
        </row>
        <row r="11338">
          <cell r="K11338">
            <v>7980.9800000000005</v>
          </cell>
        </row>
        <row r="11339">
          <cell r="K11339">
            <v>2280.2800000000002</v>
          </cell>
        </row>
        <row r="11340">
          <cell r="K11340">
            <v>7980.9800000000005</v>
          </cell>
        </row>
        <row r="11341">
          <cell r="K11341">
            <v>22802.799999999999</v>
          </cell>
        </row>
        <row r="11342">
          <cell r="K11342">
            <v>6840.84</v>
          </cell>
        </row>
        <row r="11343">
          <cell r="K11343">
            <v>0</v>
          </cell>
        </row>
        <row r="11344">
          <cell r="K11344">
            <v>5700.7</v>
          </cell>
        </row>
        <row r="11345">
          <cell r="K11345">
            <v>3420.42</v>
          </cell>
        </row>
        <row r="11346">
          <cell r="K11346">
            <v>2280.2800000000002</v>
          </cell>
        </row>
        <row r="11347">
          <cell r="K11347">
            <v>5700.7</v>
          </cell>
        </row>
        <row r="11348">
          <cell r="K11348">
            <v>3420.42</v>
          </cell>
        </row>
        <row r="11349">
          <cell r="K11349">
            <v>5700.7</v>
          </cell>
        </row>
        <row r="11350">
          <cell r="K11350">
            <v>13681.68</v>
          </cell>
        </row>
        <row r="11351">
          <cell r="K11351">
            <v>9121.1200000000008</v>
          </cell>
        </row>
        <row r="11352">
          <cell r="K11352">
            <v>7980.9800000000005</v>
          </cell>
        </row>
        <row r="11353">
          <cell r="K11353">
            <v>4560.5600000000004</v>
          </cell>
        </row>
        <row r="11354">
          <cell r="K11354">
            <v>5700.7</v>
          </cell>
        </row>
        <row r="11355">
          <cell r="K11355">
            <v>5700.7</v>
          </cell>
        </row>
        <row r="11356">
          <cell r="K11356">
            <v>11401.4</v>
          </cell>
        </row>
        <row r="11357">
          <cell r="K11357">
            <v>4560.5600000000004</v>
          </cell>
        </row>
        <row r="11358">
          <cell r="K11358">
            <v>5700.7</v>
          </cell>
        </row>
        <row r="11359">
          <cell r="K11359">
            <v>5700.7</v>
          </cell>
        </row>
        <row r="11360">
          <cell r="K11360">
            <v>3420.42</v>
          </cell>
        </row>
        <row r="11361">
          <cell r="K11361">
            <v>13681.68</v>
          </cell>
        </row>
        <row r="11362">
          <cell r="K11362">
            <v>3420.42</v>
          </cell>
        </row>
        <row r="11363">
          <cell r="K11363">
            <v>6840.84</v>
          </cell>
        </row>
        <row r="11364">
          <cell r="K11364">
            <v>6840.84</v>
          </cell>
        </row>
        <row r="11365">
          <cell r="K11365">
            <v>14251.75</v>
          </cell>
        </row>
        <row r="11366">
          <cell r="K11366">
            <v>17672.170000000002</v>
          </cell>
        </row>
        <row r="11367">
          <cell r="K11367">
            <v>14821.82</v>
          </cell>
        </row>
        <row r="11368">
          <cell r="K11368">
            <v>31353.850000000002</v>
          </cell>
        </row>
        <row r="11369">
          <cell r="K11369">
            <v>9121.1200000000008</v>
          </cell>
        </row>
        <row r="11370">
          <cell r="K11370">
            <v>13681.68</v>
          </cell>
        </row>
        <row r="11371">
          <cell r="K11371">
            <v>28503.5</v>
          </cell>
        </row>
        <row r="11372">
          <cell r="K11372">
            <v>14251.75</v>
          </cell>
        </row>
        <row r="11373">
          <cell r="K11373">
            <v>27933.43</v>
          </cell>
        </row>
        <row r="11374">
          <cell r="K11374">
            <v>13681.68</v>
          </cell>
        </row>
        <row r="11375">
          <cell r="K11375">
            <v>0</v>
          </cell>
        </row>
        <row r="11376">
          <cell r="K11376">
            <v>11401.4</v>
          </cell>
        </row>
        <row r="11377">
          <cell r="K11377">
            <v>10261.26</v>
          </cell>
        </row>
        <row r="11378">
          <cell r="K11378">
            <v>27933.43</v>
          </cell>
        </row>
        <row r="11379">
          <cell r="K11379">
            <v>11401.4</v>
          </cell>
        </row>
        <row r="11380">
          <cell r="K11380">
            <v>27933.43</v>
          </cell>
        </row>
        <row r="11381">
          <cell r="K11381">
            <v>11401.4</v>
          </cell>
        </row>
        <row r="11382">
          <cell r="K11382">
            <v>16532.03</v>
          </cell>
        </row>
        <row r="11383">
          <cell r="K11383">
            <v>24513.010000000002</v>
          </cell>
        </row>
        <row r="11384">
          <cell r="K11384">
            <v>10831.33</v>
          </cell>
        </row>
        <row r="11385">
          <cell r="K11385">
            <v>33634.129999999997</v>
          </cell>
        </row>
        <row r="11386">
          <cell r="K11386">
            <v>29643.64</v>
          </cell>
        </row>
        <row r="11387">
          <cell r="K11387">
            <v>29643.64</v>
          </cell>
        </row>
        <row r="11388">
          <cell r="K11388">
            <v>14251.75</v>
          </cell>
        </row>
        <row r="11389">
          <cell r="K11389">
            <v>10831.33</v>
          </cell>
        </row>
        <row r="11390">
          <cell r="K11390">
            <v>14821.82</v>
          </cell>
        </row>
        <row r="11391">
          <cell r="K11391">
            <v>10831.33</v>
          </cell>
        </row>
        <row r="11392">
          <cell r="K11392">
            <v>33064.06</v>
          </cell>
        </row>
        <row r="11393">
          <cell r="K11393">
            <v>29073.57</v>
          </cell>
        </row>
        <row r="11394">
          <cell r="K11394">
            <v>15961.960000000001</v>
          </cell>
        </row>
        <row r="11395">
          <cell r="K11395">
            <v>17102.099999999999</v>
          </cell>
        </row>
        <row r="11396">
          <cell r="K11396">
            <v>14821.82</v>
          </cell>
        </row>
        <row r="11397">
          <cell r="K11397">
            <v>14821.82</v>
          </cell>
        </row>
        <row r="11398">
          <cell r="K11398">
            <v>16532.03</v>
          </cell>
        </row>
        <row r="11399">
          <cell r="K11399">
            <v>33064.06</v>
          </cell>
        </row>
        <row r="11400">
          <cell r="K11400">
            <v>14821.82</v>
          </cell>
        </row>
        <row r="11401">
          <cell r="K11401">
            <v>13681.68</v>
          </cell>
        </row>
        <row r="11402">
          <cell r="K11402">
            <v>16532.03</v>
          </cell>
        </row>
        <row r="11403">
          <cell r="K11403">
            <v>17102.099999999999</v>
          </cell>
        </row>
        <row r="11404">
          <cell r="K11404">
            <v>17672.170000000002</v>
          </cell>
        </row>
        <row r="11405">
          <cell r="K11405">
            <v>25083.08</v>
          </cell>
        </row>
        <row r="11406">
          <cell r="K11406">
            <v>19382.38</v>
          </cell>
        </row>
        <row r="11407">
          <cell r="K11407">
            <v>13681.68</v>
          </cell>
        </row>
        <row r="11408">
          <cell r="K11408">
            <v>17672.170000000002</v>
          </cell>
        </row>
        <row r="11409">
          <cell r="K11409">
            <v>14251.75</v>
          </cell>
        </row>
        <row r="11410">
          <cell r="K11410">
            <v>11401.4</v>
          </cell>
        </row>
        <row r="11411">
          <cell r="K11411">
            <v>17672.170000000002</v>
          </cell>
        </row>
        <row r="11412">
          <cell r="K11412">
            <v>14821.82</v>
          </cell>
        </row>
        <row r="11413">
          <cell r="K11413">
            <v>16532.03</v>
          </cell>
        </row>
        <row r="11414">
          <cell r="K11414">
            <v>19952.45</v>
          </cell>
        </row>
        <row r="11415">
          <cell r="K11415">
            <v>0</v>
          </cell>
        </row>
        <row r="11416">
          <cell r="K11416">
            <v>24513.010000000002</v>
          </cell>
        </row>
        <row r="11417">
          <cell r="K11417">
            <v>19952.45</v>
          </cell>
        </row>
        <row r="11418">
          <cell r="K11418">
            <v>25653.15</v>
          </cell>
        </row>
        <row r="11419">
          <cell r="K11419">
            <v>21092.59</v>
          </cell>
        </row>
        <row r="11420">
          <cell r="K11420">
            <v>27363.360000000001</v>
          </cell>
        </row>
        <row r="11421">
          <cell r="K11421">
            <v>25083.08</v>
          </cell>
        </row>
        <row r="11422">
          <cell r="K11422">
            <v>25083.08</v>
          </cell>
        </row>
        <row r="11423">
          <cell r="K11423">
            <v>31923.920000000002</v>
          </cell>
        </row>
        <row r="11424">
          <cell r="K11424">
            <v>26793.29</v>
          </cell>
        </row>
        <row r="11425">
          <cell r="K11425">
            <v>21662.66</v>
          </cell>
        </row>
        <row r="11426">
          <cell r="K11426">
            <v>25653.15</v>
          </cell>
        </row>
        <row r="11427">
          <cell r="K11427">
            <v>31353.850000000002</v>
          </cell>
        </row>
        <row r="11428">
          <cell r="K11428">
            <v>23942.94</v>
          </cell>
        </row>
        <row r="11429">
          <cell r="K11429">
            <v>15391.89</v>
          </cell>
        </row>
        <row r="11430">
          <cell r="K11430">
            <v>14821.82</v>
          </cell>
        </row>
        <row r="11431">
          <cell r="K11431">
            <v>27933.43</v>
          </cell>
        </row>
        <row r="11432">
          <cell r="K11432">
            <v>27933.43</v>
          </cell>
        </row>
        <row r="11433">
          <cell r="K11433">
            <v>19382.38</v>
          </cell>
        </row>
        <row r="11434">
          <cell r="K11434">
            <v>34204.199999999997</v>
          </cell>
        </row>
        <row r="11435">
          <cell r="K11435">
            <v>28503.5</v>
          </cell>
        </row>
        <row r="11436">
          <cell r="K11436">
            <v>14251.75</v>
          </cell>
        </row>
        <row r="11437">
          <cell r="K11437">
            <v>24000</v>
          </cell>
        </row>
        <row r="11438">
          <cell r="K11438">
            <v>24000</v>
          </cell>
        </row>
        <row r="11439">
          <cell r="K11439">
            <v>24000</v>
          </cell>
        </row>
        <row r="11440">
          <cell r="K11440">
            <v>24000</v>
          </cell>
        </row>
        <row r="11441">
          <cell r="K11441">
            <v>24000</v>
          </cell>
        </row>
        <row r="11442">
          <cell r="K11442">
            <v>24000</v>
          </cell>
        </row>
        <row r="11443">
          <cell r="K11443">
            <v>24000</v>
          </cell>
        </row>
        <row r="11444">
          <cell r="K11444">
            <v>24000</v>
          </cell>
        </row>
        <row r="11445">
          <cell r="K11445">
            <v>24000</v>
          </cell>
        </row>
        <row r="11446">
          <cell r="K11446">
            <v>24000</v>
          </cell>
        </row>
        <row r="11447">
          <cell r="K11447">
            <v>0</v>
          </cell>
        </row>
        <row r="11448">
          <cell r="K11448">
            <v>24000</v>
          </cell>
        </row>
        <row r="11449">
          <cell r="K11449">
            <v>24000</v>
          </cell>
        </row>
        <row r="11450">
          <cell r="K11450">
            <v>24000</v>
          </cell>
        </row>
        <row r="11451">
          <cell r="K11451">
            <v>24000</v>
          </cell>
        </row>
        <row r="11452">
          <cell r="K11452">
            <v>24000</v>
          </cell>
        </row>
        <row r="11453">
          <cell r="K11453">
            <v>24000</v>
          </cell>
        </row>
        <row r="11454">
          <cell r="K11454">
            <v>24000</v>
          </cell>
        </row>
        <row r="11455">
          <cell r="K11455">
            <v>24000</v>
          </cell>
        </row>
        <row r="11456">
          <cell r="K11456">
            <v>24000</v>
          </cell>
        </row>
        <row r="11457">
          <cell r="K11457">
            <v>24000</v>
          </cell>
        </row>
        <row r="11458">
          <cell r="K11458">
            <v>24000</v>
          </cell>
        </row>
        <row r="11459">
          <cell r="K11459">
            <v>24000</v>
          </cell>
        </row>
        <row r="11460">
          <cell r="K11460">
            <v>24000</v>
          </cell>
        </row>
        <row r="11461">
          <cell r="K11461">
            <v>24000</v>
          </cell>
        </row>
        <row r="11462">
          <cell r="K11462">
            <v>24000</v>
          </cell>
        </row>
        <row r="11463">
          <cell r="K11463">
            <v>24000</v>
          </cell>
        </row>
        <row r="11464">
          <cell r="K11464">
            <v>24000</v>
          </cell>
        </row>
        <row r="11465">
          <cell r="K11465">
            <v>24000</v>
          </cell>
        </row>
        <row r="11466">
          <cell r="K11466">
            <v>24000</v>
          </cell>
        </row>
        <row r="11467">
          <cell r="K11467">
            <v>24000</v>
          </cell>
        </row>
        <row r="11468">
          <cell r="K11468">
            <v>24000</v>
          </cell>
        </row>
        <row r="11469">
          <cell r="K11469">
            <v>24000</v>
          </cell>
        </row>
        <row r="11470">
          <cell r="K11470">
            <v>24000</v>
          </cell>
        </row>
        <row r="11471">
          <cell r="K11471">
            <v>24000</v>
          </cell>
        </row>
        <row r="11472">
          <cell r="K11472">
            <v>24000</v>
          </cell>
        </row>
        <row r="11473">
          <cell r="K11473">
            <v>24000</v>
          </cell>
        </row>
        <row r="11474">
          <cell r="K11474">
            <v>24000</v>
          </cell>
        </row>
        <row r="11475">
          <cell r="K11475">
            <v>24000</v>
          </cell>
        </row>
        <row r="11476">
          <cell r="K11476">
            <v>24000</v>
          </cell>
        </row>
        <row r="11477">
          <cell r="K11477">
            <v>24000</v>
          </cell>
        </row>
        <row r="11478">
          <cell r="K11478">
            <v>24000</v>
          </cell>
        </row>
        <row r="11479">
          <cell r="K11479">
            <v>24000</v>
          </cell>
        </row>
        <row r="11480">
          <cell r="K11480">
            <v>24000</v>
          </cell>
        </row>
        <row r="11481">
          <cell r="K11481">
            <v>24000</v>
          </cell>
        </row>
        <row r="11482">
          <cell r="K11482">
            <v>24000</v>
          </cell>
        </row>
        <row r="11483">
          <cell r="K11483">
            <v>24000</v>
          </cell>
        </row>
        <row r="11484">
          <cell r="K11484">
            <v>24000</v>
          </cell>
        </row>
        <row r="11485">
          <cell r="K11485">
            <v>24000</v>
          </cell>
        </row>
        <row r="11486">
          <cell r="K11486">
            <v>24000</v>
          </cell>
        </row>
        <row r="11487">
          <cell r="K11487">
            <v>0</v>
          </cell>
        </row>
        <row r="11488">
          <cell r="K11488">
            <v>24000</v>
          </cell>
        </row>
        <row r="11489">
          <cell r="K11489">
            <v>24000</v>
          </cell>
        </row>
        <row r="11490">
          <cell r="K11490">
            <v>24000</v>
          </cell>
        </row>
        <row r="11491">
          <cell r="K11491">
            <v>24000</v>
          </cell>
        </row>
        <row r="11492">
          <cell r="K11492">
            <v>24000</v>
          </cell>
        </row>
        <row r="11493">
          <cell r="K11493">
            <v>24000</v>
          </cell>
        </row>
        <row r="11494">
          <cell r="K11494">
            <v>24000</v>
          </cell>
        </row>
        <row r="11495">
          <cell r="K11495">
            <v>24000</v>
          </cell>
        </row>
        <row r="11496">
          <cell r="K11496">
            <v>24000</v>
          </cell>
        </row>
        <row r="11497">
          <cell r="K11497">
            <v>24000</v>
          </cell>
        </row>
        <row r="11498">
          <cell r="K11498">
            <v>24000</v>
          </cell>
        </row>
        <row r="11499">
          <cell r="K11499">
            <v>24000</v>
          </cell>
        </row>
        <row r="11500">
          <cell r="K11500">
            <v>24000</v>
          </cell>
        </row>
        <row r="11501">
          <cell r="K11501">
            <v>24000</v>
          </cell>
        </row>
        <row r="11502">
          <cell r="K11502">
            <v>24000</v>
          </cell>
        </row>
        <row r="11503">
          <cell r="K11503">
            <v>24000</v>
          </cell>
        </row>
        <row r="11504">
          <cell r="K11504">
            <v>24000</v>
          </cell>
        </row>
        <row r="11505">
          <cell r="K11505">
            <v>24000</v>
          </cell>
        </row>
        <row r="11506">
          <cell r="K11506">
            <v>24000</v>
          </cell>
        </row>
        <row r="11507">
          <cell r="K11507">
            <v>24000</v>
          </cell>
        </row>
        <row r="11508">
          <cell r="K11508">
            <v>24000</v>
          </cell>
        </row>
        <row r="11512">
          <cell r="G11512">
            <v>5</v>
          </cell>
        </row>
        <row r="11521">
          <cell r="G11521">
            <v>8</v>
          </cell>
        </row>
        <row r="11523">
          <cell r="G11523">
            <v>8</v>
          </cell>
        </row>
        <row r="11525">
          <cell r="G11525">
            <v>10</v>
          </cell>
        </row>
        <row r="11527">
          <cell r="G11527">
            <v>1</v>
          </cell>
        </row>
        <row r="11529">
          <cell r="G11529">
            <v>5</v>
          </cell>
        </row>
        <row r="11530">
          <cell r="G11530">
            <v>10</v>
          </cell>
        </row>
        <row r="11531">
          <cell r="G11531">
            <v>5</v>
          </cell>
        </row>
        <row r="11532">
          <cell r="G11532">
            <v>5</v>
          </cell>
        </row>
        <row r="11537">
          <cell r="G11537">
            <v>10</v>
          </cell>
        </row>
        <row r="11540">
          <cell r="G11540">
            <v>3</v>
          </cell>
        </row>
        <row r="11542">
          <cell r="G11542">
            <v>3</v>
          </cell>
        </row>
        <row r="11544">
          <cell r="G11544">
            <v>20</v>
          </cell>
        </row>
        <row r="11545">
          <cell r="G11545">
            <v>2</v>
          </cell>
        </row>
        <row r="11546">
          <cell r="G11546">
            <v>2</v>
          </cell>
        </row>
        <row r="11548">
          <cell r="G11548">
            <v>5</v>
          </cell>
        </row>
        <row r="11549">
          <cell r="G11549">
            <v>6</v>
          </cell>
        </row>
        <row r="11550">
          <cell r="G11550">
            <v>5</v>
          </cell>
        </row>
        <row r="11552">
          <cell r="G11552">
            <v>1</v>
          </cell>
        </row>
        <row r="11553">
          <cell r="G11553">
            <v>2</v>
          </cell>
        </row>
        <row r="11554">
          <cell r="G11554">
            <v>2</v>
          </cell>
        </row>
        <row r="11556">
          <cell r="G11556">
            <v>11</v>
          </cell>
        </row>
        <row r="11557">
          <cell r="G11557">
            <v>6</v>
          </cell>
        </row>
        <row r="11558">
          <cell r="G11558">
            <v>12</v>
          </cell>
        </row>
        <row r="11560">
          <cell r="G11560">
            <v>3</v>
          </cell>
        </row>
        <row r="11561">
          <cell r="G11561">
            <v>5</v>
          </cell>
        </row>
        <row r="11563">
          <cell r="G11563">
            <v>5</v>
          </cell>
        </row>
        <row r="11568">
          <cell r="G11568">
            <v>3</v>
          </cell>
        </row>
        <row r="11573">
          <cell r="G11573">
            <v>3</v>
          </cell>
        </row>
        <row r="11574">
          <cell r="G11574">
            <v>2</v>
          </cell>
        </row>
        <row r="11575">
          <cell r="G11575">
            <v>5</v>
          </cell>
        </row>
        <row r="11576">
          <cell r="G11576">
            <v>5</v>
          </cell>
        </row>
        <row r="11577">
          <cell r="G11577">
            <v>5</v>
          </cell>
        </row>
        <row r="11582">
          <cell r="K11582">
            <v>410450.40000000014</v>
          </cell>
        </row>
        <row r="11727">
          <cell r="G11727">
            <v>20000</v>
          </cell>
          <cell r="K11727">
            <v>8045511.8399999999</v>
          </cell>
        </row>
        <row r="11728">
          <cell r="K11728">
            <v>134942.16</v>
          </cell>
        </row>
        <row r="11729">
          <cell r="K11729">
            <v>134942.16</v>
          </cell>
        </row>
        <row r="11730">
          <cell r="K11730">
            <v>107953.73</v>
          </cell>
        </row>
        <row r="11731">
          <cell r="K11731">
            <v>269884.32</v>
          </cell>
        </row>
        <row r="11732">
          <cell r="K11732">
            <v>80965.3</v>
          </cell>
        </row>
        <row r="11733">
          <cell r="K11733">
            <v>107953.73</v>
          </cell>
        </row>
        <row r="11734">
          <cell r="K11734">
            <v>269884.32</v>
          </cell>
        </row>
        <row r="11735">
          <cell r="K11735">
            <v>107953.73</v>
          </cell>
        </row>
        <row r="11736">
          <cell r="K11736">
            <v>296872.75</v>
          </cell>
        </row>
        <row r="11737">
          <cell r="K11737">
            <v>161930.59</v>
          </cell>
        </row>
        <row r="11738">
          <cell r="K11738">
            <v>0</v>
          </cell>
        </row>
        <row r="11739">
          <cell r="K11739">
            <v>107953.73</v>
          </cell>
        </row>
        <row r="11740">
          <cell r="K11740">
            <v>80965.3</v>
          </cell>
        </row>
        <row r="11741">
          <cell r="K11741">
            <v>296872.75</v>
          </cell>
        </row>
        <row r="11742">
          <cell r="K11742">
            <v>53976.86</v>
          </cell>
        </row>
        <row r="11743">
          <cell r="K11743">
            <v>269884.32</v>
          </cell>
        </row>
        <row r="11744">
          <cell r="K11744">
            <v>80965.3</v>
          </cell>
        </row>
        <row r="11745">
          <cell r="K11745">
            <v>161930.59</v>
          </cell>
        </row>
        <row r="11746">
          <cell r="K11746">
            <v>188919.02</v>
          </cell>
        </row>
        <row r="11747">
          <cell r="K11747">
            <v>107953.73</v>
          </cell>
        </row>
        <row r="11748">
          <cell r="K11748">
            <v>323861.18</v>
          </cell>
        </row>
        <row r="11749">
          <cell r="K11749">
            <v>269884.32</v>
          </cell>
        </row>
        <row r="11750">
          <cell r="K11750">
            <v>269884.32</v>
          </cell>
        </row>
        <row r="11751">
          <cell r="K11751">
            <v>107953.73</v>
          </cell>
        </row>
        <row r="11752">
          <cell r="K11752">
            <v>107953.73</v>
          </cell>
        </row>
        <row r="11753">
          <cell r="K11753">
            <v>161930.59</v>
          </cell>
        </row>
        <row r="11754">
          <cell r="K11754">
            <v>80965.3</v>
          </cell>
        </row>
        <row r="11755">
          <cell r="K11755">
            <v>296872.75</v>
          </cell>
        </row>
        <row r="11756">
          <cell r="K11756">
            <v>269884.32</v>
          </cell>
        </row>
        <row r="11757">
          <cell r="K11757">
            <v>134942.16</v>
          </cell>
        </row>
        <row r="11758">
          <cell r="K11758">
            <v>161930.59</v>
          </cell>
        </row>
        <row r="11759">
          <cell r="K11759">
            <v>161930.59</v>
          </cell>
        </row>
        <row r="11760">
          <cell r="K11760">
            <v>161930.59</v>
          </cell>
        </row>
        <row r="11761">
          <cell r="K11761">
            <v>134942.16</v>
          </cell>
        </row>
        <row r="11762">
          <cell r="K11762">
            <v>323861.18</v>
          </cell>
        </row>
        <row r="11763">
          <cell r="K11763">
            <v>134942.16</v>
          </cell>
        </row>
        <row r="11764">
          <cell r="K11764">
            <v>161930.59</v>
          </cell>
        </row>
        <row r="11765">
          <cell r="K11765">
            <v>161930.59</v>
          </cell>
        </row>
        <row r="11766">
          <cell r="K11766">
            <v>161930.59</v>
          </cell>
        </row>
        <row r="11767">
          <cell r="K11767">
            <v>161930.59</v>
          </cell>
        </row>
        <row r="11768">
          <cell r="K11768">
            <v>269884.32</v>
          </cell>
        </row>
        <row r="11769">
          <cell r="K11769">
            <v>188919.02</v>
          </cell>
        </row>
        <row r="11770">
          <cell r="K11770">
            <v>107953.73</v>
          </cell>
        </row>
        <row r="11771">
          <cell r="K11771">
            <v>161930.59</v>
          </cell>
        </row>
        <row r="11772">
          <cell r="K11772">
            <v>134942.16</v>
          </cell>
        </row>
        <row r="11773">
          <cell r="K11773">
            <v>107953.73</v>
          </cell>
        </row>
        <row r="11774">
          <cell r="K11774">
            <v>161930.59</v>
          </cell>
        </row>
        <row r="11775">
          <cell r="K11775">
            <v>161930.59</v>
          </cell>
        </row>
        <row r="11776">
          <cell r="K11776">
            <v>134942.16</v>
          </cell>
        </row>
        <row r="11777">
          <cell r="K11777">
            <v>161930.59</v>
          </cell>
        </row>
        <row r="11778">
          <cell r="K11778">
            <v>0</v>
          </cell>
        </row>
        <row r="11779">
          <cell r="K11779">
            <v>269884.32</v>
          </cell>
        </row>
        <row r="11780">
          <cell r="K11780">
            <v>215907.45</v>
          </cell>
        </row>
        <row r="11781">
          <cell r="K11781">
            <v>269884.32</v>
          </cell>
        </row>
        <row r="11782">
          <cell r="K11782">
            <v>242895.89</v>
          </cell>
        </row>
        <row r="11783">
          <cell r="K11783">
            <v>269884.32</v>
          </cell>
        </row>
        <row r="11784">
          <cell r="K11784">
            <v>269884.32</v>
          </cell>
        </row>
        <row r="11785">
          <cell r="K11785">
            <v>269884.32</v>
          </cell>
        </row>
        <row r="11786">
          <cell r="K11786">
            <v>242895.89</v>
          </cell>
        </row>
        <row r="11787">
          <cell r="K11787">
            <v>269884.32</v>
          </cell>
        </row>
        <row r="11788">
          <cell r="K11788">
            <v>215907.45</v>
          </cell>
        </row>
        <row r="11789">
          <cell r="K11789">
            <v>269884.32</v>
          </cell>
        </row>
        <row r="11790">
          <cell r="K11790">
            <v>296872.75</v>
          </cell>
        </row>
        <row r="11791">
          <cell r="K11791">
            <v>188919.02</v>
          </cell>
        </row>
        <row r="11792">
          <cell r="K11792">
            <v>161930.59</v>
          </cell>
        </row>
        <row r="11793">
          <cell r="K11793">
            <v>134942.16</v>
          </cell>
        </row>
        <row r="11794">
          <cell r="K11794">
            <v>269884.32</v>
          </cell>
        </row>
        <row r="11795">
          <cell r="K11795">
            <v>296872.75</v>
          </cell>
        </row>
        <row r="11796">
          <cell r="K11796">
            <v>161930.59</v>
          </cell>
        </row>
        <row r="11797">
          <cell r="K11797">
            <v>323861.18</v>
          </cell>
        </row>
        <row r="11798">
          <cell r="K11798">
            <v>296872.75</v>
          </cell>
        </row>
        <row r="11799">
          <cell r="K11799">
            <v>134942.16</v>
          </cell>
        </row>
        <row r="11800">
          <cell r="K11800">
            <v>2964.36</v>
          </cell>
        </row>
        <row r="11801">
          <cell r="K11801">
            <v>2964.36</v>
          </cell>
        </row>
        <row r="11802">
          <cell r="K11802">
            <v>2964.36</v>
          </cell>
        </row>
        <row r="11803">
          <cell r="K11803">
            <v>2964.36</v>
          </cell>
        </row>
        <row r="11804">
          <cell r="K11804">
            <v>2964.36</v>
          </cell>
        </row>
        <row r="11805">
          <cell r="K11805">
            <v>2964.36</v>
          </cell>
        </row>
        <row r="11806">
          <cell r="K11806">
            <v>2964.36</v>
          </cell>
        </row>
        <row r="11807">
          <cell r="K11807">
            <v>2964.36</v>
          </cell>
        </row>
        <row r="11808">
          <cell r="K11808">
            <v>2964.36</v>
          </cell>
        </row>
        <row r="11809">
          <cell r="K11809">
            <v>2964.36</v>
          </cell>
        </row>
        <row r="11810">
          <cell r="K11810">
            <v>0</v>
          </cell>
        </row>
        <row r="11811">
          <cell r="K11811">
            <v>2964.36</v>
          </cell>
        </row>
        <row r="11812">
          <cell r="K11812">
            <v>2964.36</v>
          </cell>
        </row>
        <row r="11813">
          <cell r="K11813">
            <v>2964.36</v>
          </cell>
        </row>
        <row r="11814">
          <cell r="K11814">
            <v>2964.36</v>
          </cell>
        </row>
        <row r="11815">
          <cell r="K11815">
            <v>2964.36</v>
          </cell>
        </row>
        <row r="11816">
          <cell r="K11816">
            <v>2964.36</v>
          </cell>
        </row>
        <row r="11817">
          <cell r="K11817">
            <v>2964.36</v>
          </cell>
        </row>
        <row r="11818">
          <cell r="K11818">
            <v>2964.36</v>
          </cell>
        </row>
        <row r="11819">
          <cell r="K11819">
            <v>2964.36</v>
          </cell>
        </row>
        <row r="11820">
          <cell r="K11820">
            <v>2964.36</v>
          </cell>
        </row>
        <row r="11821">
          <cell r="K11821">
            <v>2964.36</v>
          </cell>
        </row>
        <row r="11822">
          <cell r="K11822">
            <v>2964.36</v>
          </cell>
        </row>
        <row r="11823">
          <cell r="K11823">
            <v>2964.36</v>
          </cell>
        </row>
        <row r="11824">
          <cell r="K11824">
            <v>2964.36</v>
          </cell>
        </row>
        <row r="11825">
          <cell r="K11825">
            <v>2964.36</v>
          </cell>
        </row>
        <row r="11826">
          <cell r="K11826">
            <v>2964.36</v>
          </cell>
        </row>
        <row r="11827">
          <cell r="K11827">
            <v>2964.36</v>
          </cell>
        </row>
        <row r="11828">
          <cell r="K11828">
            <v>2964.36</v>
          </cell>
        </row>
        <row r="11829">
          <cell r="K11829">
            <v>2964.36</v>
          </cell>
        </row>
        <row r="11830">
          <cell r="K11830">
            <v>2964.36</v>
          </cell>
        </row>
        <row r="11831">
          <cell r="K11831">
            <v>2964.36</v>
          </cell>
        </row>
        <row r="11832">
          <cell r="K11832">
            <v>2964.36</v>
          </cell>
        </row>
        <row r="11833">
          <cell r="K11833">
            <v>2964.36</v>
          </cell>
        </row>
        <row r="11834">
          <cell r="K11834">
            <v>2964.36</v>
          </cell>
        </row>
        <row r="11835">
          <cell r="K11835">
            <v>2964.36</v>
          </cell>
        </row>
        <row r="11836">
          <cell r="K11836">
            <v>2964.36</v>
          </cell>
        </row>
        <row r="11837">
          <cell r="K11837">
            <v>2964.36</v>
          </cell>
        </row>
        <row r="11838">
          <cell r="K11838">
            <v>2964.36</v>
          </cell>
        </row>
        <row r="11839">
          <cell r="K11839">
            <v>2964.36</v>
          </cell>
        </row>
        <row r="11840">
          <cell r="K11840">
            <v>2964.36</v>
          </cell>
        </row>
        <row r="11841">
          <cell r="K11841">
            <v>2964.36</v>
          </cell>
        </row>
        <row r="11842">
          <cell r="K11842">
            <v>2964.36</v>
          </cell>
        </row>
        <row r="11843">
          <cell r="K11843">
            <v>2964.36</v>
          </cell>
        </row>
        <row r="11844">
          <cell r="K11844">
            <v>2964.36</v>
          </cell>
        </row>
        <row r="11845">
          <cell r="K11845">
            <v>2964.36</v>
          </cell>
        </row>
        <row r="11846">
          <cell r="K11846">
            <v>2964.36</v>
          </cell>
        </row>
        <row r="11847">
          <cell r="K11847">
            <v>2964.36</v>
          </cell>
        </row>
        <row r="11848">
          <cell r="K11848">
            <v>2964.36</v>
          </cell>
        </row>
        <row r="11849">
          <cell r="K11849">
            <v>2964.36</v>
          </cell>
        </row>
        <row r="11850">
          <cell r="K11850">
            <v>0</v>
          </cell>
        </row>
        <row r="11851">
          <cell r="K11851">
            <v>2964.36</v>
          </cell>
        </row>
        <row r="11852">
          <cell r="K11852">
            <v>2964.36</v>
          </cell>
        </row>
        <row r="11853">
          <cell r="K11853">
            <v>2964.36</v>
          </cell>
        </row>
        <row r="11854">
          <cell r="K11854">
            <v>2964.36</v>
          </cell>
        </row>
        <row r="11855">
          <cell r="K11855">
            <v>2964.36</v>
          </cell>
        </row>
        <row r="11856">
          <cell r="K11856">
            <v>2964.36</v>
          </cell>
        </row>
        <row r="11857">
          <cell r="K11857">
            <v>2964.36</v>
          </cell>
        </row>
        <row r="11858">
          <cell r="K11858">
            <v>5928.7300000000005</v>
          </cell>
        </row>
        <row r="11859">
          <cell r="K11859">
            <v>2964.36</v>
          </cell>
        </row>
        <row r="11860">
          <cell r="K11860">
            <v>2964.36</v>
          </cell>
        </row>
        <row r="11861">
          <cell r="K11861">
            <v>2964.36</v>
          </cell>
        </row>
        <row r="11862">
          <cell r="K11862">
            <v>2964.36</v>
          </cell>
        </row>
        <row r="11863">
          <cell r="K11863">
            <v>2964.36</v>
          </cell>
        </row>
        <row r="11864">
          <cell r="K11864">
            <v>2964.36</v>
          </cell>
        </row>
        <row r="11865">
          <cell r="K11865">
            <v>2964.36</v>
          </cell>
        </row>
        <row r="11866">
          <cell r="K11866">
            <v>2964.36</v>
          </cell>
        </row>
        <row r="11867">
          <cell r="K11867">
            <v>2964.36</v>
          </cell>
        </row>
        <row r="11868">
          <cell r="K11868">
            <v>2964.36</v>
          </cell>
        </row>
        <row r="11869">
          <cell r="K11869">
            <v>2964.36</v>
          </cell>
        </row>
        <row r="11870">
          <cell r="K11870">
            <v>2964.36</v>
          </cell>
        </row>
        <row r="11871">
          <cell r="K11871">
            <v>2964.36</v>
          </cell>
        </row>
        <row r="11950">
          <cell r="AM11950">
            <v>281402337.50000006</v>
          </cell>
        </row>
        <row r="11952">
          <cell r="K11952">
            <v>863290526.38999975</v>
          </cell>
          <cell r="T11952">
            <v>182034240</v>
          </cell>
        </row>
        <row r="11968">
          <cell r="H11968">
            <v>168490557.58000007</v>
          </cell>
          <cell r="L11968">
            <v>50884148.389999986</v>
          </cell>
        </row>
        <row r="12133">
          <cell r="H12133">
            <v>44117284.219999999</v>
          </cell>
        </row>
        <row r="12211">
          <cell r="H12211">
            <v>92518403.540000007</v>
          </cell>
        </row>
        <row r="12290">
          <cell r="I12290">
            <v>12846075.509212561</v>
          </cell>
          <cell r="J12290">
            <v>19520968.104918338</v>
          </cell>
          <cell r="N12290">
            <v>27131105.147907015</v>
          </cell>
        </row>
        <row r="12294">
          <cell r="K12294">
            <v>40763.200000000004</v>
          </cell>
        </row>
        <row r="12295">
          <cell r="K12295">
            <v>30905.43</v>
          </cell>
        </row>
        <row r="12296">
          <cell r="K12296">
            <v>22113.37</v>
          </cell>
        </row>
        <row r="12297">
          <cell r="K12297">
            <v>67672.240000000005</v>
          </cell>
        </row>
        <row r="12298">
          <cell r="K12298">
            <v>15186.29</v>
          </cell>
        </row>
        <row r="12299">
          <cell r="K12299">
            <v>26642.62</v>
          </cell>
        </row>
        <row r="12300">
          <cell r="K12300">
            <v>62343.72</v>
          </cell>
        </row>
        <row r="12301">
          <cell r="K12301">
            <v>34635.4</v>
          </cell>
        </row>
        <row r="12302">
          <cell r="K12302">
            <v>82592.11</v>
          </cell>
        </row>
        <row r="12303">
          <cell r="K12303">
            <v>38098.94</v>
          </cell>
        </row>
        <row r="12304">
          <cell r="K12304">
            <v>0</v>
          </cell>
        </row>
        <row r="12305">
          <cell r="K12305">
            <v>26109.760000000002</v>
          </cell>
        </row>
        <row r="12306">
          <cell r="K12306">
            <v>22379.8</v>
          </cell>
        </row>
        <row r="12307">
          <cell r="K12307">
            <v>72467.92</v>
          </cell>
        </row>
        <row r="12308">
          <cell r="K12308">
            <v>8259.2100000000009</v>
          </cell>
        </row>
        <row r="12309">
          <cell r="K12309">
            <v>42628.19</v>
          </cell>
        </row>
        <row r="12310">
          <cell r="K12310">
            <v>22912.65</v>
          </cell>
        </row>
        <row r="12311">
          <cell r="K12311">
            <v>38898.22</v>
          </cell>
        </row>
        <row r="12312">
          <cell r="K12312">
            <v>56482.35</v>
          </cell>
        </row>
        <row r="12313">
          <cell r="K12313">
            <v>27175.47</v>
          </cell>
        </row>
        <row r="12314">
          <cell r="K12314">
            <v>74865.75</v>
          </cell>
        </row>
        <row r="12315">
          <cell r="K12315">
            <v>72734.34</v>
          </cell>
        </row>
        <row r="12316">
          <cell r="K12316">
            <v>61278.020000000004</v>
          </cell>
        </row>
        <row r="12317">
          <cell r="K12317">
            <v>26376.190000000002</v>
          </cell>
        </row>
        <row r="12318">
          <cell r="K12318">
            <v>27974.75</v>
          </cell>
        </row>
        <row r="12319">
          <cell r="K12319">
            <v>33303.270000000004</v>
          </cell>
        </row>
        <row r="12320">
          <cell r="K12320">
            <v>25044.06</v>
          </cell>
        </row>
        <row r="12321">
          <cell r="K12321">
            <v>63942.28</v>
          </cell>
        </row>
        <row r="12322">
          <cell r="K12322">
            <v>74066.47</v>
          </cell>
        </row>
        <row r="12323">
          <cell r="K12323">
            <v>32770.42</v>
          </cell>
        </row>
        <row r="12324">
          <cell r="K12324">
            <v>40230.35</v>
          </cell>
        </row>
        <row r="12325">
          <cell r="K12325">
            <v>41296.050000000003</v>
          </cell>
        </row>
        <row r="12326">
          <cell r="K12326">
            <v>33569.699999999997</v>
          </cell>
        </row>
        <row r="12327">
          <cell r="K12327">
            <v>31971.14</v>
          </cell>
        </row>
        <row r="12328">
          <cell r="K12328">
            <v>94581.290000000008</v>
          </cell>
        </row>
        <row r="12329">
          <cell r="K12329">
            <v>36500.379999999997</v>
          </cell>
        </row>
        <row r="12330">
          <cell r="K12330">
            <v>40496.78</v>
          </cell>
        </row>
        <row r="12331">
          <cell r="K12331">
            <v>40230.35</v>
          </cell>
        </row>
        <row r="12332">
          <cell r="K12332">
            <v>37033.24</v>
          </cell>
        </row>
        <row r="12333">
          <cell r="K12333">
            <v>37299.660000000003</v>
          </cell>
        </row>
        <row r="12334">
          <cell r="K12334">
            <v>67139.39</v>
          </cell>
        </row>
        <row r="12335">
          <cell r="K12335">
            <v>53018.81</v>
          </cell>
        </row>
        <row r="12336">
          <cell r="K12336">
            <v>29573.3</v>
          </cell>
        </row>
        <row r="12337">
          <cell r="K12337">
            <v>70070.080000000002</v>
          </cell>
        </row>
        <row r="12338">
          <cell r="K12338">
            <v>31438.29</v>
          </cell>
        </row>
        <row r="12339">
          <cell r="K12339">
            <v>29839.73</v>
          </cell>
        </row>
        <row r="12340">
          <cell r="K12340">
            <v>34635.4</v>
          </cell>
        </row>
        <row r="12341">
          <cell r="K12341">
            <v>40230.35</v>
          </cell>
        </row>
        <row r="12342">
          <cell r="K12342">
            <v>39431.07</v>
          </cell>
        </row>
        <row r="12343">
          <cell r="K12343">
            <v>30639.010000000002</v>
          </cell>
        </row>
        <row r="12344">
          <cell r="K12344">
            <v>0</v>
          </cell>
        </row>
        <row r="12345">
          <cell r="K12345">
            <v>69270.8</v>
          </cell>
        </row>
        <row r="12346">
          <cell r="K12346">
            <v>48755.99</v>
          </cell>
        </row>
        <row r="12347">
          <cell r="K12347">
            <v>71135.78</v>
          </cell>
        </row>
        <row r="12348">
          <cell r="K12348">
            <v>61544.44</v>
          </cell>
        </row>
        <row r="12349">
          <cell r="K12349">
            <v>74865.75</v>
          </cell>
        </row>
        <row r="12350">
          <cell r="K12350">
            <v>64741.560000000005</v>
          </cell>
        </row>
        <row r="12351">
          <cell r="K12351">
            <v>69803.649999999994</v>
          </cell>
        </row>
        <row r="12352">
          <cell r="K12352">
            <v>76730.73</v>
          </cell>
        </row>
        <row r="12353">
          <cell r="K12353">
            <v>74599.320000000007</v>
          </cell>
        </row>
        <row r="12354">
          <cell r="K12354">
            <v>58080.9</v>
          </cell>
        </row>
        <row r="12355">
          <cell r="K12355">
            <v>66606.540000000008</v>
          </cell>
        </row>
        <row r="12356">
          <cell r="K12356">
            <v>66872.97</v>
          </cell>
        </row>
        <row r="12357">
          <cell r="K12357">
            <v>62077.3</v>
          </cell>
        </row>
        <row r="12358">
          <cell r="K12358">
            <v>36233.96</v>
          </cell>
        </row>
        <row r="12359">
          <cell r="K12359">
            <v>35701.11</v>
          </cell>
        </row>
        <row r="12360">
          <cell r="K12360">
            <v>72201.490000000005</v>
          </cell>
        </row>
        <row r="12361">
          <cell r="K12361">
            <v>69270.8</v>
          </cell>
        </row>
        <row r="12362">
          <cell r="K12362">
            <v>38098.94</v>
          </cell>
        </row>
        <row r="12363">
          <cell r="K12363">
            <v>76464.31</v>
          </cell>
        </row>
        <row r="12364">
          <cell r="K12364">
            <v>70869.36</v>
          </cell>
        </row>
        <row r="12365">
          <cell r="K12365">
            <v>34102.550000000003</v>
          </cell>
        </row>
        <row r="12366">
          <cell r="K12366">
            <v>25836.93</v>
          </cell>
        </row>
        <row r="12367">
          <cell r="K12367">
            <v>25836.93</v>
          </cell>
        </row>
        <row r="12368">
          <cell r="K12368">
            <v>25836.93</v>
          </cell>
        </row>
        <row r="12369">
          <cell r="K12369">
            <v>25836.93</v>
          </cell>
        </row>
        <row r="12370">
          <cell r="K12370">
            <v>25836.93</v>
          </cell>
        </row>
        <row r="12371">
          <cell r="K12371">
            <v>25836.93</v>
          </cell>
        </row>
        <row r="12372">
          <cell r="K12372">
            <v>25836.93</v>
          </cell>
        </row>
        <row r="12373">
          <cell r="K12373">
            <v>25836.93</v>
          </cell>
        </row>
        <row r="12374">
          <cell r="K12374">
            <v>25836.93</v>
          </cell>
        </row>
        <row r="12375">
          <cell r="K12375">
            <v>25836.93</v>
          </cell>
        </row>
        <row r="12376">
          <cell r="K12376">
            <v>0</v>
          </cell>
        </row>
        <row r="12377">
          <cell r="K12377">
            <v>25836.93</v>
          </cell>
        </row>
        <row r="12378">
          <cell r="K12378">
            <v>25836.93</v>
          </cell>
        </row>
        <row r="12379">
          <cell r="K12379">
            <v>25836.93</v>
          </cell>
        </row>
        <row r="12380">
          <cell r="K12380">
            <v>25836.93</v>
          </cell>
        </row>
        <row r="12381">
          <cell r="K12381">
            <v>25836.93</v>
          </cell>
        </row>
        <row r="12382">
          <cell r="K12382">
            <v>25836.93</v>
          </cell>
        </row>
        <row r="12383">
          <cell r="K12383">
            <v>25836.93</v>
          </cell>
        </row>
        <row r="12384">
          <cell r="K12384">
            <v>25836.93</v>
          </cell>
        </row>
        <row r="12385">
          <cell r="K12385">
            <v>25836.93</v>
          </cell>
        </row>
        <row r="12386">
          <cell r="K12386">
            <v>25836.93</v>
          </cell>
        </row>
        <row r="12387">
          <cell r="K12387">
            <v>25836.93</v>
          </cell>
        </row>
        <row r="12388">
          <cell r="K12388">
            <v>25836.93</v>
          </cell>
        </row>
        <row r="12389">
          <cell r="K12389">
            <v>25836.93</v>
          </cell>
        </row>
        <row r="12390">
          <cell r="K12390">
            <v>25836.93</v>
          </cell>
        </row>
        <row r="12391">
          <cell r="K12391">
            <v>25836.93</v>
          </cell>
        </row>
        <row r="12392">
          <cell r="K12392">
            <v>25836.93</v>
          </cell>
        </row>
        <row r="12393">
          <cell r="K12393">
            <v>25836.93</v>
          </cell>
        </row>
        <row r="12394">
          <cell r="K12394">
            <v>25836.93</v>
          </cell>
        </row>
        <row r="12395">
          <cell r="K12395">
            <v>25836.93</v>
          </cell>
        </row>
        <row r="12396">
          <cell r="K12396">
            <v>25836.93</v>
          </cell>
        </row>
        <row r="12397">
          <cell r="K12397">
            <v>25836.93</v>
          </cell>
        </row>
        <row r="12398">
          <cell r="K12398">
            <v>25836.93</v>
          </cell>
        </row>
        <row r="12399">
          <cell r="K12399">
            <v>25836.93</v>
          </cell>
        </row>
        <row r="12400">
          <cell r="K12400">
            <v>25836.93</v>
          </cell>
        </row>
        <row r="12401">
          <cell r="K12401">
            <v>25836.93</v>
          </cell>
        </row>
        <row r="12402">
          <cell r="K12402">
            <v>25836.93</v>
          </cell>
        </row>
        <row r="12403">
          <cell r="K12403">
            <v>25836.93</v>
          </cell>
        </row>
        <row r="12404">
          <cell r="K12404">
            <v>25836.93</v>
          </cell>
        </row>
        <row r="12405">
          <cell r="K12405">
            <v>25836.93</v>
          </cell>
        </row>
        <row r="12406">
          <cell r="K12406">
            <v>25836.93</v>
          </cell>
        </row>
        <row r="12407">
          <cell r="K12407">
            <v>25836.93</v>
          </cell>
        </row>
        <row r="12408">
          <cell r="K12408">
            <v>25836.93</v>
          </cell>
        </row>
        <row r="12409">
          <cell r="K12409">
            <v>25836.93</v>
          </cell>
        </row>
        <row r="12410">
          <cell r="K12410">
            <v>25836.93</v>
          </cell>
        </row>
        <row r="12411">
          <cell r="K12411">
            <v>25836.93</v>
          </cell>
        </row>
        <row r="12412">
          <cell r="K12412">
            <v>25836.93</v>
          </cell>
        </row>
        <row r="12413">
          <cell r="K12413">
            <v>25836.93</v>
          </cell>
        </row>
        <row r="12414">
          <cell r="K12414">
            <v>25836.93</v>
          </cell>
        </row>
        <row r="12415">
          <cell r="K12415">
            <v>25836.93</v>
          </cell>
        </row>
        <row r="12416">
          <cell r="K12416">
            <v>0</v>
          </cell>
        </row>
        <row r="12417">
          <cell r="K12417">
            <v>25836.93</v>
          </cell>
        </row>
        <row r="12418">
          <cell r="K12418">
            <v>25836.93</v>
          </cell>
        </row>
        <row r="12419">
          <cell r="K12419">
            <v>25836.93</v>
          </cell>
        </row>
        <row r="12420">
          <cell r="K12420">
            <v>25836.93</v>
          </cell>
        </row>
        <row r="12421">
          <cell r="K12421">
            <v>25836.93</v>
          </cell>
        </row>
        <row r="12422">
          <cell r="K12422">
            <v>25836.93</v>
          </cell>
        </row>
        <row r="12423">
          <cell r="K12423">
            <v>25836.93</v>
          </cell>
        </row>
        <row r="12424">
          <cell r="K12424">
            <v>51673.86</v>
          </cell>
        </row>
        <row r="12425">
          <cell r="K12425">
            <v>25836.93</v>
          </cell>
        </row>
        <row r="12426">
          <cell r="K12426">
            <v>25836.93</v>
          </cell>
        </row>
        <row r="12427">
          <cell r="K12427">
            <v>25836.93</v>
          </cell>
        </row>
        <row r="12428">
          <cell r="K12428">
            <v>25836.93</v>
          </cell>
        </row>
        <row r="12429">
          <cell r="K12429">
            <v>25836.93</v>
          </cell>
        </row>
        <row r="12430">
          <cell r="K12430">
            <v>25836.93</v>
          </cell>
        </row>
        <row r="12431">
          <cell r="K12431">
            <v>25836.93</v>
          </cell>
        </row>
        <row r="12432">
          <cell r="K12432">
            <v>25836.93</v>
          </cell>
        </row>
        <row r="12433">
          <cell r="K12433">
            <v>25836.93</v>
          </cell>
        </row>
        <row r="12434">
          <cell r="K12434">
            <v>25836.93</v>
          </cell>
        </row>
        <row r="12435">
          <cell r="K12435">
            <v>25836.93</v>
          </cell>
        </row>
        <row r="12436">
          <cell r="K12436">
            <v>25836.93</v>
          </cell>
        </row>
        <row r="12437">
          <cell r="K12437">
            <v>25836.93</v>
          </cell>
        </row>
        <row r="12527">
          <cell r="K12527">
            <v>382583.5999999998</v>
          </cell>
        </row>
        <row r="12600">
          <cell r="K12600">
            <v>130906.32</v>
          </cell>
        </row>
        <row r="12601">
          <cell r="K12601">
            <v>16364.710000000001</v>
          </cell>
        </row>
        <row r="12602">
          <cell r="K12602">
            <v>15477.4</v>
          </cell>
        </row>
        <row r="12603">
          <cell r="K12603">
            <v>16361.7</v>
          </cell>
        </row>
        <row r="12604">
          <cell r="K12604">
            <v>45440.81</v>
          </cell>
        </row>
        <row r="12605">
          <cell r="K12605">
            <v>6965.9400000000005</v>
          </cell>
        </row>
        <row r="12606">
          <cell r="K12606">
            <v>12536.73</v>
          </cell>
        </row>
        <row r="12607">
          <cell r="K12607">
            <v>25903</v>
          </cell>
        </row>
        <row r="12608">
          <cell r="K12608">
            <v>14046.960000000001</v>
          </cell>
        </row>
        <row r="12609">
          <cell r="K12609">
            <v>52762.25</v>
          </cell>
        </row>
        <row r="12610">
          <cell r="K12610">
            <v>16071.66</v>
          </cell>
        </row>
        <row r="12611">
          <cell r="K12611">
            <v>0</v>
          </cell>
        </row>
        <row r="12612">
          <cell r="K12612">
            <v>8548.8700000000008</v>
          </cell>
        </row>
        <row r="12613">
          <cell r="K12613">
            <v>15263.37</v>
          </cell>
        </row>
        <row r="12614">
          <cell r="K12614">
            <v>34155.94</v>
          </cell>
        </row>
        <row r="12615">
          <cell r="K12615">
            <v>7876.33</v>
          </cell>
        </row>
        <row r="12616">
          <cell r="K12616">
            <v>32663.66</v>
          </cell>
        </row>
        <row r="12617">
          <cell r="K12617">
            <v>9347.8000000000011</v>
          </cell>
        </row>
        <row r="12618">
          <cell r="K12618">
            <v>13556.32</v>
          </cell>
        </row>
        <row r="12619">
          <cell r="K12619">
            <v>39537.300000000003</v>
          </cell>
        </row>
        <row r="12620">
          <cell r="K12620">
            <v>11179.89</v>
          </cell>
        </row>
        <row r="12621">
          <cell r="K12621">
            <v>57032.15</v>
          </cell>
        </row>
        <row r="12622">
          <cell r="K12622">
            <v>50215.53</v>
          </cell>
        </row>
        <row r="12623">
          <cell r="K12623">
            <v>50032.130000000005</v>
          </cell>
        </row>
        <row r="12624">
          <cell r="K12624">
            <v>10611.57</v>
          </cell>
        </row>
        <row r="12625">
          <cell r="K12625">
            <v>10163.77</v>
          </cell>
        </row>
        <row r="12626">
          <cell r="K12626">
            <v>14413.01</v>
          </cell>
        </row>
        <row r="12627">
          <cell r="K12627">
            <v>12746.68</v>
          </cell>
        </row>
        <row r="12628">
          <cell r="K12628">
            <v>44763.14</v>
          </cell>
        </row>
        <row r="12629">
          <cell r="K12629">
            <v>34626.83</v>
          </cell>
        </row>
        <row r="12630">
          <cell r="K12630">
            <v>13589.95</v>
          </cell>
        </row>
        <row r="12631">
          <cell r="K12631">
            <v>13481.81</v>
          </cell>
        </row>
        <row r="12632">
          <cell r="K12632">
            <v>13578.64</v>
          </cell>
        </row>
        <row r="12633">
          <cell r="K12633">
            <v>15078.16</v>
          </cell>
        </row>
        <row r="12634">
          <cell r="K12634">
            <v>14958.4</v>
          </cell>
        </row>
        <row r="12635">
          <cell r="K12635">
            <v>91490.51</v>
          </cell>
        </row>
        <row r="12636">
          <cell r="K12636">
            <v>13676.37</v>
          </cell>
        </row>
        <row r="12637">
          <cell r="K12637">
            <v>14916.02</v>
          </cell>
        </row>
        <row r="12638">
          <cell r="K12638">
            <v>13567.630000000001</v>
          </cell>
        </row>
        <row r="12639">
          <cell r="K12639">
            <v>13655.11</v>
          </cell>
        </row>
        <row r="12640">
          <cell r="K12640">
            <v>13551.19</v>
          </cell>
        </row>
        <row r="12641">
          <cell r="K12641">
            <v>26308.73</v>
          </cell>
        </row>
        <row r="12642">
          <cell r="K12642">
            <v>25482.799999999999</v>
          </cell>
        </row>
        <row r="12643">
          <cell r="K12643">
            <v>14231.27</v>
          </cell>
        </row>
        <row r="12644">
          <cell r="K12644">
            <v>24988.09</v>
          </cell>
        </row>
        <row r="12645">
          <cell r="K12645">
            <v>16223.390000000001</v>
          </cell>
        </row>
        <row r="12646">
          <cell r="K12646">
            <v>15097.77</v>
          </cell>
        </row>
        <row r="12647">
          <cell r="K12647">
            <v>13648.77</v>
          </cell>
        </row>
        <row r="12648">
          <cell r="K12648">
            <v>17845.68</v>
          </cell>
        </row>
        <row r="12649">
          <cell r="K12649">
            <v>15444.37</v>
          </cell>
        </row>
        <row r="12650">
          <cell r="K12650">
            <v>16292.92</v>
          </cell>
        </row>
        <row r="12651">
          <cell r="K12651">
            <v>0</v>
          </cell>
        </row>
        <row r="12652">
          <cell r="K12652">
            <v>26278.11</v>
          </cell>
        </row>
        <row r="12653">
          <cell r="K12653">
            <v>26194.100000000002</v>
          </cell>
        </row>
        <row r="12654">
          <cell r="K12654">
            <v>24632.29</v>
          </cell>
        </row>
        <row r="12655">
          <cell r="K12655">
            <v>26261.37</v>
          </cell>
        </row>
        <row r="12656">
          <cell r="K12656">
            <v>45714.26</v>
          </cell>
        </row>
        <row r="12657">
          <cell r="K12657">
            <v>40030.5</v>
          </cell>
        </row>
        <row r="12658">
          <cell r="K12658">
            <v>50349.020000000004</v>
          </cell>
        </row>
        <row r="12659">
          <cell r="K12659">
            <v>59867.25</v>
          </cell>
        </row>
        <row r="12660">
          <cell r="K12660">
            <v>32798.800000000003</v>
          </cell>
        </row>
        <row r="12661">
          <cell r="K12661">
            <v>26051.420000000002</v>
          </cell>
        </row>
        <row r="12662">
          <cell r="K12662">
            <v>44338.26</v>
          </cell>
        </row>
        <row r="12663">
          <cell r="K12663">
            <v>45990.12</v>
          </cell>
        </row>
        <row r="12664">
          <cell r="K12664">
            <v>45625.120000000003</v>
          </cell>
        </row>
        <row r="12665">
          <cell r="K12665">
            <v>16268.18</v>
          </cell>
        </row>
        <row r="12666">
          <cell r="K12666">
            <v>29557.54</v>
          </cell>
        </row>
        <row r="12667">
          <cell r="K12667">
            <v>47769.88</v>
          </cell>
        </row>
        <row r="12668">
          <cell r="K12668">
            <v>37386.959999999999</v>
          </cell>
        </row>
        <row r="12669">
          <cell r="K12669">
            <v>31068.82</v>
          </cell>
        </row>
        <row r="12670">
          <cell r="K12670">
            <v>55747.11</v>
          </cell>
        </row>
        <row r="12671">
          <cell r="K12671">
            <v>46076.090000000004</v>
          </cell>
        </row>
        <row r="12672">
          <cell r="K12672">
            <v>37856.03</v>
          </cell>
        </row>
        <row r="12673">
          <cell r="K12673">
            <v>21613.77</v>
          </cell>
        </row>
        <row r="12674">
          <cell r="K12674">
            <v>20441.850000000002</v>
          </cell>
        </row>
        <row r="12675">
          <cell r="K12675">
            <v>21609.79</v>
          </cell>
        </row>
        <row r="12676">
          <cell r="K12676">
            <v>60016.160000000003</v>
          </cell>
        </row>
        <row r="12677">
          <cell r="K12677">
            <v>9200.2900000000009</v>
          </cell>
        </row>
        <row r="12678">
          <cell r="K12678">
            <v>16557.939999999999</v>
          </cell>
        </row>
        <row r="12679">
          <cell r="K12679">
            <v>34211.51</v>
          </cell>
        </row>
        <row r="12680">
          <cell r="K12680">
            <v>18552.580000000002</v>
          </cell>
        </row>
        <row r="12681">
          <cell r="K12681">
            <v>69685.98</v>
          </cell>
        </row>
        <row r="12682">
          <cell r="K12682">
            <v>21226.71</v>
          </cell>
        </row>
        <row r="12683">
          <cell r="K12683">
            <v>0</v>
          </cell>
        </row>
        <row r="12684">
          <cell r="K12684">
            <v>11290.95</v>
          </cell>
        </row>
        <row r="12685">
          <cell r="K12685">
            <v>20159.170000000002</v>
          </cell>
        </row>
        <row r="12686">
          <cell r="K12686">
            <v>45111.62</v>
          </cell>
        </row>
        <row r="12687">
          <cell r="K12687">
            <v>10402.700000000001</v>
          </cell>
        </row>
        <row r="12688">
          <cell r="K12688">
            <v>43140.69</v>
          </cell>
        </row>
        <row r="12689">
          <cell r="K12689">
            <v>12346.14</v>
          </cell>
        </row>
        <row r="12690">
          <cell r="K12690">
            <v>17904.57</v>
          </cell>
        </row>
        <row r="12691">
          <cell r="K12691">
            <v>52219.07</v>
          </cell>
        </row>
        <row r="12692">
          <cell r="K12692">
            <v>14765.89</v>
          </cell>
        </row>
        <row r="12693">
          <cell r="K12693">
            <v>75325.490000000005</v>
          </cell>
        </row>
        <row r="12694">
          <cell r="K12694">
            <v>66322.399999999994</v>
          </cell>
        </row>
        <row r="12695">
          <cell r="K12695">
            <v>66080.17</v>
          </cell>
        </row>
        <row r="12696">
          <cell r="K12696">
            <v>14015.29</v>
          </cell>
        </row>
        <row r="12697">
          <cell r="K12697">
            <v>13423.84</v>
          </cell>
        </row>
        <row r="12698">
          <cell r="K12698">
            <v>19036.05</v>
          </cell>
        </row>
        <row r="12699">
          <cell r="K12699">
            <v>16835.240000000002</v>
          </cell>
        </row>
        <row r="12700">
          <cell r="K12700">
            <v>59121.130000000005</v>
          </cell>
        </row>
        <row r="12701">
          <cell r="K12701">
            <v>45733.54</v>
          </cell>
        </row>
        <row r="12702">
          <cell r="K12702">
            <v>17948.990000000002</v>
          </cell>
        </row>
        <row r="12703">
          <cell r="K12703">
            <v>17806.16</v>
          </cell>
        </row>
        <row r="12704">
          <cell r="K12704">
            <v>17934.05</v>
          </cell>
        </row>
        <row r="12705">
          <cell r="K12705">
            <v>19914.55</v>
          </cell>
        </row>
        <row r="12706">
          <cell r="K12706">
            <v>19756.38</v>
          </cell>
        </row>
        <row r="12707">
          <cell r="K12707">
            <v>120836.52</v>
          </cell>
        </row>
        <row r="12708">
          <cell r="K12708">
            <v>18063.14</v>
          </cell>
        </row>
        <row r="12709">
          <cell r="K12709">
            <v>19700.400000000001</v>
          </cell>
        </row>
        <row r="12710">
          <cell r="K12710">
            <v>17919.510000000002</v>
          </cell>
        </row>
        <row r="12711">
          <cell r="K12711">
            <v>18035.05</v>
          </cell>
        </row>
        <row r="12712">
          <cell r="K12712">
            <v>17897.8</v>
          </cell>
        </row>
        <row r="12713">
          <cell r="K12713">
            <v>34747.370000000003</v>
          </cell>
        </row>
        <row r="12714">
          <cell r="K12714">
            <v>33656.53</v>
          </cell>
        </row>
        <row r="12715">
          <cell r="K12715">
            <v>18796.010000000002</v>
          </cell>
        </row>
        <row r="12716">
          <cell r="K12716">
            <v>33003.129999999997</v>
          </cell>
        </row>
        <row r="12717">
          <cell r="K12717">
            <v>21427.119999999999</v>
          </cell>
        </row>
        <row r="12718">
          <cell r="K12718">
            <v>19940.45</v>
          </cell>
        </row>
        <row r="12719">
          <cell r="K12719">
            <v>18026.68</v>
          </cell>
        </row>
        <row r="12720">
          <cell r="K12720">
            <v>23569.77</v>
          </cell>
        </row>
        <row r="12721">
          <cell r="K12721">
            <v>20398.22</v>
          </cell>
        </row>
        <row r="12722">
          <cell r="K12722">
            <v>21518.95</v>
          </cell>
        </row>
        <row r="12723">
          <cell r="K12723">
            <v>0</v>
          </cell>
        </row>
        <row r="12724">
          <cell r="K12724">
            <v>34706.93</v>
          </cell>
        </row>
        <row r="12725">
          <cell r="K12725">
            <v>34595.980000000003</v>
          </cell>
        </row>
        <row r="12726">
          <cell r="K12726">
            <v>32533.21</v>
          </cell>
        </row>
        <row r="12727">
          <cell r="K12727">
            <v>34684.82</v>
          </cell>
        </row>
        <row r="12728">
          <cell r="K12728">
            <v>60377.32</v>
          </cell>
        </row>
        <row r="12729">
          <cell r="K12729">
            <v>52870.47</v>
          </cell>
        </row>
        <row r="12730">
          <cell r="K12730">
            <v>66498.7</v>
          </cell>
        </row>
        <row r="12731">
          <cell r="K12731">
            <v>79069.95</v>
          </cell>
        </row>
        <row r="12732">
          <cell r="K12732">
            <v>43319.18</v>
          </cell>
        </row>
        <row r="12733">
          <cell r="K12733">
            <v>34407.53</v>
          </cell>
        </row>
        <row r="12734">
          <cell r="K12734">
            <v>58559.97</v>
          </cell>
        </row>
        <row r="12735">
          <cell r="K12735">
            <v>60741.67</v>
          </cell>
        </row>
        <row r="12736">
          <cell r="K12736">
            <v>60259.590000000004</v>
          </cell>
        </row>
        <row r="12737">
          <cell r="K12737">
            <v>21486.28</v>
          </cell>
        </row>
        <row r="12738">
          <cell r="K12738">
            <v>39038.25</v>
          </cell>
        </row>
        <row r="12739">
          <cell r="K12739">
            <v>63092.29</v>
          </cell>
        </row>
        <row r="12740">
          <cell r="K12740">
            <v>49379</v>
          </cell>
        </row>
        <row r="12741">
          <cell r="K12741">
            <v>41034.29</v>
          </cell>
        </row>
        <row r="12742">
          <cell r="K12742">
            <v>73628.259999999995</v>
          </cell>
        </row>
        <row r="12743">
          <cell r="K12743">
            <v>60855.22</v>
          </cell>
        </row>
        <row r="12744">
          <cell r="K12744">
            <v>49998.53</v>
          </cell>
        </row>
        <row r="12745">
          <cell r="K12745">
            <v>7719.2</v>
          </cell>
        </row>
        <row r="12746">
          <cell r="K12746">
            <v>7300.66</v>
          </cell>
        </row>
        <row r="12747">
          <cell r="K12747">
            <v>7717.78</v>
          </cell>
        </row>
        <row r="12748">
          <cell r="K12748">
            <v>21434.34</v>
          </cell>
        </row>
        <row r="12749">
          <cell r="K12749">
            <v>3285.82</v>
          </cell>
        </row>
        <row r="12750">
          <cell r="K12750">
            <v>5913.55</v>
          </cell>
        </row>
        <row r="12751">
          <cell r="K12751">
            <v>12218.4</v>
          </cell>
        </row>
        <row r="12752">
          <cell r="K12752">
            <v>6625.92</v>
          </cell>
        </row>
        <row r="12753">
          <cell r="K12753">
            <v>24887.850000000002</v>
          </cell>
        </row>
        <row r="12754">
          <cell r="K12754">
            <v>7580.97</v>
          </cell>
        </row>
        <row r="12755">
          <cell r="K12755">
            <v>0</v>
          </cell>
        </row>
        <row r="12756">
          <cell r="K12756">
            <v>4032.48</v>
          </cell>
        </row>
        <row r="12757">
          <cell r="K12757">
            <v>7199.7</v>
          </cell>
        </row>
        <row r="12758">
          <cell r="K12758">
            <v>16111.29</v>
          </cell>
        </row>
        <row r="12759">
          <cell r="K12759">
            <v>3715.25</v>
          </cell>
        </row>
        <row r="12760">
          <cell r="K12760">
            <v>15407.39</v>
          </cell>
        </row>
        <row r="12761">
          <cell r="K12761">
            <v>4409.34</v>
          </cell>
        </row>
        <row r="12762">
          <cell r="K12762">
            <v>6394.49</v>
          </cell>
        </row>
        <row r="12763">
          <cell r="K12763">
            <v>18649.670000000002</v>
          </cell>
        </row>
        <row r="12764">
          <cell r="K12764">
            <v>5273.53</v>
          </cell>
        </row>
        <row r="12765">
          <cell r="K12765">
            <v>26901.96</v>
          </cell>
        </row>
        <row r="12766">
          <cell r="K12766">
            <v>23686.57</v>
          </cell>
        </row>
        <row r="12767">
          <cell r="K12767">
            <v>23600.06</v>
          </cell>
        </row>
        <row r="12768">
          <cell r="K12768">
            <v>5005.46</v>
          </cell>
        </row>
        <row r="12769">
          <cell r="K12769">
            <v>4794.2300000000005</v>
          </cell>
        </row>
        <row r="12770">
          <cell r="K12770">
            <v>6798.59</v>
          </cell>
        </row>
        <row r="12771">
          <cell r="K12771">
            <v>6012.58</v>
          </cell>
        </row>
        <row r="12772">
          <cell r="K12772">
            <v>21114.69</v>
          </cell>
        </row>
        <row r="12773">
          <cell r="K12773">
            <v>16333.41</v>
          </cell>
        </row>
        <row r="12774">
          <cell r="K12774">
            <v>6410.35</v>
          </cell>
        </row>
        <row r="12775">
          <cell r="K12775">
            <v>6359.34</v>
          </cell>
        </row>
        <row r="12776">
          <cell r="K12776">
            <v>6405.02</v>
          </cell>
        </row>
        <row r="12777">
          <cell r="K12777">
            <v>7112.34</v>
          </cell>
        </row>
        <row r="12778">
          <cell r="K12778">
            <v>7055.85</v>
          </cell>
        </row>
        <row r="12779">
          <cell r="K12779">
            <v>43155.9</v>
          </cell>
        </row>
        <row r="12780">
          <cell r="K12780">
            <v>6451.12</v>
          </cell>
        </row>
        <row r="12781">
          <cell r="K12781">
            <v>7035.8600000000006</v>
          </cell>
        </row>
        <row r="12782">
          <cell r="K12782">
            <v>6399.82</v>
          </cell>
        </row>
        <row r="12783">
          <cell r="K12783">
            <v>6441.09</v>
          </cell>
        </row>
        <row r="12784">
          <cell r="K12784">
            <v>6392.07</v>
          </cell>
        </row>
        <row r="12785">
          <cell r="K12785">
            <v>12409.78</v>
          </cell>
        </row>
        <row r="12786">
          <cell r="K12786">
            <v>12020.19</v>
          </cell>
        </row>
        <row r="12787">
          <cell r="K12787">
            <v>6712.8600000000006</v>
          </cell>
        </row>
        <row r="12788">
          <cell r="K12788">
            <v>11786.83</v>
          </cell>
        </row>
        <row r="12789">
          <cell r="K12789">
            <v>7652.54</v>
          </cell>
        </row>
        <row r="12790">
          <cell r="K12790">
            <v>7121.59</v>
          </cell>
        </row>
        <row r="12791">
          <cell r="K12791">
            <v>6438.1</v>
          </cell>
        </row>
        <row r="12792">
          <cell r="K12792">
            <v>8417.77</v>
          </cell>
        </row>
        <row r="12793">
          <cell r="K12793">
            <v>7285.08</v>
          </cell>
        </row>
        <row r="12794">
          <cell r="K12794">
            <v>7685.34</v>
          </cell>
        </row>
        <row r="12795">
          <cell r="K12795">
            <v>0</v>
          </cell>
        </row>
        <row r="12796">
          <cell r="K12796">
            <v>12395.33</v>
          </cell>
        </row>
        <row r="12797">
          <cell r="K12797">
            <v>12355.710000000001</v>
          </cell>
        </row>
        <row r="12798">
          <cell r="K12798">
            <v>11619</v>
          </cell>
        </row>
        <row r="12799">
          <cell r="K12799">
            <v>12387.44</v>
          </cell>
        </row>
        <row r="12800">
          <cell r="K12800">
            <v>21563.33</v>
          </cell>
        </row>
        <row r="12801">
          <cell r="K12801">
            <v>18882.310000000001</v>
          </cell>
        </row>
        <row r="12802">
          <cell r="K12802">
            <v>23749.54</v>
          </cell>
        </row>
        <row r="12803">
          <cell r="K12803">
            <v>28239.27</v>
          </cell>
        </row>
        <row r="12804">
          <cell r="K12804">
            <v>15471.130000000001</v>
          </cell>
        </row>
        <row r="12805">
          <cell r="K12805">
            <v>12288.4</v>
          </cell>
        </row>
        <row r="12806">
          <cell r="K12806">
            <v>20914.28</v>
          </cell>
        </row>
        <row r="12807">
          <cell r="K12807">
            <v>21693.45</v>
          </cell>
        </row>
        <row r="12808">
          <cell r="K12808">
            <v>21521.279999999999</v>
          </cell>
        </row>
        <row r="12809">
          <cell r="K12809">
            <v>7673.67</v>
          </cell>
        </row>
        <row r="12810">
          <cell r="K12810">
            <v>13942.23</v>
          </cell>
        </row>
        <row r="12811">
          <cell r="K12811">
            <v>22532.959999999999</v>
          </cell>
        </row>
        <row r="12812">
          <cell r="K12812">
            <v>17635.36</v>
          </cell>
        </row>
        <row r="12813">
          <cell r="K12813">
            <v>14655.1</v>
          </cell>
        </row>
        <row r="12814">
          <cell r="K12814">
            <v>26295.81</v>
          </cell>
        </row>
        <row r="12815">
          <cell r="K12815">
            <v>21734.010000000002</v>
          </cell>
        </row>
        <row r="12816">
          <cell r="K12816">
            <v>17856.62</v>
          </cell>
        </row>
        <row r="12817">
          <cell r="K12817">
            <v>64841.310000000005</v>
          </cell>
        </row>
        <row r="12818">
          <cell r="K12818">
            <v>61325.54</v>
          </cell>
        </row>
        <row r="12819">
          <cell r="K12819">
            <v>64829.36</v>
          </cell>
        </row>
        <row r="12820">
          <cell r="K12820">
            <v>180048.49</v>
          </cell>
        </row>
        <row r="12821">
          <cell r="K12821">
            <v>27600.880000000001</v>
          </cell>
        </row>
        <row r="12822">
          <cell r="K12822">
            <v>49673.82</v>
          </cell>
        </row>
        <row r="12823">
          <cell r="K12823">
            <v>102634.53</v>
          </cell>
        </row>
        <row r="12824">
          <cell r="K12824">
            <v>55657.75</v>
          </cell>
        </row>
        <row r="12825">
          <cell r="K12825">
            <v>209057.95</v>
          </cell>
        </row>
        <row r="12826">
          <cell r="K12826">
            <v>63680.14</v>
          </cell>
        </row>
        <row r="12827">
          <cell r="K12827">
            <v>0</v>
          </cell>
        </row>
        <row r="12828">
          <cell r="K12828">
            <v>33872.86</v>
          </cell>
        </row>
        <row r="12829">
          <cell r="K12829">
            <v>60477.520000000004</v>
          </cell>
        </row>
        <row r="12830">
          <cell r="K12830">
            <v>135334.87</v>
          </cell>
        </row>
        <row r="12831">
          <cell r="K12831">
            <v>31208.09</v>
          </cell>
        </row>
        <row r="12832">
          <cell r="K12832">
            <v>129422.06</v>
          </cell>
        </row>
        <row r="12833">
          <cell r="K12833">
            <v>37038.43</v>
          </cell>
        </row>
        <row r="12834">
          <cell r="K12834">
            <v>53713.71</v>
          </cell>
        </row>
        <row r="12835">
          <cell r="K12835">
            <v>156657.21</v>
          </cell>
        </row>
        <row r="12836">
          <cell r="K12836">
            <v>44297.67</v>
          </cell>
        </row>
        <row r="12837">
          <cell r="K12837">
            <v>225976.46</v>
          </cell>
        </row>
        <row r="12838">
          <cell r="K12838">
            <v>198967.21</v>
          </cell>
        </row>
        <row r="12839">
          <cell r="K12839">
            <v>198240.51</v>
          </cell>
        </row>
        <row r="12840">
          <cell r="K12840">
            <v>42045.86</v>
          </cell>
        </row>
        <row r="12841">
          <cell r="K12841">
            <v>40271.53</v>
          </cell>
        </row>
        <row r="12842">
          <cell r="K12842">
            <v>57108.160000000003</v>
          </cell>
        </row>
        <row r="12843">
          <cell r="K12843">
            <v>50505.71</v>
          </cell>
        </row>
        <row r="12844">
          <cell r="K12844">
            <v>177363.4</v>
          </cell>
        </row>
        <row r="12845">
          <cell r="K12845">
            <v>137200.63</v>
          </cell>
        </row>
        <row r="12846">
          <cell r="K12846">
            <v>53846.97</v>
          </cell>
        </row>
        <row r="12847">
          <cell r="K12847">
            <v>53418.48</v>
          </cell>
        </row>
        <row r="12848">
          <cell r="K12848">
            <v>53802.15</v>
          </cell>
        </row>
        <row r="12849">
          <cell r="K12849">
            <v>59743.65</v>
          </cell>
        </row>
        <row r="12850">
          <cell r="K12850">
            <v>59269.14</v>
          </cell>
        </row>
        <row r="12851">
          <cell r="K12851">
            <v>362509.55</v>
          </cell>
        </row>
        <row r="12852">
          <cell r="K12852">
            <v>54189.41</v>
          </cell>
        </row>
        <row r="12853">
          <cell r="K12853">
            <v>59101.21</v>
          </cell>
        </row>
        <row r="12854">
          <cell r="K12854">
            <v>53758.53</v>
          </cell>
        </row>
        <row r="12855">
          <cell r="K12855">
            <v>54105.14</v>
          </cell>
        </row>
        <row r="12856">
          <cell r="K12856">
            <v>53693.39</v>
          </cell>
        </row>
        <row r="12857">
          <cell r="K12857">
            <v>104242.12</v>
          </cell>
        </row>
        <row r="12858">
          <cell r="K12858">
            <v>100969.58</v>
          </cell>
        </row>
        <row r="12859">
          <cell r="K12859">
            <v>56388.04</v>
          </cell>
        </row>
        <row r="12860">
          <cell r="K12860">
            <v>99009.400000000009</v>
          </cell>
        </row>
        <row r="12861">
          <cell r="K12861">
            <v>64281.35</v>
          </cell>
        </row>
        <row r="12862">
          <cell r="K12862">
            <v>59821.340000000004</v>
          </cell>
        </row>
        <row r="12863">
          <cell r="K12863">
            <v>54080.04</v>
          </cell>
        </row>
        <row r="12864">
          <cell r="K12864">
            <v>70709.3</v>
          </cell>
        </row>
        <row r="12865">
          <cell r="K12865">
            <v>61194.66</v>
          </cell>
        </row>
        <row r="12866">
          <cell r="K12866">
            <v>64556.85</v>
          </cell>
        </row>
        <row r="12867">
          <cell r="K12867">
            <v>0</v>
          </cell>
        </row>
        <row r="12868">
          <cell r="K12868">
            <v>104120.8</v>
          </cell>
        </row>
        <row r="12869">
          <cell r="K12869">
            <v>103787.93000000001</v>
          </cell>
        </row>
        <row r="12870">
          <cell r="K12870">
            <v>97599.62</v>
          </cell>
        </row>
        <row r="12871">
          <cell r="K12871">
            <v>104054.47</v>
          </cell>
        </row>
        <row r="12872">
          <cell r="K12872">
            <v>181131.97</v>
          </cell>
        </row>
        <row r="12873">
          <cell r="K12873">
            <v>158611.41</v>
          </cell>
        </row>
        <row r="12874">
          <cell r="K12874">
            <v>199496.1</v>
          </cell>
        </row>
        <row r="12875">
          <cell r="K12875">
            <v>237209.84</v>
          </cell>
        </row>
        <row r="12876">
          <cell r="K12876">
            <v>129957.53</v>
          </cell>
        </row>
        <row r="12877">
          <cell r="K12877">
            <v>103222.59</v>
          </cell>
        </row>
        <row r="12878">
          <cell r="K12878">
            <v>175679.92</v>
          </cell>
        </row>
        <row r="12879">
          <cell r="K12879">
            <v>182225</v>
          </cell>
        </row>
        <row r="12880">
          <cell r="K12880">
            <v>180778.77</v>
          </cell>
        </row>
        <row r="12881">
          <cell r="K12881">
            <v>64458.840000000004</v>
          </cell>
        </row>
        <row r="12882">
          <cell r="K12882">
            <v>117114.76000000001</v>
          </cell>
        </row>
        <row r="12883">
          <cell r="K12883">
            <v>189276.87</v>
          </cell>
        </row>
        <row r="12884">
          <cell r="K12884">
            <v>148137</v>
          </cell>
        </row>
        <row r="12885">
          <cell r="K12885">
            <v>123102.88</v>
          </cell>
        </row>
        <row r="12886">
          <cell r="K12886">
            <v>220884.77000000002</v>
          </cell>
        </row>
        <row r="12887">
          <cell r="K12887">
            <v>182565.65</v>
          </cell>
        </row>
        <row r="12888">
          <cell r="K12888">
            <v>149995.59</v>
          </cell>
        </row>
        <row r="12889">
          <cell r="K12889">
            <v>967.95</v>
          </cell>
        </row>
        <row r="12890">
          <cell r="K12890">
            <v>967.95</v>
          </cell>
        </row>
        <row r="12891">
          <cell r="K12891">
            <v>1935.91</v>
          </cell>
        </row>
        <row r="12892">
          <cell r="K12892">
            <v>1613.25</v>
          </cell>
        </row>
        <row r="12893">
          <cell r="K12893">
            <v>645.30000000000007</v>
          </cell>
        </row>
        <row r="12894">
          <cell r="K12894">
            <v>1613.25</v>
          </cell>
        </row>
        <row r="12895">
          <cell r="K12895">
            <v>1935.91</v>
          </cell>
        </row>
        <row r="12896">
          <cell r="K12896">
            <v>967.95</v>
          </cell>
        </row>
        <row r="12897">
          <cell r="K12897">
            <v>1613.25</v>
          </cell>
        </row>
        <row r="12898">
          <cell r="K12898">
            <v>1290.6000000000001</v>
          </cell>
        </row>
        <row r="12899">
          <cell r="K12899">
            <v>0</v>
          </cell>
        </row>
        <row r="12900">
          <cell r="K12900">
            <v>1290.6000000000001</v>
          </cell>
        </row>
        <row r="12901">
          <cell r="K12901">
            <v>645.30000000000007</v>
          </cell>
        </row>
        <row r="12902">
          <cell r="K12902">
            <v>1935.91</v>
          </cell>
        </row>
        <row r="12903">
          <cell r="K12903">
            <v>967.95</v>
          </cell>
        </row>
        <row r="12904">
          <cell r="K12904">
            <v>1935.91</v>
          </cell>
        </row>
        <row r="12905">
          <cell r="K12905">
            <v>645.30000000000007</v>
          </cell>
        </row>
        <row r="12906">
          <cell r="K12906">
            <v>967.95</v>
          </cell>
        </row>
        <row r="12907">
          <cell r="K12907">
            <v>2258.56</v>
          </cell>
        </row>
        <row r="12908">
          <cell r="K12908">
            <v>967.95</v>
          </cell>
        </row>
        <row r="12909">
          <cell r="K12909">
            <v>1613.25</v>
          </cell>
        </row>
        <row r="12910">
          <cell r="K12910">
            <v>1613.25</v>
          </cell>
        </row>
        <row r="12911">
          <cell r="K12911">
            <v>1613.25</v>
          </cell>
        </row>
        <row r="12912">
          <cell r="K12912">
            <v>967.95</v>
          </cell>
        </row>
        <row r="12913">
          <cell r="K12913">
            <v>645.30000000000007</v>
          </cell>
        </row>
        <row r="12914">
          <cell r="K12914">
            <v>967.95</v>
          </cell>
        </row>
        <row r="12915">
          <cell r="K12915">
            <v>967.95</v>
          </cell>
        </row>
        <row r="12916">
          <cell r="K12916">
            <v>2581.21</v>
          </cell>
        </row>
        <row r="12917">
          <cell r="K12917">
            <v>1935.91</v>
          </cell>
        </row>
        <row r="12918">
          <cell r="K12918">
            <v>1290.6000000000001</v>
          </cell>
        </row>
        <row r="12919">
          <cell r="K12919">
            <v>1290.6000000000001</v>
          </cell>
        </row>
        <row r="12920">
          <cell r="K12920">
            <v>1290.6000000000001</v>
          </cell>
        </row>
        <row r="12921">
          <cell r="K12921">
            <v>967.95</v>
          </cell>
        </row>
        <row r="12922">
          <cell r="K12922">
            <v>1290.6000000000001</v>
          </cell>
        </row>
        <row r="12923">
          <cell r="K12923">
            <v>967.95</v>
          </cell>
        </row>
        <row r="12924">
          <cell r="K12924">
            <v>967.95</v>
          </cell>
        </row>
        <row r="12925">
          <cell r="K12925">
            <v>1290.6000000000001</v>
          </cell>
        </row>
        <row r="12926">
          <cell r="K12926">
            <v>967.95</v>
          </cell>
        </row>
        <row r="12927">
          <cell r="K12927">
            <v>967.95</v>
          </cell>
        </row>
        <row r="12928">
          <cell r="K12928">
            <v>967.95</v>
          </cell>
        </row>
        <row r="12929">
          <cell r="K12929">
            <v>2258.56</v>
          </cell>
        </row>
        <row r="12930">
          <cell r="K12930">
            <v>2258.56</v>
          </cell>
        </row>
        <row r="12931">
          <cell r="K12931">
            <v>645.30000000000007</v>
          </cell>
        </row>
        <row r="12932">
          <cell r="K12932">
            <v>1935.91</v>
          </cell>
        </row>
        <row r="12933">
          <cell r="K12933">
            <v>967.95</v>
          </cell>
        </row>
        <row r="12934">
          <cell r="K12934">
            <v>967.95</v>
          </cell>
        </row>
        <row r="12935">
          <cell r="K12935">
            <v>967.95</v>
          </cell>
        </row>
        <row r="12936">
          <cell r="K12936">
            <v>967.95</v>
          </cell>
        </row>
        <row r="12937">
          <cell r="K12937">
            <v>1290.6000000000001</v>
          </cell>
        </row>
        <row r="12938">
          <cell r="K12938">
            <v>1290.6000000000001</v>
          </cell>
        </row>
        <row r="12939">
          <cell r="K12939">
            <v>0</v>
          </cell>
        </row>
        <row r="12940">
          <cell r="K12940">
            <v>1935.91</v>
          </cell>
        </row>
        <row r="12941">
          <cell r="K12941">
            <v>1935.91</v>
          </cell>
        </row>
        <row r="12942">
          <cell r="K12942">
            <v>1935.91</v>
          </cell>
        </row>
        <row r="12943">
          <cell r="K12943">
            <v>1935.91</v>
          </cell>
        </row>
        <row r="12944">
          <cell r="K12944">
            <v>1935.91</v>
          </cell>
        </row>
        <row r="12945">
          <cell r="K12945">
            <v>1613.25</v>
          </cell>
        </row>
        <row r="12946">
          <cell r="K12946">
            <v>1613.25</v>
          </cell>
        </row>
        <row r="12947">
          <cell r="K12947">
            <v>2581.21</v>
          </cell>
        </row>
        <row r="12948">
          <cell r="K12948">
            <v>1935.91</v>
          </cell>
        </row>
        <row r="12949">
          <cell r="K12949">
            <v>1935.91</v>
          </cell>
        </row>
        <row r="12950">
          <cell r="K12950">
            <v>1613.25</v>
          </cell>
        </row>
        <row r="12951">
          <cell r="K12951">
            <v>1935.91</v>
          </cell>
        </row>
        <row r="12952">
          <cell r="K12952">
            <v>1613.25</v>
          </cell>
        </row>
        <row r="12953">
          <cell r="K12953">
            <v>1290.6000000000001</v>
          </cell>
        </row>
        <row r="12954">
          <cell r="K12954">
            <v>967.95</v>
          </cell>
        </row>
        <row r="12955">
          <cell r="K12955">
            <v>1613.25</v>
          </cell>
        </row>
        <row r="12956">
          <cell r="K12956">
            <v>1935.91</v>
          </cell>
        </row>
        <row r="12957">
          <cell r="K12957">
            <v>1290.6000000000001</v>
          </cell>
        </row>
        <row r="12958">
          <cell r="K12958">
            <v>1613.25</v>
          </cell>
        </row>
        <row r="12959">
          <cell r="K12959">
            <v>1613.25</v>
          </cell>
        </row>
        <row r="12960">
          <cell r="K12960">
            <v>1935.91</v>
          </cell>
        </row>
        <row r="12961">
          <cell r="K12961">
            <v>177.86</v>
          </cell>
        </row>
        <row r="12962">
          <cell r="K12962">
            <v>177.86</v>
          </cell>
        </row>
        <row r="12963">
          <cell r="K12963">
            <v>355.72</v>
          </cell>
        </row>
        <row r="12964">
          <cell r="K12964">
            <v>296.44</v>
          </cell>
        </row>
        <row r="12965">
          <cell r="K12965">
            <v>118.57000000000001</v>
          </cell>
        </row>
        <row r="12966">
          <cell r="K12966">
            <v>296.44</v>
          </cell>
        </row>
        <row r="12967">
          <cell r="K12967">
            <v>355.72</v>
          </cell>
        </row>
        <row r="12968">
          <cell r="K12968">
            <v>177.86</v>
          </cell>
        </row>
        <row r="12969">
          <cell r="K12969">
            <v>296.44</v>
          </cell>
        </row>
        <row r="12970">
          <cell r="K12970">
            <v>237.15</v>
          </cell>
        </row>
        <row r="12971">
          <cell r="K12971">
            <v>0</v>
          </cell>
        </row>
        <row r="12972">
          <cell r="K12972">
            <v>237.15</v>
          </cell>
        </row>
        <row r="12973">
          <cell r="K12973">
            <v>118.57000000000001</v>
          </cell>
        </row>
        <row r="12974">
          <cell r="K12974">
            <v>355.72</v>
          </cell>
        </row>
        <row r="12975">
          <cell r="K12975">
            <v>177.86</v>
          </cell>
        </row>
        <row r="12976">
          <cell r="K12976">
            <v>355.72</v>
          </cell>
        </row>
        <row r="12977">
          <cell r="K12977">
            <v>118.57000000000001</v>
          </cell>
        </row>
        <row r="12978">
          <cell r="K12978">
            <v>177.86</v>
          </cell>
        </row>
        <row r="12979">
          <cell r="K12979">
            <v>415.01</v>
          </cell>
        </row>
        <row r="12980">
          <cell r="K12980">
            <v>177.86</v>
          </cell>
        </row>
        <row r="12981">
          <cell r="K12981">
            <v>296.44</v>
          </cell>
        </row>
        <row r="12982">
          <cell r="K12982">
            <v>296.44</v>
          </cell>
        </row>
        <row r="12983">
          <cell r="K12983">
            <v>296.44</v>
          </cell>
        </row>
        <row r="12984">
          <cell r="K12984">
            <v>177.86</v>
          </cell>
        </row>
        <row r="12985">
          <cell r="K12985">
            <v>118.57000000000001</v>
          </cell>
        </row>
        <row r="12986">
          <cell r="K12986">
            <v>177.86</v>
          </cell>
        </row>
        <row r="12987">
          <cell r="K12987">
            <v>177.86</v>
          </cell>
        </row>
        <row r="12988">
          <cell r="K12988">
            <v>474.3</v>
          </cell>
        </row>
        <row r="12989">
          <cell r="K12989">
            <v>355.72</v>
          </cell>
        </row>
        <row r="12990">
          <cell r="K12990">
            <v>237.15</v>
          </cell>
        </row>
        <row r="12991">
          <cell r="K12991">
            <v>237.15</v>
          </cell>
        </row>
        <row r="12992">
          <cell r="K12992">
            <v>237.15</v>
          </cell>
        </row>
        <row r="12993">
          <cell r="K12993">
            <v>177.86</v>
          </cell>
        </row>
        <row r="12994">
          <cell r="K12994">
            <v>237.15</v>
          </cell>
        </row>
        <row r="12995">
          <cell r="K12995">
            <v>177.86</v>
          </cell>
        </row>
        <row r="12996">
          <cell r="K12996">
            <v>177.86</v>
          </cell>
        </row>
        <row r="12997">
          <cell r="K12997">
            <v>237.15</v>
          </cell>
        </row>
        <row r="12998">
          <cell r="K12998">
            <v>177.86</v>
          </cell>
        </row>
        <row r="12999">
          <cell r="K12999">
            <v>177.86</v>
          </cell>
        </row>
        <row r="13000">
          <cell r="K13000">
            <v>177.86</v>
          </cell>
        </row>
        <row r="13001">
          <cell r="K13001">
            <v>415.01</v>
          </cell>
        </row>
        <row r="13002">
          <cell r="K13002">
            <v>415.01</v>
          </cell>
        </row>
        <row r="13003">
          <cell r="K13003">
            <v>118.57000000000001</v>
          </cell>
        </row>
        <row r="13004">
          <cell r="K13004">
            <v>355.72</v>
          </cell>
        </row>
        <row r="13005">
          <cell r="K13005">
            <v>177.86</v>
          </cell>
        </row>
        <row r="13006">
          <cell r="K13006">
            <v>177.86</v>
          </cell>
        </row>
        <row r="13007">
          <cell r="K13007">
            <v>177.86</v>
          </cell>
        </row>
        <row r="13008">
          <cell r="K13008">
            <v>177.86</v>
          </cell>
        </row>
        <row r="13009">
          <cell r="K13009">
            <v>237.15</v>
          </cell>
        </row>
        <row r="13010">
          <cell r="K13010">
            <v>237.15</v>
          </cell>
        </row>
        <row r="13011">
          <cell r="K13011">
            <v>0</v>
          </cell>
        </row>
        <row r="13012">
          <cell r="K13012">
            <v>355.72</v>
          </cell>
        </row>
        <row r="13013">
          <cell r="K13013">
            <v>355.72</v>
          </cell>
        </row>
        <row r="13014">
          <cell r="K13014">
            <v>355.72</v>
          </cell>
        </row>
        <row r="13015">
          <cell r="K13015">
            <v>355.72</v>
          </cell>
        </row>
        <row r="13016">
          <cell r="K13016">
            <v>355.72</v>
          </cell>
        </row>
        <row r="13017">
          <cell r="K13017">
            <v>296.44</v>
          </cell>
        </row>
        <row r="13018">
          <cell r="K13018">
            <v>296.44</v>
          </cell>
        </row>
        <row r="13019">
          <cell r="K13019">
            <v>474.3</v>
          </cell>
        </row>
        <row r="13020">
          <cell r="K13020">
            <v>355.72</v>
          </cell>
        </row>
        <row r="13021">
          <cell r="K13021">
            <v>355.72</v>
          </cell>
        </row>
        <row r="13022">
          <cell r="K13022">
            <v>296.44</v>
          </cell>
        </row>
        <row r="13023">
          <cell r="K13023">
            <v>355.72</v>
          </cell>
        </row>
        <row r="13024">
          <cell r="K13024">
            <v>296.44</v>
          </cell>
        </row>
        <row r="13025">
          <cell r="K13025">
            <v>237.15</v>
          </cell>
        </row>
        <row r="13026">
          <cell r="K13026">
            <v>177.86</v>
          </cell>
        </row>
        <row r="13027">
          <cell r="K13027">
            <v>296.44</v>
          </cell>
        </row>
        <row r="13028">
          <cell r="K13028">
            <v>355.72</v>
          </cell>
        </row>
        <row r="13029">
          <cell r="K13029">
            <v>237.15</v>
          </cell>
        </row>
        <row r="13030">
          <cell r="K13030">
            <v>296.44</v>
          </cell>
        </row>
        <row r="13031">
          <cell r="K13031">
            <v>296.44</v>
          </cell>
        </row>
        <row r="13032">
          <cell r="K13032">
            <v>355.72</v>
          </cell>
        </row>
        <row r="13033">
          <cell r="K13033">
            <v>221971.58000000002</v>
          </cell>
        </row>
        <row r="13034">
          <cell r="K13034">
            <v>160929.39000000001</v>
          </cell>
        </row>
        <row r="13035">
          <cell r="K13035">
            <v>131333.18</v>
          </cell>
        </row>
        <row r="13036">
          <cell r="K13036">
            <v>353767.2</v>
          </cell>
        </row>
        <row r="13037">
          <cell r="K13037">
            <v>79077.37</v>
          </cell>
        </row>
        <row r="13038">
          <cell r="K13038">
            <v>141506.88</v>
          </cell>
        </row>
        <row r="13039">
          <cell r="K13039">
            <v>373652.15</v>
          </cell>
        </row>
        <row r="13040">
          <cell r="K13040">
            <v>188675.84</v>
          </cell>
        </row>
        <row r="13041">
          <cell r="K13041">
            <v>436544.10000000003</v>
          </cell>
        </row>
        <row r="13042">
          <cell r="K13042">
            <v>212260.32</v>
          </cell>
        </row>
        <row r="13043">
          <cell r="K13043">
            <v>0</v>
          </cell>
        </row>
        <row r="13044">
          <cell r="K13044">
            <v>141506.88</v>
          </cell>
        </row>
        <row r="13045">
          <cell r="K13045">
            <v>128743.51000000001</v>
          </cell>
        </row>
        <row r="13046">
          <cell r="K13046">
            <v>364865.78</v>
          </cell>
        </row>
        <row r="13047">
          <cell r="K13047">
            <v>64741.71</v>
          </cell>
        </row>
        <row r="13048">
          <cell r="K13048">
            <v>263406.27</v>
          </cell>
        </row>
        <row r="13049">
          <cell r="K13049">
            <v>130408.3</v>
          </cell>
        </row>
        <row r="13050">
          <cell r="K13050">
            <v>206711.03</v>
          </cell>
        </row>
        <row r="13051">
          <cell r="K13051">
            <v>291337.69</v>
          </cell>
        </row>
        <row r="13052">
          <cell r="K13052">
            <v>141506.88</v>
          </cell>
        </row>
        <row r="13053">
          <cell r="K13053">
            <v>395386.87</v>
          </cell>
        </row>
        <row r="13054">
          <cell r="K13054">
            <v>378739</v>
          </cell>
        </row>
        <row r="13055">
          <cell r="K13055">
            <v>327408.08</v>
          </cell>
        </row>
        <row r="13056">
          <cell r="K13056">
            <v>133182.95000000001</v>
          </cell>
        </row>
        <row r="13057">
          <cell r="K13057">
            <v>131795.62</v>
          </cell>
        </row>
        <row r="13058">
          <cell r="K13058">
            <v>166478.68</v>
          </cell>
        </row>
        <row r="13059">
          <cell r="K13059">
            <v>120697.04000000001</v>
          </cell>
        </row>
        <row r="13060">
          <cell r="K13060">
            <v>332957.36</v>
          </cell>
        </row>
        <row r="13061">
          <cell r="K13061">
            <v>385675.61</v>
          </cell>
        </row>
        <row r="13062">
          <cell r="K13062">
            <v>176189.94</v>
          </cell>
        </row>
        <row r="13063">
          <cell r="K13063">
            <v>209485.68</v>
          </cell>
        </row>
        <row r="13064">
          <cell r="K13064">
            <v>215034.96</v>
          </cell>
        </row>
        <row r="13065">
          <cell r="K13065">
            <v>180351.91</v>
          </cell>
        </row>
        <row r="13066">
          <cell r="K13066">
            <v>183126.55000000002</v>
          </cell>
        </row>
        <row r="13067">
          <cell r="K13067">
            <v>564177.76</v>
          </cell>
        </row>
        <row r="13068">
          <cell r="K13068">
            <v>185901.2</v>
          </cell>
        </row>
        <row r="13069">
          <cell r="K13069">
            <v>209485.68</v>
          </cell>
        </row>
        <row r="13070">
          <cell r="K13070">
            <v>209485.68</v>
          </cell>
        </row>
        <row r="13071">
          <cell r="K13071">
            <v>190063.16</v>
          </cell>
        </row>
        <row r="13072">
          <cell r="K13072">
            <v>198387.1</v>
          </cell>
        </row>
        <row r="13073">
          <cell r="K13073">
            <v>334344.69</v>
          </cell>
        </row>
        <row r="13074">
          <cell r="K13074">
            <v>310760.21000000002</v>
          </cell>
        </row>
        <row r="13075">
          <cell r="K13075">
            <v>295037.22000000003</v>
          </cell>
        </row>
        <row r="13076">
          <cell r="K13076">
            <v>374577.04</v>
          </cell>
        </row>
        <row r="13077">
          <cell r="K13077">
            <v>167866</v>
          </cell>
        </row>
        <row r="13078">
          <cell r="K13078">
            <v>175727.5</v>
          </cell>
        </row>
        <row r="13079">
          <cell r="K13079">
            <v>241394.09</v>
          </cell>
        </row>
        <row r="13080">
          <cell r="K13080">
            <v>205323.71</v>
          </cell>
        </row>
        <row r="13081">
          <cell r="K13081">
            <v>190063.16</v>
          </cell>
        </row>
        <row r="13082">
          <cell r="K13082">
            <v>215497.41</v>
          </cell>
        </row>
        <row r="13083">
          <cell r="K13083">
            <v>0</v>
          </cell>
        </row>
        <row r="13084">
          <cell r="K13084">
            <v>357929.17</v>
          </cell>
        </row>
        <row r="13085">
          <cell r="K13085">
            <v>241394.09</v>
          </cell>
        </row>
        <row r="13086">
          <cell r="K13086">
            <v>450879.76</v>
          </cell>
        </row>
        <row r="13087">
          <cell r="K13087">
            <v>319084.14</v>
          </cell>
        </row>
        <row r="13088">
          <cell r="K13088">
            <v>471689.60000000003</v>
          </cell>
        </row>
        <row r="13089">
          <cell r="K13089">
            <v>348217.91000000003</v>
          </cell>
        </row>
        <row r="13090">
          <cell r="K13090">
            <v>377351.67999999999</v>
          </cell>
        </row>
        <row r="13091">
          <cell r="K13091">
            <v>442555.83</v>
          </cell>
        </row>
        <row r="13092">
          <cell r="K13092">
            <v>388450.26</v>
          </cell>
        </row>
        <row r="13093">
          <cell r="K13093">
            <v>299661.63</v>
          </cell>
        </row>
        <row r="13094">
          <cell r="K13094">
            <v>346830.59</v>
          </cell>
        </row>
        <row r="13095">
          <cell r="K13095">
            <v>348217.91000000003</v>
          </cell>
        </row>
        <row r="13096">
          <cell r="K13096">
            <v>326020.75</v>
          </cell>
        </row>
        <row r="13097">
          <cell r="K13097">
            <v>194225.13</v>
          </cell>
        </row>
        <row r="13098">
          <cell r="K13098">
            <v>190063.16</v>
          </cell>
        </row>
        <row r="13099">
          <cell r="K13099">
            <v>398069.03</v>
          </cell>
        </row>
        <row r="13100">
          <cell r="K13100">
            <v>483713.06</v>
          </cell>
        </row>
        <row r="13101">
          <cell r="K13101">
            <v>212260.32</v>
          </cell>
        </row>
        <row r="13102">
          <cell r="K13102">
            <v>414346.94</v>
          </cell>
        </row>
        <row r="13103">
          <cell r="K13103">
            <v>382900.97000000003</v>
          </cell>
        </row>
        <row r="13104">
          <cell r="K13104">
            <v>194225.13</v>
          </cell>
        </row>
        <row r="13106">
          <cell r="G13106">
            <v>120</v>
          </cell>
          <cell r="K13106">
            <v>100000</v>
          </cell>
        </row>
        <row r="13107">
          <cell r="G13107">
            <v>120</v>
          </cell>
          <cell r="K13107">
            <v>100000</v>
          </cell>
        </row>
        <row r="13108">
          <cell r="G13108">
            <v>120</v>
          </cell>
          <cell r="K13108">
            <v>100000</v>
          </cell>
        </row>
        <row r="13109">
          <cell r="G13109">
            <v>120</v>
          </cell>
          <cell r="K13109">
            <v>100000</v>
          </cell>
        </row>
        <row r="13110">
          <cell r="G13110">
            <v>120</v>
          </cell>
          <cell r="K13110">
            <v>100000</v>
          </cell>
        </row>
        <row r="13111">
          <cell r="G13111">
            <v>120</v>
          </cell>
          <cell r="K13111">
            <v>100000</v>
          </cell>
        </row>
        <row r="13112">
          <cell r="G13112">
            <v>200</v>
          </cell>
          <cell r="K13112">
            <v>180000</v>
          </cell>
        </row>
        <row r="13113">
          <cell r="G13113">
            <v>120</v>
          </cell>
          <cell r="K13113">
            <v>100000</v>
          </cell>
        </row>
        <row r="13114">
          <cell r="G13114">
            <v>120</v>
          </cell>
          <cell r="K13114">
            <v>100000</v>
          </cell>
        </row>
        <row r="13115">
          <cell r="G13115">
            <v>200</v>
          </cell>
          <cell r="K13115">
            <v>180000</v>
          </cell>
        </row>
        <row r="13116">
          <cell r="K13116">
            <v>0</v>
          </cell>
        </row>
        <row r="13117">
          <cell r="G13117">
            <v>120</v>
          </cell>
          <cell r="K13117">
            <v>100000</v>
          </cell>
        </row>
        <row r="13118">
          <cell r="G13118">
            <v>200</v>
          </cell>
          <cell r="K13118">
            <v>180000</v>
          </cell>
        </row>
        <row r="13119">
          <cell r="G13119">
            <v>120</v>
          </cell>
          <cell r="K13119">
            <v>100000</v>
          </cell>
        </row>
        <row r="13120">
          <cell r="G13120">
            <v>120</v>
          </cell>
          <cell r="K13120">
            <v>100000</v>
          </cell>
        </row>
        <row r="13121">
          <cell r="G13121">
            <v>120</v>
          </cell>
          <cell r="K13121">
            <v>100000</v>
          </cell>
        </row>
        <row r="13122">
          <cell r="G13122">
            <v>120</v>
          </cell>
          <cell r="K13122">
            <v>100000</v>
          </cell>
        </row>
        <row r="13123">
          <cell r="G13123">
            <v>120</v>
          </cell>
          <cell r="K13123">
            <v>100000</v>
          </cell>
        </row>
        <row r="13124">
          <cell r="G13124">
            <v>120</v>
          </cell>
          <cell r="K13124">
            <v>100000</v>
          </cell>
        </row>
        <row r="13125">
          <cell r="G13125">
            <v>120</v>
          </cell>
          <cell r="K13125">
            <v>100000</v>
          </cell>
        </row>
        <row r="13126">
          <cell r="G13126">
            <v>300</v>
          </cell>
          <cell r="K13126">
            <v>240000</v>
          </cell>
        </row>
        <row r="13127">
          <cell r="G13127">
            <v>60</v>
          </cell>
          <cell r="K13127">
            <v>50000</v>
          </cell>
        </row>
        <row r="13128">
          <cell r="G13128">
            <v>120</v>
          </cell>
          <cell r="K13128">
            <v>100000</v>
          </cell>
        </row>
        <row r="13129">
          <cell r="G13129">
            <v>120</v>
          </cell>
          <cell r="K13129">
            <v>100000</v>
          </cell>
        </row>
        <row r="13130">
          <cell r="G13130">
            <v>120</v>
          </cell>
          <cell r="K13130">
            <v>100000</v>
          </cell>
        </row>
        <row r="13131">
          <cell r="G13131">
            <v>120</v>
          </cell>
          <cell r="K13131">
            <v>100000</v>
          </cell>
        </row>
        <row r="13132">
          <cell r="G13132">
            <v>120</v>
          </cell>
          <cell r="K13132">
            <v>100000</v>
          </cell>
        </row>
        <row r="13133">
          <cell r="G13133">
            <v>120</v>
          </cell>
          <cell r="K13133">
            <v>100000</v>
          </cell>
        </row>
        <row r="13134">
          <cell r="G13134">
            <v>300</v>
          </cell>
          <cell r="K13134">
            <v>240000</v>
          </cell>
        </row>
        <row r="13135">
          <cell r="G13135">
            <v>120</v>
          </cell>
          <cell r="K13135">
            <v>100000</v>
          </cell>
        </row>
        <row r="13136">
          <cell r="G13136">
            <v>50</v>
          </cell>
          <cell r="K13136">
            <v>40000</v>
          </cell>
        </row>
        <row r="13137">
          <cell r="G13137">
            <v>120</v>
          </cell>
          <cell r="K13137">
            <v>100000</v>
          </cell>
        </row>
        <row r="13138">
          <cell r="G13138">
            <v>75</v>
          </cell>
          <cell r="K13138">
            <v>60000</v>
          </cell>
        </row>
        <row r="13139">
          <cell r="G13139">
            <v>120</v>
          </cell>
          <cell r="K13139">
            <v>100000</v>
          </cell>
        </row>
        <row r="13140">
          <cell r="G13140">
            <v>300</v>
          </cell>
          <cell r="K13140">
            <v>240000</v>
          </cell>
        </row>
        <row r="13141">
          <cell r="G13141">
            <v>200</v>
          </cell>
          <cell r="K13141">
            <v>160000</v>
          </cell>
        </row>
        <row r="13142">
          <cell r="G13142">
            <v>200</v>
          </cell>
          <cell r="K13142">
            <v>160000</v>
          </cell>
        </row>
        <row r="13143">
          <cell r="G13143">
            <v>200</v>
          </cell>
          <cell r="K13143">
            <v>160000</v>
          </cell>
        </row>
        <row r="13144">
          <cell r="G13144">
            <v>120</v>
          </cell>
          <cell r="K13144">
            <v>100000</v>
          </cell>
        </row>
        <row r="13145">
          <cell r="G13145">
            <v>200</v>
          </cell>
          <cell r="K13145">
            <v>160000</v>
          </cell>
        </row>
        <row r="13146">
          <cell r="G13146">
            <v>150</v>
          </cell>
          <cell r="K13146">
            <v>120000</v>
          </cell>
        </row>
        <row r="13147">
          <cell r="G13147">
            <v>120</v>
          </cell>
          <cell r="K13147">
            <v>100000</v>
          </cell>
        </row>
        <row r="13148">
          <cell r="G13148">
            <v>200</v>
          </cell>
          <cell r="K13148">
            <v>160000</v>
          </cell>
        </row>
        <row r="13149">
          <cell r="G13149">
            <v>100</v>
          </cell>
          <cell r="K13149">
            <v>80000</v>
          </cell>
        </row>
        <row r="13150">
          <cell r="G13150">
            <v>120</v>
          </cell>
          <cell r="K13150">
            <v>100000</v>
          </cell>
        </row>
        <row r="13151">
          <cell r="G13151">
            <v>120</v>
          </cell>
          <cell r="K13151">
            <v>100000</v>
          </cell>
        </row>
        <row r="13152">
          <cell r="G13152">
            <v>120</v>
          </cell>
          <cell r="K13152">
            <v>100000</v>
          </cell>
        </row>
        <row r="13153">
          <cell r="G13153">
            <v>150</v>
          </cell>
          <cell r="K13153">
            <v>120000</v>
          </cell>
        </row>
        <row r="13154">
          <cell r="G13154">
            <v>150</v>
          </cell>
          <cell r="K13154">
            <v>120000</v>
          </cell>
        </row>
        <row r="13155">
          <cell r="G13155">
            <v>330</v>
          </cell>
          <cell r="K13155">
            <v>264000</v>
          </cell>
        </row>
        <row r="13157">
          <cell r="G13157">
            <v>300</v>
          </cell>
          <cell r="K13157">
            <v>240000</v>
          </cell>
        </row>
        <row r="13158">
          <cell r="G13158">
            <v>120</v>
          </cell>
          <cell r="K13158">
            <v>100000</v>
          </cell>
        </row>
        <row r="13159">
          <cell r="G13159">
            <v>300</v>
          </cell>
          <cell r="K13159">
            <v>240000</v>
          </cell>
        </row>
        <row r="13160">
          <cell r="G13160">
            <v>120</v>
          </cell>
          <cell r="K13160">
            <v>100000</v>
          </cell>
        </row>
        <row r="13161">
          <cell r="G13161">
            <v>120</v>
          </cell>
          <cell r="K13161">
            <v>100000</v>
          </cell>
        </row>
        <row r="13162">
          <cell r="G13162">
            <v>120</v>
          </cell>
          <cell r="K13162">
            <v>100000</v>
          </cell>
        </row>
        <row r="13163">
          <cell r="G13163">
            <v>120</v>
          </cell>
          <cell r="K13163">
            <v>100000</v>
          </cell>
        </row>
        <row r="13164">
          <cell r="G13164">
            <v>240</v>
          </cell>
          <cell r="K13164">
            <v>200000</v>
          </cell>
        </row>
        <row r="13165">
          <cell r="G13165">
            <v>300</v>
          </cell>
          <cell r="K13165">
            <v>240000</v>
          </cell>
        </row>
        <row r="13166">
          <cell r="G13166">
            <v>120</v>
          </cell>
          <cell r="K13166">
            <v>100000</v>
          </cell>
        </row>
        <row r="13167">
          <cell r="G13167">
            <v>300</v>
          </cell>
          <cell r="K13167">
            <v>240000</v>
          </cell>
        </row>
        <row r="13168">
          <cell r="G13168">
            <v>120</v>
          </cell>
          <cell r="K13168">
            <v>100000</v>
          </cell>
        </row>
        <row r="13169">
          <cell r="G13169">
            <v>120</v>
          </cell>
          <cell r="K13169">
            <v>100000</v>
          </cell>
        </row>
        <row r="13170">
          <cell r="G13170">
            <v>70</v>
          </cell>
          <cell r="K13170">
            <v>56000</v>
          </cell>
        </row>
        <row r="13171">
          <cell r="G13171">
            <v>150</v>
          </cell>
          <cell r="K13171">
            <v>120000</v>
          </cell>
        </row>
        <row r="13172">
          <cell r="G13172">
            <v>120</v>
          </cell>
          <cell r="K13172">
            <v>100000</v>
          </cell>
        </row>
        <row r="13173">
          <cell r="G13173">
            <v>200</v>
          </cell>
          <cell r="K13173">
            <v>160000</v>
          </cell>
        </row>
        <row r="13174">
          <cell r="G13174">
            <v>120</v>
          </cell>
          <cell r="K13174">
            <v>100000</v>
          </cell>
        </row>
        <row r="13175">
          <cell r="G13175">
            <v>200</v>
          </cell>
          <cell r="K13175">
            <v>160000</v>
          </cell>
        </row>
        <row r="13176">
          <cell r="G13176">
            <v>120</v>
          </cell>
          <cell r="K13176">
            <v>100000</v>
          </cell>
        </row>
        <row r="13177">
          <cell r="G13177">
            <v>120</v>
          </cell>
          <cell r="K13177">
            <v>100000</v>
          </cell>
        </row>
        <row r="13178">
          <cell r="G13178">
            <v>2</v>
          </cell>
          <cell r="K13178">
            <v>80000</v>
          </cell>
        </row>
        <row r="13179">
          <cell r="G13179">
            <v>2</v>
          </cell>
          <cell r="K13179">
            <v>80000</v>
          </cell>
        </row>
        <row r="13180">
          <cell r="G13180">
            <v>2</v>
          </cell>
          <cell r="K13180">
            <v>80000</v>
          </cell>
        </row>
        <row r="13181">
          <cell r="G13181">
            <v>10</v>
          </cell>
          <cell r="K13181">
            <v>400000</v>
          </cell>
        </row>
        <row r="13182">
          <cell r="G13182">
            <v>2</v>
          </cell>
          <cell r="K13182">
            <v>80000</v>
          </cell>
        </row>
        <row r="13183">
          <cell r="G13183">
            <v>2</v>
          </cell>
          <cell r="K13183">
            <v>80000</v>
          </cell>
        </row>
        <row r="13184">
          <cell r="G13184">
            <v>2</v>
          </cell>
          <cell r="K13184">
            <v>80000</v>
          </cell>
        </row>
        <row r="13185">
          <cell r="G13185">
            <v>2</v>
          </cell>
          <cell r="K13185">
            <v>80000</v>
          </cell>
        </row>
        <row r="13186">
          <cell r="G13186">
            <v>2</v>
          </cell>
          <cell r="K13186">
            <v>80000</v>
          </cell>
        </row>
        <row r="13187">
          <cell r="G13187">
            <v>2</v>
          </cell>
          <cell r="K13187">
            <v>80000</v>
          </cell>
        </row>
        <row r="13188">
          <cell r="K13188">
            <v>0</v>
          </cell>
        </row>
        <row r="13189">
          <cell r="G13189">
            <v>2</v>
          </cell>
          <cell r="K13189">
            <v>80000</v>
          </cell>
        </row>
        <row r="13190">
          <cell r="G13190">
            <v>2</v>
          </cell>
          <cell r="K13190">
            <v>80000</v>
          </cell>
        </row>
        <row r="13191">
          <cell r="G13191">
            <v>2</v>
          </cell>
          <cell r="K13191">
            <v>80000</v>
          </cell>
        </row>
        <row r="13192">
          <cell r="G13192">
            <v>2</v>
          </cell>
          <cell r="K13192">
            <v>80000</v>
          </cell>
        </row>
        <row r="13193">
          <cell r="G13193">
            <v>2</v>
          </cell>
          <cell r="K13193">
            <v>80000</v>
          </cell>
        </row>
        <row r="13194">
          <cell r="G13194">
            <v>2</v>
          </cell>
          <cell r="K13194">
            <v>80000</v>
          </cell>
        </row>
        <row r="13195">
          <cell r="G13195">
            <v>2</v>
          </cell>
          <cell r="K13195">
            <v>80000</v>
          </cell>
        </row>
        <row r="13196">
          <cell r="G13196">
            <v>2</v>
          </cell>
          <cell r="K13196">
            <v>80000</v>
          </cell>
        </row>
        <row r="13197">
          <cell r="G13197">
            <v>2</v>
          </cell>
          <cell r="K13197">
            <v>80000</v>
          </cell>
        </row>
        <row r="13198">
          <cell r="G13198">
            <v>10</v>
          </cell>
          <cell r="K13198">
            <v>400000</v>
          </cell>
        </row>
        <row r="13199">
          <cell r="G13199">
            <v>2</v>
          </cell>
          <cell r="K13199">
            <v>80000</v>
          </cell>
        </row>
        <row r="13200">
          <cell r="G13200">
            <v>2</v>
          </cell>
          <cell r="K13200">
            <v>80000</v>
          </cell>
        </row>
        <row r="13201">
          <cell r="G13201">
            <v>2</v>
          </cell>
          <cell r="K13201">
            <v>80000</v>
          </cell>
        </row>
        <row r="13202">
          <cell r="G13202">
            <v>2</v>
          </cell>
          <cell r="K13202">
            <v>80000</v>
          </cell>
        </row>
        <row r="13203">
          <cell r="G13203">
            <v>2</v>
          </cell>
          <cell r="K13203">
            <v>80000</v>
          </cell>
        </row>
        <row r="13204">
          <cell r="G13204">
            <v>2</v>
          </cell>
          <cell r="K13204">
            <v>80000</v>
          </cell>
        </row>
        <row r="13205">
          <cell r="G13205">
            <v>2</v>
          </cell>
          <cell r="K13205">
            <v>80000</v>
          </cell>
        </row>
        <row r="13206">
          <cell r="G13206">
            <v>10</v>
          </cell>
          <cell r="K13206">
            <v>400000</v>
          </cell>
        </row>
        <row r="13207">
          <cell r="G13207">
            <v>2</v>
          </cell>
          <cell r="K13207">
            <v>80000</v>
          </cell>
        </row>
        <row r="13208">
          <cell r="G13208">
            <v>3</v>
          </cell>
          <cell r="K13208">
            <v>120000</v>
          </cell>
        </row>
        <row r="13209">
          <cell r="G13209">
            <v>2</v>
          </cell>
          <cell r="K13209">
            <v>80000</v>
          </cell>
        </row>
        <row r="13210">
          <cell r="G13210">
            <v>3</v>
          </cell>
          <cell r="K13210">
            <v>120000</v>
          </cell>
        </row>
        <row r="13211">
          <cell r="G13211">
            <v>8</v>
          </cell>
          <cell r="K13211">
            <v>320000</v>
          </cell>
        </row>
        <row r="13212">
          <cell r="G13212">
            <v>2</v>
          </cell>
          <cell r="K13212">
            <v>80000</v>
          </cell>
        </row>
        <row r="13213">
          <cell r="G13213">
            <v>13</v>
          </cell>
          <cell r="K13213">
            <v>520000</v>
          </cell>
        </row>
        <row r="13214">
          <cell r="G13214">
            <v>30</v>
          </cell>
          <cell r="K13214">
            <v>1200000</v>
          </cell>
        </row>
        <row r="13215">
          <cell r="G13215">
            <v>2</v>
          </cell>
          <cell r="K13215">
            <v>80000</v>
          </cell>
        </row>
        <row r="13216">
          <cell r="G13216">
            <v>2</v>
          </cell>
          <cell r="K13216">
            <v>80000</v>
          </cell>
        </row>
        <row r="13217">
          <cell r="G13217">
            <v>5</v>
          </cell>
          <cell r="K13217">
            <v>200000</v>
          </cell>
        </row>
        <row r="13218">
          <cell r="G13218">
            <v>18</v>
          </cell>
          <cell r="K13218">
            <v>720000</v>
          </cell>
        </row>
        <row r="13219">
          <cell r="G13219">
            <v>2</v>
          </cell>
          <cell r="K13219">
            <v>80000</v>
          </cell>
        </row>
        <row r="13220">
          <cell r="G13220">
            <v>6</v>
          </cell>
          <cell r="K13220">
            <v>240000</v>
          </cell>
        </row>
        <row r="13221">
          <cell r="G13221">
            <v>10</v>
          </cell>
          <cell r="K13221">
            <v>400000</v>
          </cell>
        </row>
        <row r="13222">
          <cell r="G13222">
            <v>2</v>
          </cell>
          <cell r="K13222">
            <v>80000</v>
          </cell>
        </row>
        <row r="13223">
          <cell r="G13223">
            <v>2</v>
          </cell>
          <cell r="K13223">
            <v>80000</v>
          </cell>
        </row>
        <row r="13224">
          <cell r="G13224">
            <v>2</v>
          </cell>
          <cell r="K13224">
            <v>80000</v>
          </cell>
        </row>
        <row r="13225">
          <cell r="G13225">
            <v>5</v>
          </cell>
          <cell r="K13225">
            <v>200000</v>
          </cell>
        </row>
        <row r="13226">
          <cell r="G13226">
            <v>20</v>
          </cell>
          <cell r="K13226">
            <v>800000</v>
          </cell>
        </row>
        <row r="13227">
          <cell r="G13227">
            <v>10</v>
          </cell>
          <cell r="K13227">
            <v>400000</v>
          </cell>
        </row>
        <row r="13228">
          <cell r="K13228">
            <v>0</v>
          </cell>
        </row>
        <row r="13229">
          <cell r="G13229">
            <v>38</v>
          </cell>
          <cell r="K13229">
            <v>1520000</v>
          </cell>
        </row>
        <row r="13230">
          <cell r="G13230">
            <v>2</v>
          </cell>
          <cell r="K13230">
            <v>80000</v>
          </cell>
        </row>
        <row r="13231">
          <cell r="G13231">
            <v>2</v>
          </cell>
          <cell r="K13231">
            <v>80000</v>
          </cell>
        </row>
        <row r="13232">
          <cell r="G13232">
            <v>2</v>
          </cell>
          <cell r="K13232">
            <v>80000</v>
          </cell>
        </row>
        <row r="13233">
          <cell r="G13233">
            <v>2</v>
          </cell>
          <cell r="K13233">
            <v>80000</v>
          </cell>
        </row>
        <row r="13234">
          <cell r="G13234">
            <v>2</v>
          </cell>
          <cell r="K13234">
            <v>80000</v>
          </cell>
        </row>
        <row r="13235">
          <cell r="G13235">
            <v>5</v>
          </cell>
          <cell r="K13235">
            <v>900000</v>
          </cell>
        </row>
        <row r="13236">
          <cell r="G13236">
            <v>2</v>
          </cell>
          <cell r="K13236">
            <v>80000</v>
          </cell>
        </row>
        <row r="13237">
          <cell r="G13237">
            <v>10</v>
          </cell>
          <cell r="K13237">
            <v>400000</v>
          </cell>
        </row>
        <row r="13238">
          <cell r="G13238">
            <v>20</v>
          </cell>
          <cell r="K13238">
            <v>800000</v>
          </cell>
        </row>
        <row r="13239">
          <cell r="G13239">
            <v>10</v>
          </cell>
          <cell r="K13239">
            <v>400000</v>
          </cell>
        </row>
        <row r="13240">
          <cell r="G13240">
            <v>2</v>
          </cell>
          <cell r="K13240">
            <v>80000</v>
          </cell>
        </row>
        <row r="13241">
          <cell r="G13241">
            <v>5</v>
          </cell>
          <cell r="K13241">
            <v>900000</v>
          </cell>
        </row>
        <row r="13242">
          <cell r="G13242">
            <v>6</v>
          </cell>
          <cell r="K13242">
            <v>240000</v>
          </cell>
        </row>
        <row r="13243">
          <cell r="G13243">
            <v>4</v>
          </cell>
          <cell r="K13243">
            <v>300000</v>
          </cell>
        </row>
        <row r="13244">
          <cell r="G13244">
            <v>2</v>
          </cell>
          <cell r="K13244">
            <v>80000</v>
          </cell>
        </row>
        <row r="13245">
          <cell r="G13245">
            <v>2</v>
          </cell>
          <cell r="K13245">
            <v>80000</v>
          </cell>
        </row>
        <row r="13246">
          <cell r="G13246">
            <v>2</v>
          </cell>
          <cell r="K13246">
            <v>80000</v>
          </cell>
        </row>
        <row r="13247">
          <cell r="G13247">
            <v>2</v>
          </cell>
          <cell r="K13247">
            <v>80000</v>
          </cell>
        </row>
        <row r="13248">
          <cell r="G13248">
            <v>2</v>
          </cell>
          <cell r="K13248">
            <v>80000</v>
          </cell>
        </row>
        <row r="13249">
          <cell r="G13249">
            <v>2</v>
          </cell>
          <cell r="K13249">
            <v>80000</v>
          </cell>
        </row>
        <row r="13250">
          <cell r="G13250">
            <v>13</v>
          </cell>
          <cell r="K13250">
            <v>130000</v>
          </cell>
        </row>
        <row r="13251">
          <cell r="K13251">
            <v>0</v>
          </cell>
        </row>
        <row r="13252">
          <cell r="G13252">
            <v>13</v>
          </cell>
          <cell r="K13252">
            <v>325000</v>
          </cell>
        </row>
        <row r="13253">
          <cell r="G13253">
            <v>5</v>
          </cell>
          <cell r="K13253">
            <v>60000</v>
          </cell>
        </row>
        <row r="13254">
          <cell r="K13254">
            <v>0</v>
          </cell>
        </row>
        <row r="13255">
          <cell r="G13255">
            <v>5</v>
          </cell>
          <cell r="K13255">
            <v>75000</v>
          </cell>
        </row>
        <row r="13256">
          <cell r="K13256">
            <v>0</v>
          </cell>
        </row>
        <row r="13257">
          <cell r="G13257">
            <v>4</v>
          </cell>
          <cell r="K13257">
            <v>100000</v>
          </cell>
        </row>
        <row r="13258">
          <cell r="K13258">
            <v>0</v>
          </cell>
        </row>
        <row r="13259">
          <cell r="G13259">
            <v>4</v>
          </cell>
          <cell r="K13259">
            <v>60000</v>
          </cell>
        </row>
        <row r="13260">
          <cell r="K13260">
            <v>0</v>
          </cell>
        </row>
        <row r="13261">
          <cell r="G13261">
            <v>2</v>
          </cell>
          <cell r="K13261">
            <v>30000</v>
          </cell>
        </row>
        <row r="13262">
          <cell r="G13262">
            <v>4</v>
          </cell>
          <cell r="K13262">
            <v>60000</v>
          </cell>
        </row>
        <row r="13263">
          <cell r="G13263">
            <v>4</v>
          </cell>
          <cell r="K13263">
            <v>60000</v>
          </cell>
        </row>
        <row r="13264">
          <cell r="K13264">
            <v>0</v>
          </cell>
        </row>
        <row r="13265">
          <cell r="G13265">
            <v>10</v>
          </cell>
          <cell r="K13265">
            <v>150000</v>
          </cell>
        </row>
        <row r="13266">
          <cell r="G13266">
            <v>3</v>
          </cell>
          <cell r="K13266">
            <v>39000</v>
          </cell>
        </row>
        <row r="13267">
          <cell r="K13267">
            <v>0</v>
          </cell>
        </row>
        <row r="13268">
          <cell r="G13268">
            <v>10</v>
          </cell>
          <cell r="K13268">
            <v>250000</v>
          </cell>
        </row>
        <row r="13269">
          <cell r="K13269">
            <v>0</v>
          </cell>
        </row>
        <row r="13270">
          <cell r="G13270">
            <v>10</v>
          </cell>
          <cell r="K13270">
            <v>250000</v>
          </cell>
        </row>
        <row r="13271">
          <cell r="K13271">
            <v>0</v>
          </cell>
        </row>
        <row r="13272">
          <cell r="G13272">
            <v>10</v>
          </cell>
          <cell r="K13272">
            <v>160150</v>
          </cell>
        </row>
        <row r="13273">
          <cell r="K13273">
            <v>0</v>
          </cell>
        </row>
        <row r="13274">
          <cell r="K13274">
            <v>0</v>
          </cell>
        </row>
        <row r="13275">
          <cell r="G13275">
            <v>7</v>
          </cell>
          <cell r="K13275">
            <v>180000</v>
          </cell>
        </row>
        <row r="13276">
          <cell r="K13276">
            <v>0</v>
          </cell>
        </row>
        <row r="13277">
          <cell r="K13277">
            <v>0</v>
          </cell>
        </row>
        <row r="13278">
          <cell r="G13278">
            <v>10</v>
          </cell>
          <cell r="K13278">
            <v>150000</v>
          </cell>
        </row>
        <row r="13279">
          <cell r="G13279">
            <v>10</v>
          </cell>
          <cell r="K13279">
            <v>150000</v>
          </cell>
        </row>
        <row r="13280">
          <cell r="G13280">
            <v>15</v>
          </cell>
          <cell r="K13280">
            <v>255000</v>
          </cell>
        </row>
        <row r="13281">
          <cell r="K13281">
            <v>0</v>
          </cell>
        </row>
        <row r="13282">
          <cell r="G13282">
            <v>8</v>
          </cell>
          <cell r="K13282">
            <v>96000</v>
          </cell>
        </row>
        <row r="13283">
          <cell r="K13283">
            <v>0</v>
          </cell>
        </row>
        <row r="13284">
          <cell r="K13284">
            <v>0</v>
          </cell>
        </row>
        <row r="13285">
          <cell r="G13285">
            <v>3</v>
          </cell>
          <cell r="K13285">
            <v>30000</v>
          </cell>
        </row>
        <row r="13286">
          <cell r="G13286">
            <v>10</v>
          </cell>
          <cell r="K13286">
            <v>100000</v>
          </cell>
        </row>
        <row r="13287">
          <cell r="G13287">
            <v>3</v>
          </cell>
          <cell r="K13287">
            <v>30000</v>
          </cell>
        </row>
        <row r="13288">
          <cell r="K13288">
            <v>0</v>
          </cell>
        </row>
        <row r="13289">
          <cell r="K13289">
            <v>0</v>
          </cell>
        </row>
        <row r="13290">
          <cell r="K13290">
            <v>0</v>
          </cell>
        </row>
        <row r="13291">
          <cell r="K13291">
            <v>0</v>
          </cell>
        </row>
        <row r="13292">
          <cell r="G13292">
            <v>2</v>
          </cell>
          <cell r="K13292">
            <v>20000</v>
          </cell>
        </row>
        <row r="13293">
          <cell r="K13293">
            <v>0</v>
          </cell>
        </row>
        <row r="13295">
          <cell r="G13295">
            <v>1</v>
          </cell>
          <cell r="K13295">
            <v>12000</v>
          </cell>
        </row>
        <row r="13296">
          <cell r="K13296">
            <v>0</v>
          </cell>
        </row>
        <row r="13297">
          <cell r="K13297">
            <v>0</v>
          </cell>
        </row>
        <row r="13298">
          <cell r="K13298">
            <v>0</v>
          </cell>
        </row>
        <row r="13299">
          <cell r="G13299">
            <v>15</v>
          </cell>
          <cell r="K13299">
            <v>195000</v>
          </cell>
        </row>
        <row r="13300">
          <cell r="K13300">
            <v>0</v>
          </cell>
        </row>
        <row r="13301">
          <cell r="G13301">
            <v>8</v>
          </cell>
          <cell r="K13301">
            <v>120000</v>
          </cell>
        </row>
        <row r="13302">
          <cell r="K13302">
            <v>0</v>
          </cell>
        </row>
        <row r="13303">
          <cell r="G13303">
            <v>25</v>
          </cell>
          <cell r="K13303">
            <v>250000</v>
          </cell>
        </row>
        <row r="13304">
          <cell r="G13304">
            <v>6</v>
          </cell>
          <cell r="K13304">
            <v>90000</v>
          </cell>
        </row>
        <row r="13305">
          <cell r="K13305">
            <v>0</v>
          </cell>
        </row>
        <row r="13306">
          <cell r="K13306">
            <v>0</v>
          </cell>
        </row>
        <row r="13307">
          <cell r="G13307">
            <v>25</v>
          </cell>
          <cell r="K13307">
            <v>375000</v>
          </cell>
        </row>
        <row r="13308">
          <cell r="G13308">
            <v>15</v>
          </cell>
          <cell r="K13308">
            <v>500000</v>
          </cell>
        </row>
        <row r="13309">
          <cell r="G13309">
            <v>20</v>
          </cell>
          <cell r="K13309">
            <v>400000</v>
          </cell>
        </row>
        <row r="13310">
          <cell r="K13310">
            <v>0</v>
          </cell>
        </row>
        <row r="13311">
          <cell r="G13311">
            <v>20</v>
          </cell>
          <cell r="K13311">
            <v>400000</v>
          </cell>
        </row>
        <row r="13312">
          <cell r="G13312">
            <v>4</v>
          </cell>
          <cell r="K13312">
            <v>40000</v>
          </cell>
        </row>
        <row r="13313">
          <cell r="G13313">
            <v>5</v>
          </cell>
          <cell r="K13313">
            <v>75000</v>
          </cell>
        </row>
        <row r="13314">
          <cell r="G13314">
            <v>7</v>
          </cell>
          <cell r="K13314">
            <v>70000</v>
          </cell>
        </row>
        <row r="13315">
          <cell r="G13315">
            <v>10</v>
          </cell>
          <cell r="K13315">
            <v>50000</v>
          </cell>
        </row>
        <row r="13316">
          <cell r="K13316">
            <v>0</v>
          </cell>
        </row>
        <row r="13317">
          <cell r="G13317">
            <v>35</v>
          </cell>
          <cell r="K13317">
            <v>630000</v>
          </cell>
        </row>
        <row r="13318">
          <cell r="G13318">
            <v>12</v>
          </cell>
          <cell r="K13318">
            <v>72000</v>
          </cell>
        </row>
        <row r="13319">
          <cell r="G13319">
            <v>10</v>
          </cell>
          <cell r="K13319">
            <v>200000</v>
          </cell>
        </row>
        <row r="13320">
          <cell r="G13320">
            <v>10</v>
          </cell>
          <cell r="K13320">
            <v>100000</v>
          </cell>
        </row>
        <row r="13321">
          <cell r="G13321">
            <v>10</v>
          </cell>
          <cell r="K13321">
            <v>60000</v>
          </cell>
        </row>
        <row r="13322">
          <cell r="K13322">
            <v>0</v>
          </cell>
        </row>
        <row r="13323">
          <cell r="K13323">
            <v>0</v>
          </cell>
        </row>
        <row r="13324">
          <cell r="K13324">
            <v>0</v>
          </cell>
        </row>
        <row r="13325">
          <cell r="K13325">
            <v>0</v>
          </cell>
        </row>
        <row r="13326">
          <cell r="K13326">
            <v>0</v>
          </cell>
        </row>
        <row r="13327">
          <cell r="K13327">
            <v>0</v>
          </cell>
        </row>
        <row r="13328">
          <cell r="K13328">
            <v>0</v>
          </cell>
        </row>
        <row r="13329">
          <cell r="K13329">
            <v>0</v>
          </cell>
        </row>
        <row r="13330">
          <cell r="K13330">
            <v>0</v>
          </cell>
        </row>
        <row r="13331">
          <cell r="K13331">
            <v>0</v>
          </cell>
        </row>
        <row r="13332">
          <cell r="K13332">
            <v>0</v>
          </cell>
        </row>
        <row r="13333">
          <cell r="K13333">
            <v>0</v>
          </cell>
        </row>
        <row r="13334">
          <cell r="K13334">
            <v>0</v>
          </cell>
        </row>
        <row r="13335">
          <cell r="K13335">
            <v>0</v>
          </cell>
        </row>
        <row r="13336">
          <cell r="K13336">
            <v>0</v>
          </cell>
        </row>
        <row r="13337">
          <cell r="K13337">
            <v>0</v>
          </cell>
        </row>
        <row r="13338">
          <cell r="K13338">
            <v>0</v>
          </cell>
        </row>
        <row r="13339">
          <cell r="K13339">
            <v>0</v>
          </cell>
        </row>
        <row r="13340">
          <cell r="K13340">
            <v>0</v>
          </cell>
        </row>
        <row r="13341">
          <cell r="K13341">
            <v>0</v>
          </cell>
        </row>
        <row r="13342">
          <cell r="G13342">
            <v>2</v>
          </cell>
          <cell r="K13342">
            <v>200000</v>
          </cell>
        </row>
        <row r="13343">
          <cell r="K13343">
            <v>0</v>
          </cell>
        </row>
        <row r="13344">
          <cell r="K13344">
            <v>0</v>
          </cell>
        </row>
        <row r="13345">
          <cell r="K13345">
            <v>0</v>
          </cell>
        </row>
        <row r="13346">
          <cell r="K13346">
            <v>0</v>
          </cell>
        </row>
        <row r="13347">
          <cell r="K13347">
            <v>0</v>
          </cell>
        </row>
        <row r="13348">
          <cell r="K13348">
            <v>0</v>
          </cell>
        </row>
        <row r="13349">
          <cell r="K13349">
            <v>0</v>
          </cell>
        </row>
        <row r="13350">
          <cell r="K13350">
            <v>0</v>
          </cell>
        </row>
        <row r="13351">
          <cell r="K13351">
            <v>0</v>
          </cell>
        </row>
        <row r="13352">
          <cell r="K13352">
            <v>0</v>
          </cell>
        </row>
        <row r="13353">
          <cell r="K13353">
            <v>0</v>
          </cell>
        </row>
        <row r="13354">
          <cell r="K13354">
            <v>0</v>
          </cell>
        </row>
        <row r="13355">
          <cell r="K13355">
            <v>0</v>
          </cell>
        </row>
        <row r="13356">
          <cell r="K13356">
            <v>0</v>
          </cell>
        </row>
        <row r="13357">
          <cell r="K13357">
            <v>0</v>
          </cell>
        </row>
        <row r="13358">
          <cell r="K13358">
            <v>0</v>
          </cell>
        </row>
        <row r="13359">
          <cell r="K13359">
            <v>0</v>
          </cell>
        </row>
        <row r="13360">
          <cell r="K13360">
            <v>0</v>
          </cell>
        </row>
        <row r="13361">
          <cell r="K13361">
            <v>0</v>
          </cell>
        </row>
        <row r="13362">
          <cell r="K13362">
            <v>0</v>
          </cell>
        </row>
        <row r="13363">
          <cell r="K13363">
            <v>0</v>
          </cell>
        </row>
        <row r="13364">
          <cell r="K13364">
            <v>0</v>
          </cell>
        </row>
        <row r="13365">
          <cell r="K13365">
            <v>0</v>
          </cell>
        </row>
        <row r="13366">
          <cell r="K13366">
            <v>0</v>
          </cell>
        </row>
        <row r="13367">
          <cell r="K13367">
            <v>0</v>
          </cell>
        </row>
        <row r="13368">
          <cell r="K13368">
            <v>0</v>
          </cell>
        </row>
        <row r="13369">
          <cell r="K13369">
            <v>0</v>
          </cell>
        </row>
        <row r="13370">
          <cell r="K13370">
            <v>0</v>
          </cell>
        </row>
        <row r="13371">
          <cell r="K13371">
            <v>0</v>
          </cell>
        </row>
        <row r="13372">
          <cell r="K13372">
            <v>0</v>
          </cell>
        </row>
        <row r="13373">
          <cell r="G13373">
            <v>10</v>
          </cell>
          <cell r="K13373">
            <v>1000000</v>
          </cell>
        </row>
        <row r="13374">
          <cell r="K13374">
            <v>0</v>
          </cell>
        </row>
        <row r="13375">
          <cell r="K13375">
            <v>0</v>
          </cell>
        </row>
        <row r="13376">
          <cell r="K13376">
            <v>0</v>
          </cell>
        </row>
        <row r="13377">
          <cell r="K13377">
            <v>0</v>
          </cell>
        </row>
        <row r="13378">
          <cell r="K13378">
            <v>0</v>
          </cell>
        </row>
        <row r="13379">
          <cell r="K13379">
            <v>0</v>
          </cell>
        </row>
        <row r="13380">
          <cell r="K13380">
            <v>0</v>
          </cell>
        </row>
        <row r="13381">
          <cell r="K13381">
            <v>0</v>
          </cell>
        </row>
        <row r="13382">
          <cell r="K13382">
            <v>0</v>
          </cell>
        </row>
        <row r="13383">
          <cell r="K13383">
            <v>0</v>
          </cell>
        </row>
        <row r="13384">
          <cell r="K13384">
            <v>0</v>
          </cell>
        </row>
        <row r="13385">
          <cell r="G13385">
            <v>5</v>
          </cell>
          <cell r="K13385">
            <v>500000</v>
          </cell>
        </row>
        <row r="13386">
          <cell r="K13386">
            <v>0</v>
          </cell>
        </row>
        <row r="13387">
          <cell r="K13387">
            <v>0</v>
          </cell>
        </row>
        <row r="13388">
          <cell r="K13388">
            <v>0</v>
          </cell>
        </row>
        <row r="13389">
          <cell r="K13389">
            <v>0</v>
          </cell>
        </row>
        <row r="13390">
          <cell r="K13390">
            <v>0</v>
          </cell>
        </row>
        <row r="13391">
          <cell r="K13391">
            <v>0</v>
          </cell>
        </row>
        <row r="13392">
          <cell r="K13392">
            <v>0</v>
          </cell>
        </row>
        <row r="13393">
          <cell r="K13393">
            <v>0</v>
          </cell>
        </row>
        <row r="13394">
          <cell r="K13394">
            <v>0</v>
          </cell>
        </row>
        <row r="13395">
          <cell r="K13395">
            <v>0</v>
          </cell>
        </row>
        <row r="13396">
          <cell r="K13396">
            <v>0</v>
          </cell>
        </row>
        <row r="13397">
          <cell r="G13397">
            <v>1</v>
          </cell>
          <cell r="K13397">
            <v>500000</v>
          </cell>
        </row>
        <row r="13398">
          <cell r="K13398">
            <v>0</v>
          </cell>
        </row>
        <row r="13399">
          <cell r="K13399">
            <v>0</v>
          </cell>
        </row>
        <row r="13400">
          <cell r="K13400">
            <v>0</v>
          </cell>
        </row>
        <row r="13401">
          <cell r="K13401">
            <v>0</v>
          </cell>
        </row>
        <row r="13402">
          <cell r="K13402">
            <v>0</v>
          </cell>
        </row>
        <row r="13403">
          <cell r="G13403">
            <v>6</v>
          </cell>
          <cell r="K13403">
            <v>120000</v>
          </cell>
        </row>
        <row r="13404">
          <cell r="K13404">
            <v>0</v>
          </cell>
        </row>
        <row r="13405">
          <cell r="K13405">
            <v>0</v>
          </cell>
        </row>
        <row r="13406">
          <cell r="K13406">
            <v>0</v>
          </cell>
        </row>
        <row r="13407">
          <cell r="K13407">
            <v>0</v>
          </cell>
        </row>
        <row r="13408">
          <cell r="K13408">
            <v>0</v>
          </cell>
        </row>
        <row r="13409">
          <cell r="K13409">
            <v>0</v>
          </cell>
        </row>
        <row r="13410">
          <cell r="K13410">
            <v>0</v>
          </cell>
        </row>
        <row r="13411">
          <cell r="K13411">
            <v>0</v>
          </cell>
        </row>
        <row r="13412">
          <cell r="K13412">
            <v>0</v>
          </cell>
        </row>
        <row r="13413">
          <cell r="K13413">
            <v>0</v>
          </cell>
        </row>
        <row r="13414">
          <cell r="G13414">
            <v>6</v>
          </cell>
          <cell r="K13414">
            <v>600000</v>
          </cell>
        </row>
        <row r="13415">
          <cell r="K13415">
            <v>0</v>
          </cell>
        </row>
        <row r="13416">
          <cell r="K13416">
            <v>0</v>
          </cell>
        </row>
        <row r="13417">
          <cell r="K13417">
            <v>0</v>
          </cell>
        </row>
        <row r="13418">
          <cell r="K13418">
            <v>0</v>
          </cell>
        </row>
        <row r="13419">
          <cell r="K13419">
            <v>0</v>
          </cell>
        </row>
        <row r="13420">
          <cell r="K13420">
            <v>0</v>
          </cell>
        </row>
        <row r="13421">
          <cell r="K13421">
            <v>0</v>
          </cell>
        </row>
        <row r="13422">
          <cell r="G13422">
            <v>3</v>
          </cell>
          <cell r="K13422">
            <v>450000</v>
          </cell>
        </row>
        <row r="13423">
          <cell r="K13423">
            <v>0</v>
          </cell>
        </row>
        <row r="13424">
          <cell r="G13424">
            <v>2</v>
          </cell>
          <cell r="K13424">
            <v>500000</v>
          </cell>
        </row>
        <row r="13425">
          <cell r="K13425">
            <v>0</v>
          </cell>
        </row>
        <row r="13426">
          <cell r="K13426">
            <v>0</v>
          </cell>
        </row>
        <row r="13427">
          <cell r="K13427">
            <v>0</v>
          </cell>
        </row>
        <row r="13428">
          <cell r="G13428">
            <v>2</v>
          </cell>
          <cell r="K13428">
            <v>500000</v>
          </cell>
        </row>
        <row r="13429">
          <cell r="K13429">
            <v>0</v>
          </cell>
        </row>
        <row r="13430">
          <cell r="G13430">
            <v>3</v>
          </cell>
          <cell r="K13430">
            <v>500000</v>
          </cell>
        </row>
        <row r="13431">
          <cell r="K13431">
            <v>0</v>
          </cell>
        </row>
        <row r="13432">
          <cell r="K13432">
            <v>0</v>
          </cell>
        </row>
        <row r="13433">
          <cell r="G13433">
            <v>2</v>
          </cell>
          <cell r="K13433">
            <v>500000</v>
          </cell>
        </row>
        <row r="13434">
          <cell r="K13434">
            <v>0</v>
          </cell>
        </row>
        <row r="13435">
          <cell r="K13435">
            <v>0</v>
          </cell>
        </row>
        <row r="13436">
          <cell r="G13436">
            <v>7</v>
          </cell>
          <cell r="K13436">
            <v>450000</v>
          </cell>
        </row>
        <row r="13437">
          <cell r="G13437">
            <v>5</v>
          </cell>
          <cell r="K13437">
            <v>500000</v>
          </cell>
        </row>
        <row r="13438">
          <cell r="K13438">
            <v>0</v>
          </cell>
        </row>
        <row r="13439">
          <cell r="K13439">
            <v>0</v>
          </cell>
        </row>
        <row r="13440">
          <cell r="K13440">
            <v>0</v>
          </cell>
        </row>
        <row r="13441">
          <cell r="G13441">
            <v>2</v>
          </cell>
          <cell r="K13441">
            <v>250000</v>
          </cell>
        </row>
        <row r="13442">
          <cell r="G13442">
            <v>5</v>
          </cell>
          <cell r="K13442">
            <v>500000</v>
          </cell>
        </row>
        <row r="13443">
          <cell r="G13443">
            <v>2</v>
          </cell>
          <cell r="K13443">
            <v>240000</v>
          </cell>
        </row>
        <row r="13444">
          <cell r="K13444">
            <v>0</v>
          </cell>
        </row>
        <row r="13445">
          <cell r="G13445">
            <v>2</v>
          </cell>
          <cell r="K13445">
            <v>400000</v>
          </cell>
        </row>
        <row r="13446">
          <cell r="K13446">
            <v>0</v>
          </cell>
        </row>
        <row r="13447">
          <cell r="K13447">
            <v>0</v>
          </cell>
        </row>
        <row r="13448">
          <cell r="K13448">
            <v>0</v>
          </cell>
        </row>
        <row r="13449">
          <cell r="G13449">
            <v>5</v>
          </cell>
          <cell r="K13449">
            <v>500000</v>
          </cell>
        </row>
        <row r="13450">
          <cell r="K13450">
            <v>0</v>
          </cell>
        </row>
        <row r="13451">
          <cell r="G13451">
            <v>5</v>
          </cell>
          <cell r="K13451">
            <v>500000</v>
          </cell>
        </row>
        <row r="13452">
          <cell r="K13452">
            <v>0</v>
          </cell>
        </row>
        <row r="13453">
          <cell r="G13453">
            <v>5</v>
          </cell>
          <cell r="K13453">
            <v>500000</v>
          </cell>
        </row>
        <row r="13454">
          <cell r="G13454">
            <v>2</v>
          </cell>
          <cell r="K13454">
            <v>250000</v>
          </cell>
        </row>
        <row r="13455">
          <cell r="G13455">
            <v>5</v>
          </cell>
          <cell r="K13455">
            <v>500000</v>
          </cell>
        </row>
        <row r="13456">
          <cell r="K13456">
            <v>0</v>
          </cell>
        </row>
        <row r="13457">
          <cell r="G13457">
            <v>2</v>
          </cell>
          <cell r="K13457">
            <v>250000</v>
          </cell>
        </row>
        <row r="13458">
          <cell r="G13458">
            <v>2</v>
          </cell>
          <cell r="K13458">
            <v>100000</v>
          </cell>
        </row>
        <row r="13459">
          <cell r="G13459">
            <v>2</v>
          </cell>
          <cell r="K13459">
            <v>250000</v>
          </cell>
        </row>
        <row r="13460">
          <cell r="K13460">
            <v>0</v>
          </cell>
        </row>
        <row r="13461">
          <cell r="G13461">
            <v>4</v>
          </cell>
          <cell r="K13461">
            <v>2000000</v>
          </cell>
        </row>
        <row r="13462">
          <cell r="K13462">
            <v>0</v>
          </cell>
        </row>
        <row r="13463">
          <cell r="G13463">
            <v>4</v>
          </cell>
          <cell r="K13463">
            <v>400000</v>
          </cell>
        </row>
        <row r="13464">
          <cell r="K13464">
            <v>0</v>
          </cell>
        </row>
        <row r="13465">
          <cell r="K13465">
            <v>0</v>
          </cell>
        </row>
        <row r="13466">
          <cell r="K13466">
            <v>0</v>
          </cell>
        </row>
        <row r="13467">
          <cell r="K13467">
            <v>0</v>
          </cell>
        </row>
        <row r="13468">
          <cell r="K13468">
            <v>0</v>
          </cell>
        </row>
        <row r="13469">
          <cell r="K13469">
            <v>0</v>
          </cell>
        </row>
        <row r="13470">
          <cell r="K13470">
            <v>0</v>
          </cell>
        </row>
        <row r="13471">
          <cell r="K13471">
            <v>0</v>
          </cell>
        </row>
        <row r="13472">
          <cell r="K13472">
            <v>0</v>
          </cell>
        </row>
        <row r="13473">
          <cell r="K13473">
            <v>0</v>
          </cell>
        </row>
        <row r="13474">
          <cell r="K13474">
            <v>0</v>
          </cell>
        </row>
        <row r="13475">
          <cell r="K13475">
            <v>0</v>
          </cell>
        </row>
        <row r="13476">
          <cell r="K13476">
            <v>0</v>
          </cell>
        </row>
        <row r="13477">
          <cell r="K13477">
            <v>0</v>
          </cell>
        </row>
        <row r="13478">
          <cell r="K13478">
            <v>0</v>
          </cell>
        </row>
        <row r="13479">
          <cell r="K13479">
            <v>0</v>
          </cell>
        </row>
        <row r="13480">
          <cell r="K13480">
            <v>0</v>
          </cell>
        </row>
        <row r="13481">
          <cell r="K13481">
            <v>0</v>
          </cell>
        </row>
        <row r="13482">
          <cell r="K13482">
            <v>0</v>
          </cell>
        </row>
        <row r="13483">
          <cell r="K13483">
            <v>0</v>
          </cell>
        </row>
        <row r="13484">
          <cell r="K13484">
            <v>0</v>
          </cell>
        </row>
        <row r="13485">
          <cell r="K13485">
            <v>0</v>
          </cell>
        </row>
        <row r="13486">
          <cell r="G13486">
            <v>2</v>
          </cell>
          <cell r="K13486">
            <v>200000</v>
          </cell>
        </row>
        <row r="13487">
          <cell r="G13487">
            <v>2</v>
          </cell>
          <cell r="K13487">
            <v>200000</v>
          </cell>
        </row>
        <row r="13488">
          <cell r="K13488">
            <v>0</v>
          </cell>
        </row>
        <row r="13489">
          <cell r="K13489">
            <v>0</v>
          </cell>
        </row>
        <row r="13490">
          <cell r="K13490">
            <v>0</v>
          </cell>
        </row>
        <row r="13491">
          <cell r="K13491">
            <v>0</v>
          </cell>
        </row>
        <row r="13492">
          <cell r="K13492">
            <v>0</v>
          </cell>
        </row>
        <row r="13493">
          <cell r="K13493">
            <v>0</v>
          </cell>
        </row>
        <row r="13494">
          <cell r="G13494">
            <v>3</v>
          </cell>
          <cell r="K13494">
            <v>600000</v>
          </cell>
        </row>
        <row r="13495">
          <cell r="K13495">
            <v>0</v>
          </cell>
        </row>
        <row r="13496">
          <cell r="K13496">
            <v>0</v>
          </cell>
        </row>
        <row r="13497">
          <cell r="K13497">
            <v>0</v>
          </cell>
        </row>
        <row r="13498">
          <cell r="G13498">
            <v>2</v>
          </cell>
          <cell r="K13498">
            <v>100000</v>
          </cell>
        </row>
        <row r="13499">
          <cell r="K13499">
            <v>0</v>
          </cell>
        </row>
        <row r="13500">
          <cell r="K13500">
            <v>0</v>
          </cell>
        </row>
        <row r="13501">
          <cell r="K13501">
            <v>0</v>
          </cell>
        </row>
        <row r="13502">
          <cell r="K13502">
            <v>0</v>
          </cell>
        </row>
        <row r="13503">
          <cell r="K13503">
            <v>0</v>
          </cell>
        </row>
        <row r="13504">
          <cell r="K13504">
            <v>0</v>
          </cell>
        </row>
        <row r="13505">
          <cell r="K13505">
            <v>0</v>
          </cell>
        </row>
        <row r="13506">
          <cell r="K13506">
            <v>0</v>
          </cell>
        </row>
        <row r="13507">
          <cell r="K13507">
            <v>0</v>
          </cell>
        </row>
        <row r="13508">
          <cell r="K13508">
            <v>0</v>
          </cell>
        </row>
        <row r="13509">
          <cell r="K13509">
            <v>0</v>
          </cell>
        </row>
        <row r="13510">
          <cell r="K13510">
            <v>0</v>
          </cell>
        </row>
        <row r="13511">
          <cell r="K13511">
            <v>0</v>
          </cell>
        </row>
        <row r="13512">
          <cell r="K13512">
            <v>0</v>
          </cell>
        </row>
        <row r="13513">
          <cell r="K13513">
            <v>0</v>
          </cell>
        </row>
        <row r="13514">
          <cell r="G13514">
            <v>2</v>
          </cell>
          <cell r="K13514">
            <v>100000</v>
          </cell>
        </row>
        <row r="13515">
          <cell r="K13515">
            <v>0</v>
          </cell>
        </row>
        <row r="13516">
          <cell r="K13516">
            <v>0</v>
          </cell>
        </row>
        <row r="13517">
          <cell r="G13517">
            <v>6</v>
          </cell>
          <cell r="K13517">
            <v>600000</v>
          </cell>
        </row>
        <row r="13518">
          <cell r="K13518">
            <v>0</v>
          </cell>
        </row>
        <row r="13519">
          <cell r="K13519">
            <v>0</v>
          </cell>
        </row>
        <row r="13520">
          <cell r="K13520">
            <v>0</v>
          </cell>
        </row>
        <row r="13521">
          <cell r="G13521">
            <v>3</v>
          </cell>
          <cell r="K13521">
            <v>150000</v>
          </cell>
        </row>
        <row r="13522">
          <cell r="K13522">
            <v>0</v>
          </cell>
        </row>
        <row r="13523">
          <cell r="K13523">
            <v>0</v>
          </cell>
        </row>
        <row r="13524">
          <cell r="K13524">
            <v>0</v>
          </cell>
        </row>
        <row r="13525">
          <cell r="K13525">
            <v>0</v>
          </cell>
        </row>
        <row r="13526">
          <cell r="K13526">
            <v>0</v>
          </cell>
        </row>
        <row r="13527">
          <cell r="K13527">
            <v>0</v>
          </cell>
        </row>
        <row r="13528">
          <cell r="K13528">
            <v>0</v>
          </cell>
        </row>
        <row r="13529">
          <cell r="K13529">
            <v>0</v>
          </cell>
        </row>
        <row r="13530">
          <cell r="K13530">
            <v>0</v>
          </cell>
        </row>
        <row r="13531">
          <cell r="K13531">
            <v>0</v>
          </cell>
        </row>
        <row r="13532">
          <cell r="K13532">
            <v>0</v>
          </cell>
        </row>
        <row r="13533">
          <cell r="K13533">
            <v>0</v>
          </cell>
        </row>
        <row r="13534">
          <cell r="K13534">
            <v>0</v>
          </cell>
        </row>
        <row r="13535">
          <cell r="K13535">
            <v>0</v>
          </cell>
        </row>
        <row r="13536">
          <cell r="K13536">
            <v>0</v>
          </cell>
        </row>
        <row r="13537">
          <cell r="K13537">
            <v>0</v>
          </cell>
        </row>
        <row r="13538">
          <cell r="K13538">
            <v>0</v>
          </cell>
        </row>
        <row r="13539">
          <cell r="K13539">
            <v>0</v>
          </cell>
        </row>
        <row r="13540">
          <cell r="K13540">
            <v>0</v>
          </cell>
        </row>
        <row r="13541">
          <cell r="K13541">
            <v>0</v>
          </cell>
        </row>
        <row r="13542">
          <cell r="K13542">
            <v>0</v>
          </cell>
        </row>
        <row r="13543">
          <cell r="K13543">
            <v>0</v>
          </cell>
        </row>
        <row r="13544">
          <cell r="K13544">
            <v>0</v>
          </cell>
        </row>
        <row r="13545">
          <cell r="G13545">
            <v>1</v>
          </cell>
          <cell r="K13545">
            <v>125000</v>
          </cell>
        </row>
        <row r="13546">
          <cell r="K13546">
            <v>0</v>
          </cell>
        </row>
        <row r="13547">
          <cell r="K13547">
            <v>0</v>
          </cell>
        </row>
        <row r="13548">
          <cell r="K13548">
            <v>0</v>
          </cell>
        </row>
        <row r="13549">
          <cell r="K13549">
            <v>0</v>
          </cell>
        </row>
        <row r="13550">
          <cell r="G13550">
            <v>4</v>
          </cell>
          <cell r="K13550">
            <v>500000</v>
          </cell>
        </row>
        <row r="13551">
          <cell r="K13551">
            <v>0</v>
          </cell>
        </row>
        <row r="13552">
          <cell r="K13552">
            <v>0</v>
          </cell>
        </row>
        <row r="13553">
          <cell r="K13553">
            <v>0</v>
          </cell>
        </row>
        <row r="13554">
          <cell r="K13554">
            <v>0</v>
          </cell>
        </row>
        <row r="13555">
          <cell r="K13555">
            <v>0</v>
          </cell>
        </row>
        <row r="13556">
          <cell r="K13556">
            <v>0</v>
          </cell>
        </row>
        <row r="13557">
          <cell r="K13557">
            <v>0</v>
          </cell>
        </row>
        <row r="13558">
          <cell r="G13558">
            <v>1</v>
          </cell>
          <cell r="K13558">
            <v>100000</v>
          </cell>
        </row>
        <row r="13559">
          <cell r="K13559">
            <v>0</v>
          </cell>
        </row>
        <row r="13560">
          <cell r="K13560">
            <v>0</v>
          </cell>
        </row>
        <row r="13561">
          <cell r="K13561">
            <v>0</v>
          </cell>
        </row>
        <row r="13562">
          <cell r="K13562">
            <v>0</v>
          </cell>
        </row>
        <row r="13563">
          <cell r="K13563">
            <v>0</v>
          </cell>
        </row>
        <row r="13564">
          <cell r="K13564">
            <v>0</v>
          </cell>
        </row>
        <row r="13565">
          <cell r="K13565">
            <v>0</v>
          </cell>
        </row>
        <row r="13566">
          <cell r="K13566">
            <v>0</v>
          </cell>
        </row>
        <row r="13567">
          <cell r="K13567">
            <v>0</v>
          </cell>
        </row>
        <row r="13568">
          <cell r="K13568">
            <v>0</v>
          </cell>
        </row>
        <row r="13569">
          <cell r="K13569">
            <v>0</v>
          </cell>
        </row>
        <row r="13570">
          <cell r="G13570">
            <v>1</v>
          </cell>
          <cell r="K13570">
            <v>10000</v>
          </cell>
        </row>
        <row r="13571">
          <cell r="K13571">
            <v>0</v>
          </cell>
        </row>
        <row r="13572">
          <cell r="K13572">
            <v>0</v>
          </cell>
        </row>
        <row r="13573">
          <cell r="K13573">
            <v>0</v>
          </cell>
        </row>
        <row r="13574">
          <cell r="K13574">
            <v>0</v>
          </cell>
        </row>
        <row r="13575">
          <cell r="G13575">
            <v>2</v>
          </cell>
          <cell r="K13575">
            <v>10000</v>
          </cell>
        </row>
        <row r="13576">
          <cell r="K13576">
            <v>0</v>
          </cell>
        </row>
        <row r="13577">
          <cell r="K13577">
            <v>0</v>
          </cell>
        </row>
        <row r="13578">
          <cell r="K13578">
            <v>0</v>
          </cell>
        </row>
        <row r="13579">
          <cell r="K13579">
            <v>0</v>
          </cell>
        </row>
        <row r="13580">
          <cell r="G13580">
            <v>2</v>
          </cell>
          <cell r="K13580">
            <v>500000</v>
          </cell>
        </row>
        <row r="13581">
          <cell r="K13581">
            <v>0</v>
          </cell>
        </row>
        <row r="13582">
          <cell r="K13582">
            <v>0</v>
          </cell>
        </row>
        <row r="13583">
          <cell r="K13583">
            <v>0</v>
          </cell>
        </row>
        <row r="13584">
          <cell r="K13584">
            <v>0</v>
          </cell>
        </row>
        <row r="13585">
          <cell r="K13585">
            <v>0</v>
          </cell>
        </row>
        <row r="13586">
          <cell r="G13586">
            <v>2</v>
          </cell>
          <cell r="K13586">
            <v>500000</v>
          </cell>
        </row>
        <row r="13587">
          <cell r="K13587">
            <v>0</v>
          </cell>
        </row>
        <row r="13588">
          <cell r="K13588">
            <v>0</v>
          </cell>
        </row>
        <row r="13589">
          <cell r="G13589">
            <v>4</v>
          </cell>
          <cell r="K13589">
            <v>1000000</v>
          </cell>
        </row>
        <row r="13590">
          <cell r="K13590">
            <v>0</v>
          </cell>
        </row>
        <row r="13591">
          <cell r="K13591">
            <v>0</v>
          </cell>
        </row>
        <row r="13592">
          <cell r="K13592">
            <v>0</v>
          </cell>
        </row>
        <row r="13593">
          <cell r="G13593">
            <v>3</v>
          </cell>
          <cell r="K13593">
            <v>750000</v>
          </cell>
        </row>
        <row r="13594">
          <cell r="K13594">
            <v>0</v>
          </cell>
        </row>
        <row r="13595">
          <cell r="K13595">
            <v>0</v>
          </cell>
        </row>
        <row r="13596">
          <cell r="K13596">
            <v>0</v>
          </cell>
        </row>
        <row r="13597">
          <cell r="G13597">
            <v>3</v>
          </cell>
          <cell r="K13597">
            <v>750000</v>
          </cell>
        </row>
        <row r="13598">
          <cell r="K13598">
            <v>0</v>
          </cell>
        </row>
        <row r="13599">
          <cell r="G13599">
            <v>3</v>
          </cell>
          <cell r="K13599">
            <v>750000</v>
          </cell>
        </row>
        <row r="13600">
          <cell r="K13600">
            <v>0</v>
          </cell>
        </row>
        <row r="13601">
          <cell r="K13601">
            <v>0</v>
          </cell>
        </row>
        <row r="13602">
          <cell r="K13602">
            <v>0</v>
          </cell>
        </row>
        <row r="13603">
          <cell r="K13603">
            <v>0</v>
          </cell>
        </row>
        <row r="13604">
          <cell r="K13604">
            <v>0</v>
          </cell>
        </row>
        <row r="13605">
          <cell r="K13605">
            <v>0</v>
          </cell>
        </row>
        <row r="13606">
          <cell r="K13606">
            <v>0</v>
          </cell>
        </row>
        <row r="13607">
          <cell r="K13607">
            <v>0</v>
          </cell>
        </row>
        <row r="13608">
          <cell r="K13608">
            <v>0</v>
          </cell>
        </row>
        <row r="13609">
          <cell r="K13609">
            <v>0</v>
          </cell>
        </row>
        <row r="13610">
          <cell r="K13610">
            <v>0</v>
          </cell>
        </row>
        <row r="13611">
          <cell r="K13611">
            <v>0</v>
          </cell>
        </row>
        <row r="13612">
          <cell r="K13612">
            <v>0</v>
          </cell>
        </row>
        <row r="13613">
          <cell r="K13613">
            <v>0</v>
          </cell>
        </row>
        <row r="13614">
          <cell r="K13614">
            <v>0</v>
          </cell>
        </row>
        <row r="13615">
          <cell r="K13615">
            <v>0</v>
          </cell>
        </row>
        <row r="13616">
          <cell r="K13616">
            <v>0</v>
          </cell>
        </row>
        <row r="13617">
          <cell r="K13617">
            <v>0</v>
          </cell>
        </row>
        <row r="13618">
          <cell r="K13618">
            <v>0</v>
          </cell>
        </row>
        <row r="13619">
          <cell r="K13619">
            <v>0</v>
          </cell>
        </row>
        <row r="13620">
          <cell r="K13620">
            <v>0</v>
          </cell>
        </row>
        <row r="13621">
          <cell r="K13621">
            <v>0</v>
          </cell>
        </row>
        <row r="13622">
          <cell r="G13622">
            <v>2</v>
          </cell>
          <cell r="K13622">
            <v>400000</v>
          </cell>
        </row>
        <row r="13623">
          <cell r="K13623">
            <v>0</v>
          </cell>
        </row>
        <row r="13624">
          <cell r="K13624">
            <v>0</v>
          </cell>
        </row>
        <row r="13625">
          <cell r="K13625">
            <v>0</v>
          </cell>
        </row>
        <row r="13626">
          <cell r="K13626">
            <v>0</v>
          </cell>
        </row>
        <row r="13627">
          <cell r="K13627">
            <v>0</v>
          </cell>
        </row>
        <row r="13628">
          <cell r="K13628">
            <v>0</v>
          </cell>
        </row>
        <row r="13629">
          <cell r="K13629">
            <v>0</v>
          </cell>
        </row>
        <row r="13630">
          <cell r="K13630">
            <v>0</v>
          </cell>
        </row>
        <row r="13631">
          <cell r="K13631">
            <v>0</v>
          </cell>
        </row>
        <row r="13632">
          <cell r="K13632">
            <v>0</v>
          </cell>
        </row>
        <row r="13633">
          <cell r="K13633">
            <v>0</v>
          </cell>
        </row>
        <row r="13634">
          <cell r="K13634">
            <v>0</v>
          </cell>
        </row>
        <row r="13635">
          <cell r="K13635">
            <v>0</v>
          </cell>
        </row>
        <row r="13636">
          <cell r="K13636">
            <v>0</v>
          </cell>
        </row>
        <row r="13637">
          <cell r="K13637">
            <v>0</v>
          </cell>
        </row>
        <row r="13638">
          <cell r="K13638">
            <v>0</v>
          </cell>
        </row>
        <row r="13639">
          <cell r="K13639">
            <v>0</v>
          </cell>
        </row>
        <row r="13640">
          <cell r="K13640">
            <v>0</v>
          </cell>
        </row>
        <row r="13641">
          <cell r="K13641">
            <v>0</v>
          </cell>
        </row>
        <row r="13642">
          <cell r="G13642">
            <v>1</v>
          </cell>
          <cell r="K13642">
            <v>20000</v>
          </cell>
        </row>
        <row r="13643">
          <cell r="K13643">
            <v>0</v>
          </cell>
        </row>
        <row r="13644">
          <cell r="K13644">
            <v>0</v>
          </cell>
        </row>
        <row r="13645">
          <cell r="K13645">
            <v>0</v>
          </cell>
        </row>
        <row r="13646">
          <cell r="G13646">
            <v>7</v>
          </cell>
          <cell r="K13646">
            <v>21000</v>
          </cell>
        </row>
        <row r="13647">
          <cell r="K13647">
            <v>0</v>
          </cell>
        </row>
        <row r="13648">
          <cell r="K13648">
            <v>0</v>
          </cell>
        </row>
        <row r="13649">
          <cell r="K13649">
            <v>0</v>
          </cell>
        </row>
        <row r="13650">
          <cell r="K13650">
            <v>0</v>
          </cell>
        </row>
        <row r="13651">
          <cell r="K13651">
            <v>0</v>
          </cell>
        </row>
        <row r="13652">
          <cell r="K13652">
            <v>0</v>
          </cell>
        </row>
        <row r="13653">
          <cell r="G13653">
            <v>1</v>
          </cell>
          <cell r="K13653">
            <v>20000</v>
          </cell>
        </row>
        <row r="13654">
          <cell r="K13654">
            <v>0</v>
          </cell>
        </row>
        <row r="13655">
          <cell r="K13655">
            <v>0</v>
          </cell>
        </row>
        <row r="13656">
          <cell r="K13656">
            <v>0</v>
          </cell>
        </row>
        <row r="13657">
          <cell r="K13657">
            <v>0</v>
          </cell>
        </row>
        <row r="13658">
          <cell r="K13658">
            <v>0</v>
          </cell>
        </row>
        <row r="13659">
          <cell r="K13659">
            <v>0</v>
          </cell>
        </row>
        <row r="13660">
          <cell r="K13660">
            <v>0</v>
          </cell>
        </row>
        <row r="13661">
          <cell r="G13661">
            <v>1</v>
          </cell>
          <cell r="K13661">
            <v>500000</v>
          </cell>
        </row>
        <row r="13662">
          <cell r="K13662">
            <v>0</v>
          </cell>
        </row>
        <row r="13663">
          <cell r="K13663">
            <v>0</v>
          </cell>
        </row>
        <row r="13664">
          <cell r="K13664">
            <v>0</v>
          </cell>
        </row>
        <row r="13665">
          <cell r="K13665">
            <v>0</v>
          </cell>
        </row>
        <row r="13666">
          <cell r="K13666">
            <v>0</v>
          </cell>
        </row>
        <row r="13667">
          <cell r="K13667">
            <v>0</v>
          </cell>
        </row>
        <row r="13668">
          <cell r="K13668">
            <v>0</v>
          </cell>
        </row>
        <row r="13669">
          <cell r="K13669">
            <v>0</v>
          </cell>
        </row>
        <row r="13670">
          <cell r="K13670">
            <v>0</v>
          </cell>
        </row>
        <row r="13671">
          <cell r="K13671">
            <v>0</v>
          </cell>
        </row>
        <row r="13672">
          <cell r="K13672">
            <v>0</v>
          </cell>
        </row>
        <row r="13673">
          <cell r="K13673">
            <v>0</v>
          </cell>
        </row>
        <row r="13674">
          <cell r="K13674">
            <v>0</v>
          </cell>
        </row>
        <row r="13675">
          <cell r="K13675">
            <v>0</v>
          </cell>
        </row>
        <row r="13676">
          <cell r="K13676">
            <v>0</v>
          </cell>
        </row>
        <row r="13677">
          <cell r="G13677">
            <v>3</v>
          </cell>
          <cell r="K13677">
            <v>15000</v>
          </cell>
        </row>
        <row r="13678">
          <cell r="K13678">
            <v>0</v>
          </cell>
        </row>
        <row r="13679">
          <cell r="K13679">
            <v>0</v>
          </cell>
        </row>
        <row r="13680">
          <cell r="K13680">
            <v>0</v>
          </cell>
        </row>
        <row r="13681">
          <cell r="K13681">
            <v>0</v>
          </cell>
        </row>
        <row r="13682">
          <cell r="K13682">
            <v>0</v>
          </cell>
        </row>
        <row r="13683">
          <cell r="K13683">
            <v>0</v>
          </cell>
        </row>
        <row r="13684">
          <cell r="K13684">
            <v>0</v>
          </cell>
        </row>
        <row r="13685">
          <cell r="K13685">
            <v>0</v>
          </cell>
        </row>
        <row r="13686">
          <cell r="K13686">
            <v>0</v>
          </cell>
        </row>
        <row r="13687">
          <cell r="K13687">
            <v>0</v>
          </cell>
        </row>
        <row r="13688">
          <cell r="K13688">
            <v>0</v>
          </cell>
        </row>
        <row r="13689">
          <cell r="K13689">
            <v>0</v>
          </cell>
        </row>
        <row r="13690">
          <cell r="K13690">
            <v>0</v>
          </cell>
        </row>
        <row r="13691">
          <cell r="K13691">
            <v>0</v>
          </cell>
        </row>
        <row r="13692">
          <cell r="K13692">
            <v>0</v>
          </cell>
        </row>
        <row r="13693">
          <cell r="K13693">
            <v>0</v>
          </cell>
        </row>
        <row r="13694">
          <cell r="K13694">
            <v>0</v>
          </cell>
        </row>
        <row r="13695">
          <cell r="K13695">
            <v>0</v>
          </cell>
        </row>
        <row r="13696">
          <cell r="K13696">
            <v>0</v>
          </cell>
        </row>
        <row r="13697">
          <cell r="K13697">
            <v>0</v>
          </cell>
        </row>
        <row r="13698">
          <cell r="K13698">
            <v>0</v>
          </cell>
        </row>
        <row r="13699">
          <cell r="K13699">
            <v>0</v>
          </cell>
        </row>
        <row r="13700">
          <cell r="K13700">
            <v>0</v>
          </cell>
        </row>
        <row r="13701">
          <cell r="K13701">
            <v>0</v>
          </cell>
        </row>
        <row r="13702">
          <cell r="G13702">
            <v>100</v>
          </cell>
          <cell r="K13702">
            <v>300000</v>
          </cell>
        </row>
        <row r="13703">
          <cell r="K13703">
            <v>0</v>
          </cell>
        </row>
        <row r="13704">
          <cell r="K13704">
            <v>0</v>
          </cell>
        </row>
        <row r="13705">
          <cell r="K13705">
            <v>0</v>
          </cell>
        </row>
        <row r="13706">
          <cell r="K13706">
            <v>0</v>
          </cell>
        </row>
        <row r="13707">
          <cell r="K13707">
            <v>0</v>
          </cell>
        </row>
        <row r="13708">
          <cell r="K13708">
            <v>0</v>
          </cell>
        </row>
        <row r="13709">
          <cell r="K13709">
            <v>0</v>
          </cell>
        </row>
        <row r="13710">
          <cell r="K13710">
            <v>0</v>
          </cell>
        </row>
        <row r="13711">
          <cell r="K13711">
            <v>0</v>
          </cell>
        </row>
        <row r="13712">
          <cell r="K13712">
            <v>0</v>
          </cell>
        </row>
        <row r="13713">
          <cell r="K13713">
            <v>0</v>
          </cell>
        </row>
        <row r="13714">
          <cell r="K13714">
            <v>0</v>
          </cell>
        </row>
        <row r="13715">
          <cell r="K13715">
            <v>0</v>
          </cell>
        </row>
        <row r="13716">
          <cell r="K13716">
            <v>0</v>
          </cell>
        </row>
        <row r="13717">
          <cell r="K13717">
            <v>0</v>
          </cell>
        </row>
        <row r="13718">
          <cell r="G13718">
            <v>50</v>
          </cell>
          <cell r="K13718">
            <v>150000</v>
          </cell>
        </row>
        <row r="13719">
          <cell r="K13719">
            <v>0</v>
          </cell>
        </row>
        <row r="13720">
          <cell r="K13720">
            <v>0</v>
          </cell>
        </row>
        <row r="13721">
          <cell r="K13721">
            <v>0</v>
          </cell>
        </row>
        <row r="13722">
          <cell r="K13722">
            <v>0</v>
          </cell>
        </row>
        <row r="13723">
          <cell r="K13723">
            <v>0</v>
          </cell>
        </row>
        <row r="13724">
          <cell r="K13724">
            <v>0</v>
          </cell>
        </row>
        <row r="13725">
          <cell r="K13725">
            <v>0</v>
          </cell>
        </row>
        <row r="13726">
          <cell r="K13726">
            <v>0</v>
          </cell>
        </row>
        <row r="13727">
          <cell r="K13727">
            <v>0</v>
          </cell>
        </row>
        <row r="13728">
          <cell r="K13728">
            <v>0</v>
          </cell>
        </row>
        <row r="13729">
          <cell r="K13729">
            <v>0</v>
          </cell>
        </row>
        <row r="13730">
          <cell r="G13730">
            <v>66.666600000000003</v>
          </cell>
          <cell r="K13730">
            <v>200000</v>
          </cell>
        </row>
        <row r="13731">
          <cell r="K13731">
            <v>0</v>
          </cell>
        </row>
        <row r="13732">
          <cell r="K13732">
            <v>0</v>
          </cell>
        </row>
        <row r="13733">
          <cell r="K13733">
            <v>0</v>
          </cell>
        </row>
        <row r="13734">
          <cell r="K13734">
            <v>0</v>
          </cell>
        </row>
        <row r="13735">
          <cell r="K13735">
            <v>0</v>
          </cell>
        </row>
        <row r="13736">
          <cell r="K13736">
            <v>0</v>
          </cell>
        </row>
        <row r="13737">
          <cell r="G13737">
            <v>100</v>
          </cell>
          <cell r="K13737">
            <v>300000</v>
          </cell>
        </row>
        <row r="13738">
          <cell r="K13738">
            <v>0</v>
          </cell>
        </row>
        <row r="13739">
          <cell r="K13739">
            <v>0</v>
          </cell>
        </row>
        <row r="13740">
          <cell r="K13740">
            <v>0</v>
          </cell>
        </row>
        <row r="13741">
          <cell r="K13741">
            <v>0</v>
          </cell>
        </row>
        <row r="13742">
          <cell r="K13742">
            <v>0</v>
          </cell>
        </row>
        <row r="13743">
          <cell r="K13743">
            <v>0</v>
          </cell>
        </row>
        <row r="13744">
          <cell r="K13744">
            <v>0</v>
          </cell>
        </row>
        <row r="13745">
          <cell r="K13745">
            <v>0</v>
          </cell>
        </row>
        <row r="13746">
          <cell r="K13746">
            <v>0</v>
          </cell>
        </row>
        <row r="13747">
          <cell r="K13747">
            <v>0</v>
          </cell>
        </row>
        <row r="13748">
          <cell r="K13748">
            <v>0</v>
          </cell>
        </row>
        <row r="13749">
          <cell r="K13749">
            <v>0</v>
          </cell>
        </row>
        <row r="13750">
          <cell r="K13750">
            <v>0</v>
          </cell>
        </row>
        <row r="13751">
          <cell r="K13751">
            <v>0</v>
          </cell>
        </row>
        <row r="13752">
          <cell r="K13752">
            <v>0</v>
          </cell>
        </row>
        <row r="13753">
          <cell r="K13753">
            <v>0</v>
          </cell>
        </row>
        <row r="13755">
          <cell r="K13755">
            <v>29880.78</v>
          </cell>
        </row>
        <row r="13756">
          <cell r="K13756">
            <v>29880.78</v>
          </cell>
        </row>
        <row r="13757">
          <cell r="K13757">
            <v>29880.78</v>
          </cell>
        </row>
        <row r="13758">
          <cell r="K13758">
            <v>29880.78</v>
          </cell>
        </row>
        <row r="13759">
          <cell r="K13759">
            <v>50275.6</v>
          </cell>
        </row>
        <row r="13760">
          <cell r="K13760">
            <v>29880.78</v>
          </cell>
        </row>
        <row r="13761">
          <cell r="K13761">
            <v>29880.78</v>
          </cell>
        </row>
        <row r="13762">
          <cell r="K13762">
            <v>29880.78</v>
          </cell>
        </row>
        <row r="13763">
          <cell r="K13763">
            <v>29880.78</v>
          </cell>
        </row>
        <row r="13764">
          <cell r="K13764">
            <v>29880.78</v>
          </cell>
        </row>
        <row r="13765">
          <cell r="K13765">
            <v>0</v>
          </cell>
        </row>
        <row r="13766">
          <cell r="K13766">
            <v>29880.78</v>
          </cell>
        </row>
        <row r="13767">
          <cell r="K13767">
            <v>29880.78</v>
          </cell>
        </row>
        <row r="13768">
          <cell r="K13768">
            <v>29880.78</v>
          </cell>
        </row>
        <row r="13769">
          <cell r="K13769">
            <v>29880.78</v>
          </cell>
        </row>
        <row r="13770">
          <cell r="K13770">
            <v>59761.56</v>
          </cell>
        </row>
        <row r="13771">
          <cell r="K13771">
            <v>29880.78</v>
          </cell>
        </row>
        <row r="13772">
          <cell r="K13772">
            <v>29880.78</v>
          </cell>
        </row>
        <row r="13773">
          <cell r="K13773">
            <v>29880.78</v>
          </cell>
        </row>
        <row r="13774">
          <cell r="K13774">
            <v>29880.78</v>
          </cell>
        </row>
        <row r="13775">
          <cell r="K13775">
            <v>29880.78</v>
          </cell>
        </row>
        <row r="13776">
          <cell r="K13776">
            <v>29880.78</v>
          </cell>
        </row>
        <row r="13777">
          <cell r="K13777">
            <v>29880.78</v>
          </cell>
        </row>
        <row r="13778">
          <cell r="K13778">
            <v>29880.78</v>
          </cell>
        </row>
        <row r="13779">
          <cell r="K13779">
            <v>29880.78</v>
          </cell>
        </row>
        <row r="13780">
          <cell r="K13780">
            <v>29880.78</v>
          </cell>
        </row>
        <row r="13781">
          <cell r="K13781">
            <v>29880.78</v>
          </cell>
        </row>
        <row r="13782">
          <cell r="K13782">
            <v>29880.78</v>
          </cell>
        </row>
        <row r="13783">
          <cell r="K13783">
            <v>29880.78</v>
          </cell>
        </row>
        <row r="13784">
          <cell r="K13784">
            <v>29880.78</v>
          </cell>
        </row>
        <row r="13785">
          <cell r="K13785">
            <v>29880.78</v>
          </cell>
        </row>
        <row r="13786">
          <cell r="K13786">
            <v>29880.78</v>
          </cell>
        </row>
        <row r="13787">
          <cell r="K13787">
            <v>29880.78</v>
          </cell>
        </row>
        <row r="13788">
          <cell r="K13788">
            <v>29880.78</v>
          </cell>
        </row>
        <row r="13789">
          <cell r="K13789">
            <v>29880.78</v>
          </cell>
        </row>
        <row r="13790">
          <cell r="K13790">
            <v>29880.78</v>
          </cell>
        </row>
        <row r="13791">
          <cell r="K13791">
            <v>29880.78</v>
          </cell>
        </row>
        <row r="13792">
          <cell r="K13792">
            <v>29880.78</v>
          </cell>
        </row>
        <row r="13793">
          <cell r="K13793">
            <v>29880.78</v>
          </cell>
        </row>
        <row r="13794">
          <cell r="K13794">
            <v>29880.78</v>
          </cell>
        </row>
        <row r="13795">
          <cell r="K13795">
            <v>29880.78</v>
          </cell>
        </row>
        <row r="13796">
          <cell r="K13796">
            <v>29880.78</v>
          </cell>
        </row>
        <row r="13797">
          <cell r="K13797">
            <v>29880.78</v>
          </cell>
        </row>
        <row r="13798">
          <cell r="K13798">
            <v>29880.78</v>
          </cell>
        </row>
        <row r="13799">
          <cell r="K13799">
            <v>29880.78</v>
          </cell>
        </row>
        <row r="13800">
          <cell r="K13800">
            <v>29880.78</v>
          </cell>
        </row>
        <row r="13801">
          <cell r="K13801">
            <v>29880.78</v>
          </cell>
        </row>
        <row r="13802">
          <cell r="K13802">
            <v>29880.78</v>
          </cell>
        </row>
        <row r="13803">
          <cell r="K13803">
            <v>29880.78</v>
          </cell>
        </row>
        <row r="13804">
          <cell r="K13804">
            <v>29880.78</v>
          </cell>
        </row>
        <row r="13805">
          <cell r="K13805">
            <v>0</v>
          </cell>
        </row>
        <row r="13806">
          <cell r="K13806">
            <v>29880.78</v>
          </cell>
        </row>
        <row r="13807">
          <cell r="K13807">
            <v>29880.78</v>
          </cell>
        </row>
        <row r="13808">
          <cell r="K13808">
            <v>29880.78</v>
          </cell>
        </row>
        <row r="13809">
          <cell r="K13809">
            <v>29880.78</v>
          </cell>
        </row>
        <row r="13810">
          <cell r="K13810">
            <v>29880.78</v>
          </cell>
        </row>
        <row r="13811">
          <cell r="K13811">
            <v>29880.78</v>
          </cell>
        </row>
        <row r="13812">
          <cell r="K13812">
            <v>29880.78</v>
          </cell>
        </row>
        <row r="13813">
          <cell r="K13813">
            <v>59761.56</v>
          </cell>
        </row>
        <row r="13814">
          <cell r="K13814">
            <v>29880.78</v>
          </cell>
        </row>
        <row r="13815">
          <cell r="K13815">
            <v>29880.78</v>
          </cell>
        </row>
        <row r="13816">
          <cell r="K13816">
            <v>29880.78</v>
          </cell>
        </row>
        <row r="13817">
          <cell r="K13817">
            <v>29880.78</v>
          </cell>
        </row>
        <row r="13818">
          <cell r="K13818">
            <v>29880.78</v>
          </cell>
        </row>
        <row r="13819">
          <cell r="K13819">
            <v>29880.78</v>
          </cell>
        </row>
        <row r="13820">
          <cell r="K13820">
            <v>29880.78</v>
          </cell>
        </row>
        <row r="13821">
          <cell r="K13821">
            <v>29880.78</v>
          </cell>
        </row>
        <row r="13822">
          <cell r="K13822">
            <v>29880.78</v>
          </cell>
        </row>
        <row r="13823">
          <cell r="K13823">
            <v>29880.78</v>
          </cell>
        </row>
        <row r="13824">
          <cell r="K13824">
            <v>29880.78</v>
          </cell>
        </row>
        <row r="13825">
          <cell r="K13825">
            <v>29880.78</v>
          </cell>
        </row>
        <row r="13826">
          <cell r="K13826">
            <v>29880.78</v>
          </cell>
        </row>
        <row r="13827">
          <cell r="K13827">
            <v>17786.25</v>
          </cell>
        </row>
        <row r="13828">
          <cell r="K13828">
            <v>51935.64</v>
          </cell>
        </row>
        <row r="13829">
          <cell r="K13829">
            <v>79682.05</v>
          </cell>
        </row>
        <row r="13830">
          <cell r="K13830">
            <v>105436.53</v>
          </cell>
        </row>
        <row r="13831">
          <cell r="K13831">
            <v>54069.97</v>
          </cell>
        </row>
        <row r="13832">
          <cell r="K13832">
            <v>56915.79</v>
          </cell>
        </row>
        <row r="13833">
          <cell r="K13833">
            <v>42686.840000000004</v>
          </cell>
        </row>
        <row r="13834">
          <cell r="K13834">
            <v>62607.42</v>
          </cell>
        </row>
        <row r="13835">
          <cell r="K13835">
            <v>113120.09</v>
          </cell>
        </row>
        <row r="13836">
          <cell r="K13836">
            <v>99602.63</v>
          </cell>
        </row>
        <row r="13837">
          <cell r="K13837">
            <v>0</v>
          </cell>
        </row>
        <row r="13838">
          <cell r="K13838">
            <v>46955.5</v>
          </cell>
        </row>
        <row r="13839">
          <cell r="K13839">
            <v>46813.23</v>
          </cell>
        </row>
        <row r="13840">
          <cell r="K13840">
            <v>134463.51</v>
          </cell>
        </row>
        <row r="13841">
          <cell r="K13841">
            <v>0</v>
          </cell>
        </row>
        <row r="13842">
          <cell r="K13842">
            <v>93911</v>
          </cell>
        </row>
        <row r="13843">
          <cell r="K13843">
            <v>56915.79</v>
          </cell>
        </row>
        <row r="13844">
          <cell r="K13844">
            <v>113831.58</v>
          </cell>
        </row>
        <row r="13845">
          <cell r="K13845">
            <v>103871.29000000001</v>
          </cell>
        </row>
        <row r="13846">
          <cell r="K13846">
            <v>72567.58</v>
          </cell>
        </row>
        <row r="13847">
          <cell r="K13847">
            <v>59192.39</v>
          </cell>
        </row>
        <row r="13848">
          <cell r="K13848">
            <v>91918.94</v>
          </cell>
        </row>
        <row r="13849">
          <cell r="K13849">
            <v>85373.680000000008</v>
          </cell>
        </row>
        <row r="13850">
          <cell r="K13850">
            <v>89642.34</v>
          </cell>
        </row>
        <row r="13851">
          <cell r="K13851">
            <v>58338.630000000005</v>
          </cell>
        </row>
        <row r="13852">
          <cell r="K13852">
            <v>89642.34</v>
          </cell>
        </row>
        <row r="13853">
          <cell r="K13853">
            <v>27035.05</v>
          </cell>
        </row>
        <row r="13854">
          <cell r="K13854">
            <v>96045.46</v>
          </cell>
        </row>
        <row r="13855">
          <cell r="K13855">
            <v>130337.13</v>
          </cell>
        </row>
        <row r="13856">
          <cell r="K13856">
            <v>14228.95</v>
          </cell>
        </row>
        <row r="13857">
          <cell r="K13857">
            <v>42544.57</v>
          </cell>
        </row>
        <row r="13858">
          <cell r="K13858">
            <v>29880.74</v>
          </cell>
        </row>
        <row r="13859">
          <cell r="K13859">
            <v>113831.58</v>
          </cell>
        </row>
        <row r="13860">
          <cell r="K13860">
            <v>47666.99</v>
          </cell>
        </row>
        <row r="13861">
          <cell r="K13861">
            <v>143000.95999999999</v>
          </cell>
        </row>
        <row r="13862">
          <cell r="K13862">
            <v>33295.770000000004</v>
          </cell>
        </row>
        <row r="13863">
          <cell r="K13863">
            <v>69010.41</v>
          </cell>
        </row>
        <row r="13864">
          <cell r="K13864">
            <v>48378.47</v>
          </cell>
        </row>
        <row r="13865">
          <cell r="K13865">
            <v>70433.25</v>
          </cell>
        </row>
        <row r="13866">
          <cell r="K13866">
            <v>74702.040000000008</v>
          </cell>
        </row>
        <row r="13867">
          <cell r="K13867">
            <v>61184.450000000004</v>
          </cell>
        </row>
        <row r="13868">
          <cell r="K13868">
            <v>199205.26</v>
          </cell>
        </row>
        <row r="13869">
          <cell r="K13869">
            <v>61184.450000000004</v>
          </cell>
        </row>
        <row r="13870">
          <cell r="K13870">
            <v>113831.58</v>
          </cell>
        </row>
        <row r="13871">
          <cell r="K13871">
            <v>78970.69</v>
          </cell>
        </row>
        <row r="13872">
          <cell r="K13872">
            <v>35572.370000000003</v>
          </cell>
        </row>
        <row r="13873">
          <cell r="K13873">
            <v>98891.150000000009</v>
          </cell>
        </row>
        <row r="13874">
          <cell r="K13874">
            <v>85373.680000000008</v>
          </cell>
        </row>
        <row r="13875">
          <cell r="K13875">
            <v>50512.800000000003</v>
          </cell>
        </row>
        <row r="13876">
          <cell r="K13876">
            <v>61895.93</v>
          </cell>
        </row>
        <row r="13877">
          <cell r="K13877">
            <v>0</v>
          </cell>
        </row>
        <row r="13878">
          <cell r="K13878">
            <v>63318.78</v>
          </cell>
        </row>
        <row r="13879">
          <cell r="K13879">
            <v>135175</v>
          </cell>
        </row>
        <row r="13880">
          <cell r="K13880">
            <v>60899.9</v>
          </cell>
        </row>
        <row r="13881">
          <cell r="K13881">
            <v>128060.52</v>
          </cell>
        </row>
        <row r="13882">
          <cell r="K13882">
            <v>70575.520000000004</v>
          </cell>
        </row>
        <row r="13883">
          <cell r="K13883">
            <v>68298.92</v>
          </cell>
        </row>
        <row r="13884">
          <cell r="K13884">
            <v>71144.740000000005</v>
          </cell>
        </row>
        <row r="13885">
          <cell r="K13885">
            <v>157229.78</v>
          </cell>
        </row>
        <row r="13886">
          <cell r="K13886">
            <v>81958.78</v>
          </cell>
        </row>
        <row r="13887">
          <cell r="K13887">
            <v>49232.1</v>
          </cell>
        </row>
        <row r="13888">
          <cell r="K13888">
            <v>135175</v>
          </cell>
        </row>
        <row r="13889">
          <cell r="K13889">
            <v>32726.55</v>
          </cell>
        </row>
        <row r="13890">
          <cell r="K13890">
            <v>56204.3</v>
          </cell>
        </row>
        <row r="13891">
          <cell r="K13891">
            <v>64030.26</v>
          </cell>
        </row>
        <row r="13892">
          <cell r="K13892">
            <v>46244.14</v>
          </cell>
        </row>
        <row r="13893">
          <cell r="K13893">
            <v>127349.04000000001</v>
          </cell>
        </row>
        <row r="13894">
          <cell r="K13894">
            <v>83950.84</v>
          </cell>
        </row>
        <row r="13895">
          <cell r="K13895">
            <v>57627.270000000004</v>
          </cell>
        </row>
        <row r="13896">
          <cell r="K13896">
            <v>86085.17</v>
          </cell>
        </row>
        <row r="13897">
          <cell r="K13897">
            <v>57058.06</v>
          </cell>
        </row>
        <row r="13898">
          <cell r="K13898">
            <v>56915.79</v>
          </cell>
        </row>
        <row r="13899">
          <cell r="K13899">
            <v>0</v>
          </cell>
        </row>
        <row r="13900">
          <cell r="K13900">
            <v>23477.170000000002</v>
          </cell>
        </row>
        <row r="13901">
          <cell r="K13901">
            <v>0</v>
          </cell>
        </row>
        <row r="13902">
          <cell r="K13902">
            <v>0</v>
          </cell>
        </row>
        <row r="13903">
          <cell r="K13903">
            <v>41497.75</v>
          </cell>
        </row>
        <row r="13904">
          <cell r="K13904">
            <v>0</v>
          </cell>
        </row>
        <row r="13905">
          <cell r="K13905">
            <v>0</v>
          </cell>
        </row>
        <row r="13906">
          <cell r="K13906">
            <v>0</v>
          </cell>
        </row>
        <row r="13907">
          <cell r="K13907">
            <v>0</v>
          </cell>
        </row>
        <row r="13908">
          <cell r="K13908">
            <v>0</v>
          </cell>
        </row>
        <row r="13909">
          <cell r="K13909">
            <v>0</v>
          </cell>
        </row>
        <row r="13910">
          <cell r="K13910">
            <v>0</v>
          </cell>
        </row>
        <row r="13911">
          <cell r="K13911">
            <v>0</v>
          </cell>
        </row>
        <row r="13912">
          <cell r="K13912">
            <v>3556.8</v>
          </cell>
        </row>
        <row r="13913">
          <cell r="K13913">
            <v>0</v>
          </cell>
        </row>
        <row r="13914">
          <cell r="K13914">
            <v>17786.310000000001</v>
          </cell>
        </row>
        <row r="13915">
          <cell r="K13915">
            <v>0</v>
          </cell>
        </row>
        <row r="13916">
          <cell r="K13916">
            <v>0</v>
          </cell>
        </row>
        <row r="13917">
          <cell r="K13917">
            <v>15414.58</v>
          </cell>
        </row>
        <row r="13918">
          <cell r="K13918">
            <v>7113.81</v>
          </cell>
        </row>
        <row r="13919">
          <cell r="K13919">
            <v>0</v>
          </cell>
        </row>
        <row r="13920">
          <cell r="K13920">
            <v>0</v>
          </cell>
        </row>
        <row r="13921">
          <cell r="K13921">
            <v>0</v>
          </cell>
        </row>
        <row r="13922">
          <cell r="K13922">
            <v>7112.85</v>
          </cell>
        </row>
        <row r="13923">
          <cell r="K13923">
            <v>0</v>
          </cell>
        </row>
        <row r="13924">
          <cell r="K13924">
            <v>18972.72</v>
          </cell>
        </row>
        <row r="13925">
          <cell r="K13925">
            <v>0</v>
          </cell>
        </row>
        <row r="13926">
          <cell r="K13926">
            <v>0</v>
          </cell>
        </row>
        <row r="13927">
          <cell r="K13927">
            <v>0</v>
          </cell>
        </row>
        <row r="13928">
          <cell r="K13928">
            <v>0</v>
          </cell>
        </row>
        <row r="13929">
          <cell r="K13929">
            <v>45059.58</v>
          </cell>
        </row>
        <row r="13930">
          <cell r="K13930">
            <v>42685.5</v>
          </cell>
        </row>
        <row r="13931">
          <cell r="K13931">
            <v>0</v>
          </cell>
        </row>
        <row r="13932">
          <cell r="K13932">
            <v>59301.130000000005</v>
          </cell>
        </row>
        <row r="13933">
          <cell r="K13933">
            <v>0</v>
          </cell>
        </row>
        <row r="13934">
          <cell r="K13934">
            <v>0</v>
          </cell>
        </row>
        <row r="13935">
          <cell r="K13935">
            <v>7114.6</v>
          </cell>
        </row>
        <row r="13936">
          <cell r="K13936">
            <v>0</v>
          </cell>
        </row>
        <row r="13937">
          <cell r="K13937">
            <v>0</v>
          </cell>
        </row>
        <row r="13938">
          <cell r="K13938">
            <v>17786.57</v>
          </cell>
        </row>
        <row r="13939">
          <cell r="K13939">
            <v>23714.080000000002</v>
          </cell>
        </row>
        <row r="13940">
          <cell r="K13940">
            <v>17785.560000000001</v>
          </cell>
        </row>
        <row r="13941">
          <cell r="K13941">
            <v>19922.07</v>
          </cell>
        </row>
        <row r="13942">
          <cell r="K13942">
            <v>19146.96</v>
          </cell>
        </row>
        <row r="13943">
          <cell r="K13943">
            <v>7115.04</v>
          </cell>
        </row>
        <row r="13944">
          <cell r="K13944">
            <v>94859.520000000004</v>
          </cell>
        </row>
        <row r="13945">
          <cell r="K13945">
            <v>0</v>
          </cell>
        </row>
        <row r="13946">
          <cell r="K13946">
            <v>23715.24</v>
          </cell>
        </row>
        <row r="13947">
          <cell r="K13947">
            <v>0</v>
          </cell>
        </row>
        <row r="13948">
          <cell r="K13948">
            <v>0</v>
          </cell>
        </row>
        <row r="13949">
          <cell r="K13949">
            <v>0</v>
          </cell>
        </row>
        <row r="13950">
          <cell r="K13950">
            <v>0</v>
          </cell>
        </row>
        <row r="13951">
          <cell r="K13951">
            <v>35572.71</v>
          </cell>
        </row>
        <row r="13952">
          <cell r="K13952">
            <v>14229.2</v>
          </cell>
        </row>
        <row r="13953">
          <cell r="K13953">
            <v>0</v>
          </cell>
        </row>
        <row r="13954">
          <cell r="K13954">
            <v>0</v>
          </cell>
        </row>
        <row r="13955">
          <cell r="K13955">
            <v>0</v>
          </cell>
        </row>
        <row r="13956">
          <cell r="K13956">
            <v>0</v>
          </cell>
        </row>
        <row r="13957">
          <cell r="K13957">
            <v>0</v>
          </cell>
        </row>
        <row r="13958">
          <cell r="K13958">
            <v>0</v>
          </cell>
        </row>
        <row r="13959">
          <cell r="K13959">
            <v>0</v>
          </cell>
        </row>
        <row r="13960">
          <cell r="K13960">
            <v>0</v>
          </cell>
        </row>
        <row r="13961">
          <cell r="K13961">
            <v>0</v>
          </cell>
        </row>
        <row r="13962">
          <cell r="K13962">
            <v>0</v>
          </cell>
        </row>
        <row r="13963">
          <cell r="K13963">
            <v>7114.05</v>
          </cell>
        </row>
        <row r="13964">
          <cell r="K13964">
            <v>0</v>
          </cell>
        </row>
        <row r="13965">
          <cell r="K13965">
            <v>0</v>
          </cell>
        </row>
        <row r="13966">
          <cell r="K13966">
            <v>0</v>
          </cell>
        </row>
        <row r="13967">
          <cell r="K13967">
            <v>0</v>
          </cell>
        </row>
        <row r="13968">
          <cell r="K13968">
            <v>0</v>
          </cell>
        </row>
        <row r="13969">
          <cell r="K13969">
            <v>0</v>
          </cell>
        </row>
        <row r="13970">
          <cell r="K13970">
            <v>0</v>
          </cell>
        </row>
        <row r="13971">
          <cell r="K13971">
            <v>0</v>
          </cell>
        </row>
        <row r="13972">
          <cell r="K13972">
            <v>0</v>
          </cell>
        </row>
        <row r="13973">
          <cell r="K13973">
            <v>0</v>
          </cell>
        </row>
        <row r="13974">
          <cell r="K13974">
            <v>0</v>
          </cell>
        </row>
        <row r="13975">
          <cell r="K13975">
            <v>0</v>
          </cell>
        </row>
        <row r="13976">
          <cell r="K13976">
            <v>0</v>
          </cell>
        </row>
        <row r="13977">
          <cell r="K13977">
            <v>0</v>
          </cell>
        </row>
        <row r="13978">
          <cell r="G13978">
            <v>20</v>
          </cell>
          <cell r="K13978">
            <v>0</v>
          </cell>
        </row>
        <row r="13979">
          <cell r="K13979">
            <v>0</v>
          </cell>
        </row>
        <row r="13980">
          <cell r="K13980">
            <v>0</v>
          </cell>
        </row>
        <row r="13981">
          <cell r="K13981">
            <v>0</v>
          </cell>
        </row>
        <row r="13982">
          <cell r="K13982">
            <v>0</v>
          </cell>
        </row>
        <row r="13983">
          <cell r="K13983">
            <v>0</v>
          </cell>
        </row>
        <row r="13984">
          <cell r="K13984">
            <v>0</v>
          </cell>
        </row>
        <row r="13985">
          <cell r="K13985">
            <v>0</v>
          </cell>
        </row>
        <row r="13986">
          <cell r="G13986">
            <v>20</v>
          </cell>
          <cell r="K13986">
            <v>9486.0500000000011</v>
          </cell>
        </row>
        <row r="13987">
          <cell r="G13987">
            <v>25</v>
          </cell>
          <cell r="K13987">
            <v>11857.56</v>
          </cell>
        </row>
        <row r="13988">
          <cell r="K13988">
            <v>0</v>
          </cell>
        </row>
        <row r="13989">
          <cell r="K13989">
            <v>0</v>
          </cell>
        </row>
        <row r="13990">
          <cell r="K13990">
            <v>0</v>
          </cell>
        </row>
        <row r="13991">
          <cell r="G13991">
            <v>15</v>
          </cell>
          <cell r="K13991">
            <v>7114.54</v>
          </cell>
        </row>
        <row r="13992">
          <cell r="K13992">
            <v>0</v>
          </cell>
        </row>
        <row r="13993">
          <cell r="G13993">
            <v>25</v>
          </cell>
          <cell r="K13993">
            <v>11857.56</v>
          </cell>
        </row>
        <row r="13994">
          <cell r="K13994">
            <v>0</v>
          </cell>
        </row>
        <row r="13995">
          <cell r="K13995">
            <v>0</v>
          </cell>
        </row>
        <row r="13996">
          <cell r="K13996">
            <v>0</v>
          </cell>
        </row>
        <row r="13997">
          <cell r="K13997">
            <v>0</v>
          </cell>
        </row>
        <row r="13998">
          <cell r="G13998">
            <v>10</v>
          </cell>
          <cell r="K13998">
            <v>4743.0200000000004</v>
          </cell>
        </row>
        <row r="13999">
          <cell r="G13999">
            <v>5</v>
          </cell>
          <cell r="K13999">
            <v>2371.5100000000002</v>
          </cell>
        </row>
        <row r="14000">
          <cell r="K14000">
            <v>0</v>
          </cell>
        </row>
        <row r="14001">
          <cell r="K14001">
            <v>0</v>
          </cell>
        </row>
        <row r="14002">
          <cell r="K14002">
            <v>0</v>
          </cell>
        </row>
        <row r="14003">
          <cell r="G14003">
            <v>15</v>
          </cell>
          <cell r="K14003">
            <v>7114.54</v>
          </cell>
        </row>
        <row r="14004">
          <cell r="K14004">
            <v>0</v>
          </cell>
        </row>
        <row r="14005">
          <cell r="G14005">
            <v>40</v>
          </cell>
          <cell r="K14005">
            <v>18972.100000000002</v>
          </cell>
        </row>
        <row r="14006">
          <cell r="G14006">
            <v>10</v>
          </cell>
          <cell r="K14006">
            <v>4743.0200000000004</v>
          </cell>
        </row>
        <row r="14007">
          <cell r="G14007">
            <v>5</v>
          </cell>
          <cell r="K14007">
            <v>2371.5100000000002</v>
          </cell>
        </row>
        <row r="14008">
          <cell r="K14008">
            <v>0</v>
          </cell>
        </row>
        <row r="14009">
          <cell r="K14009">
            <v>0</v>
          </cell>
        </row>
        <row r="14010">
          <cell r="K14010">
            <v>0</v>
          </cell>
        </row>
        <row r="14011">
          <cell r="G14011">
            <v>10</v>
          </cell>
          <cell r="K14011">
            <v>4743.0200000000004</v>
          </cell>
        </row>
        <row r="14012">
          <cell r="K14012">
            <v>0</v>
          </cell>
        </row>
        <row r="14013">
          <cell r="K14013">
            <v>0</v>
          </cell>
        </row>
        <row r="14014">
          <cell r="G14014">
            <v>10</v>
          </cell>
          <cell r="K14014">
            <v>4743.0200000000004</v>
          </cell>
        </row>
        <row r="14015">
          <cell r="K14015">
            <v>0</v>
          </cell>
        </row>
        <row r="14016">
          <cell r="K14016">
            <v>0</v>
          </cell>
        </row>
        <row r="14017">
          <cell r="G14017">
            <v>10</v>
          </cell>
          <cell r="K14017">
            <v>4743.0200000000004</v>
          </cell>
        </row>
        <row r="14018">
          <cell r="K14018">
            <v>0</v>
          </cell>
        </row>
        <row r="14019">
          <cell r="K14019">
            <v>0</v>
          </cell>
        </row>
        <row r="14020">
          <cell r="K14020">
            <v>0</v>
          </cell>
        </row>
        <row r="14021">
          <cell r="G14021">
            <v>30</v>
          </cell>
          <cell r="K14021">
            <v>0</v>
          </cell>
        </row>
        <row r="14022">
          <cell r="G14022">
            <v>10</v>
          </cell>
          <cell r="K14022">
            <v>4743.0200000000004</v>
          </cell>
        </row>
        <row r="14023">
          <cell r="G14023">
            <v>10</v>
          </cell>
          <cell r="K14023">
            <v>4743.0200000000004</v>
          </cell>
        </row>
        <row r="14024">
          <cell r="G14024">
            <v>10</v>
          </cell>
          <cell r="K14024">
            <v>4743.0200000000004</v>
          </cell>
        </row>
        <row r="14025">
          <cell r="G14025">
            <v>10</v>
          </cell>
          <cell r="K14025">
            <v>4743.0200000000004</v>
          </cell>
        </row>
        <row r="14026">
          <cell r="G14026">
            <v>10</v>
          </cell>
          <cell r="K14026">
            <v>4743.0200000000004</v>
          </cell>
        </row>
        <row r="14027">
          <cell r="K14027">
            <v>0</v>
          </cell>
        </row>
        <row r="14028">
          <cell r="G14028">
            <v>10</v>
          </cell>
          <cell r="K14028">
            <v>4743.0200000000004</v>
          </cell>
        </row>
        <row r="14029">
          <cell r="G14029">
            <v>5</v>
          </cell>
          <cell r="K14029">
            <v>2371.5100000000002</v>
          </cell>
        </row>
        <row r="14030">
          <cell r="G14030">
            <v>10</v>
          </cell>
          <cell r="K14030">
            <v>4743.0200000000004</v>
          </cell>
        </row>
        <row r="14031">
          <cell r="G14031">
            <v>6</v>
          </cell>
          <cell r="K14031">
            <v>2845.81</v>
          </cell>
        </row>
        <row r="14032">
          <cell r="G14032">
            <v>10</v>
          </cell>
          <cell r="K14032">
            <v>4743.0200000000004</v>
          </cell>
        </row>
        <row r="14033">
          <cell r="G14033">
            <v>10</v>
          </cell>
          <cell r="K14033">
            <v>4743.0200000000004</v>
          </cell>
        </row>
        <row r="14034">
          <cell r="G14034">
            <v>20</v>
          </cell>
          <cell r="K14034">
            <v>9486.0500000000011</v>
          </cell>
        </row>
        <row r="14035">
          <cell r="G14035">
            <v>10</v>
          </cell>
          <cell r="K14035">
            <v>4743.0200000000004</v>
          </cell>
        </row>
        <row r="14036">
          <cell r="G14036">
            <v>10</v>
          </cell>
          <cell r="K14036">
            <v>4743.0200000000004</v>
          </cell>
        </row>
        <row r="14037">
          <cell r="G14037">
            <v>10</v>
          </cell>
          <cell r="K14037">
            <v>4743.0200000000004</v>
          </cell>
        </row>
        <row r="14038">
          <cell r="G14038">
            <v>35</v>
          </cell>
          <cell r="K14038">
            <v>16600.580000000002</v>
          </cell>
        </row>
        <row r="14039">
          <cell r="G14039">
            <v>50</v>
          </cell>
          <cell r="K14039">
            <v>23715.119999999999</v>
          </cell>
        </row>
        <row r="14040">
          <cell r="K14040">
            <v>0</v>
          </cell>
        </row>
        <row r="14041">
          <cell r="G14041">
            <v>60</v>
          </cell>
          <cell r="K14041">
            <v>28458.14</v>
          </cell>
        </row>
        <row r="14042">
          <cell r="G14042">
            <v>50</v>
          </cell>
          <cell r="K14042">
            <v>23715.119999999999</v>
          </cell>
        </row>
        <row r="14043">
          <cell r="K14043">
            <v>26195.27</v>
          </cell>
        </row>
        <row r="14044">
          <cell r="K14044">
            <v>0</v>
          </cell>
        </row>
        <row r="14045">
          <cell r="K14045">
            <v>0</v>
          </cell>
        </row>
        <row r="14046">
          <cell r="K14046">
            <v>43926.23</v>
          </cell>
        </row>
        <row r="14047">
          <cell r="K14047">
            <v>0</v>
          </cell>
        </row>
        <row r="14048">
          <cell r="K14048">
            <v>26195.27</v>
          </cell>
        </row>
        <row r="14049">
          <cell r="K14049">
            <v>43926.23</v>
          </cell>
        </row>
        <row r="14050">
          <cell r="K14050">
            <v>0</v>
          </cell>
        </row>
        <row r="14051">
          <cell r="K14051">
            <v>43926.23</v>
          </cell>
        </row>
        <row r="14052">
          <cell r="K14052">
            <v>0</v>
          </cell>
        </row>
        <row r="14053">
          <cell r="K14053">
            <v>0</v>
          </cell>
        </row>
        <row r="14054">
          <cell r="K14054">
            <v>0</v>
          </cell>
        </row>
        <row r="14055">
          <cell r="K14055">
            <v>0</v>
          </cell>
        </row>
        <row r="14056">
          <cell r="K14056">
            <v>43926.23</v>
          </cell>
        </row>
        <row r="14057">
          <cell r="K14057">
            <v>0</v>
          </cell>
        </row>
        <row r="14058">
          <cell r="K14058">
            <v>26195.27</v>
          </cell>
        </row>
        <row r="14059">
          <cell r="K14059">
            <v>0</v>
          </cell>
        </row>
        <row r="14060">
          <cell r="K14060">
            <v>0</v>
          </cell>
        </row>
        <row r="14061">
          <cell r="K14061">
            <v>0</v>
          </cell>
        </row>
        <row r="14062">
          <cell r="K14062">
            <v>0</v>
          </cell>
        </row>
        <row r="14063">
          <cell r="K14063">
            <v>43926.23</v>
          </cell>
        </row>
        <row r="14064">
          <cell r="K14064">
            <v>26195.27</v>
          </cell>
        </row>
        <row r="14065">
          <cell r="K14065">
            <v>43926.23</v>
          </cell>
        </row>
        <row r="14066">
          <cell r="K14066">
            <v>0</v>
          </cell>
        </row>
        <row r="14067">
          <cell r="K14067">
            <v>0</v>
          </cell>
        </row>
        <row r="14068">
          <cell r="K14068">
            <v>26195.27</v>
          </cell>
        </row>
        <row r="14069">
          <cell r="K14069">
            <v>0</v>
          </cell>
        </row>
        <row r="14070">
          <cell r="K14070">
            <v>0</v>
          </cell>
        </row>
        <row r="14071">
          <cell r="K14071">
            <v>43926.23</v>
          </cell>
        </row>
        <row r="14072">
          <cell r="K14072">
            <v>0</v>
          </cell>
        </row>
        <row r="14073">
          <cell r="K14073">
            <v>26195.27</v>
          </cell>
        </row>
        <row r="14074">
          <cell r="K14074">
            <v>0</v>
          </cell>
        </row>
        <row r="14075">
          <cell r="K14075">
            <v>0</v>
          </cell>
        </row>
        <row r="14076">
          <cell r="K14076">
            <v>0</v>
          </cell>
        </row>
        <row r="14077">
          <cell r="K14077">
            <v>64642.16</v>
          </cell>
        </row>
        <row r="14078">
          <cell r="K14078">
            <v>0</v>
          </cell>
        </row>
        <row r="14079">
          <cell r="K14079">
            <v>26195.27</v>
          </cell>
        </row>
        <row r="14080">
          <cell r="K14080">
            <v>39272.559999999998</v>
          </cell>
        </row>
        <row r="14081">
          <cell r="K14081">
            <v>0</v>
          </cell>
        </row>
        <row r="14082">
          <cell r="K14082">
            <v>0</v>
          </cell>
        </row>
        <row r="14083">
          <cell r="K14083">
            <v>0</v>
          </cell>
        </row>
        <row r="14084">
          <cell r="K14084">
            <v>39272.559999999998</v>
          </cell>
        </row>
        <row r="14085">
          <cell r="K14085">
            <v>0</v>
          </cell>
        </row>
        <row r="14086">
          <cell r="K14086">
            <v>0</v>
          </cell>
        </row>
        <row r="14087">
          <cell r="K14087">
            <v>39272.559999999998</v>
          </cell>
        </row>
        <row r="14088">
          <cell r="K14088">
            <v>0</v>
          </cell>
        </row>
        <row r="14089">
          <cell r="K14089">
            <v>0</v>
          </cell>
        </row>
        <row r="14090">
          <cell r="K14090">
            <v>26195.27</v>
          </cell>
        </row>
        <row r="14091">
          <cell r="K14091">
            <v>0</v>
          </cell>
        </row>
        <row r="14092">
          <cell r="K14092">
            <v>0</v>
          </cell>
        </row>
        <row r="14093">
          <cell r="K14093">
            <v>0</v>
          </cell>
        </row>
        <row r="14094">
          <cell r="K14094">
            <v>0</v>
          </cell>
        </row>
        <row r="14095">
          <cell r="K14095">
            <v>43926.23</v>
          </cell>
        </row>
        <row r="14096">
          <cell r="K14096">
            <v>26195.27</v>
          </cell>
        </row>
        <row r="14097">
          <cell r="K14097">
            <v>43926.23</v>
          </cell>
        </row>
        <row r="14098">
          <cell r="K14098">
            <v>43926.23</v>
          </cell>
        </row>
        <row r="14099">
          <cell r="K14099">
            <v>26195.27</v>
          </cell>
        </row>
        <row r="14100">
          <cell r="K14100">
            <v>43926.23</v>
          </cell>
        </row>
        <row r="14101">
          <cell r="K14101">
            <v>43926.23</v>
          </cell>
        </row>
        <row r="14102">
          <cell r="K14102">
            <v>43926.23</v>
          </cell>
        </row>
        <row r="14103">
          <cell r="K14103">
            <v>0</v>
          </cell>
        </row>
        <row r="14104">
          <cell r="K14104">
            <v>43926.23</v>
          </cell>
        </row>
        <row r="14105">
          <cell r="K14105">
            <v>26195.27</v>
          </cell>
        </row>
        <row r="14106">
          <cell r="K14106">
            <v>43926.23</v>
          </cell>
        </row>
        <row r="14107">
          <cell r="K14107">
            <v>26195.27</v>
          </cell>
        </row>
        <row r="14108">
          <cell r="K14108">
            <v>0</v>
          </cell>
        </row>
        <row r="14109">
          <cell r="K14109">
            <v>43926.23</v>
          </cell>
        </row>
        <row r="14110">
          <cell r="K14110">
            <v>43926.23</v>
          </cell>
        </row>
        <row r="14111">
          <cell r="K14111">
            <v>0</v>
          </cell>
        </row>
        <row r="14112">
          <cell r="K14112">
            <v>26195.27</v>
          </cell>
        </row>
        <row r="14113">
          <cell r="K14113">
            <v>43926.23</v>
          </cell>
        </row>
        <row r="14114">
          <cell r="K14114">
            <v>0</v>
          </cell>
        </row>
        <row r="14115">
          <cell r="K14115">
            <v>31303.71</v>
          </cell>
        </row>
        <row r="14116">
          <cell r="K14116">
            <v>31303.71</v>
          </cell>
        </row>
        <row r="14117">
          <cell r="K14117">
            <v>31303.71</v>
          </cell>
        </row>
        <row r="14118">
          <cell r="K14118">
            <v>31303.71</v>
          </cell>
        </row>
        <row r="14119">
          <cell r="K14119">
            <v>31303.71</v>
          </cell>
        </row>
        <row r="14120">
          <cell r="K14120">
            <v>31303.71</v>
          </cell>
        </row>
        <row r="14121">
          <cell r="K14121">
            <v>31303.71</v>
          </cell>
        </row>
        <row r="14122">
          <cell r="K14122">
            <v>31303.71</v>
          </cell>
        </row>
        <row r="14123">
          <cell r="K14123">
            <v>31303.71</v>
          </cell>
        </row>
        <row r="14124">
          <cell r="K14124">
            <v>31303.71</v>
          </cell>
        </row>
        <row r="14125">
          <cell r="K14125">
            <v>0</v>
          </cell>
        </row>
        <row r="14126">
          <cell r="K14126">
            <v>31303.71</v>
          </cell>
        </row>
        <row r="14127">
          <cell r="K14127">
            <v>31303.71</v>
          </cell>
        </row>
        <row r="14128">
          <cell r="K14128">
            <v>31303.71</v>
          </cell>
        </row>
        <row r="14129">
          <cell r="K14129">
            <v>31303.71</v>
          </cell>
        </row>
        <row r="14130">
          <cell r="K14130">
            <v>31303.71</v>
          </cell>
        </row>
        <row r="14131">
          <cell r="K14131">
            <v>31303.71</v>
          </cell>
        </row>
        <row r="14132">
          <cell r="K14132">
            <v>31303.71</v>
          </cell>
        </row>
        <row r="14133">
          <cell r="K14133">
            <v>31303.71</v>
          </cell>
        </row>
        <row r="14134">
          <cell r="K14134">
            <v>31303.71</v>
          </cell>
        </row>
        <row r="14135">
          <cell r="K14135">
            <v>31303.71</v>
          </cell>
        </row>
        <row r="14136">
          <cell r="K14136">
            <v>31303.71</v>
          </cell>
        </row>
        <row r="14137">
          <cell r="K14137">
            <v>31303.71</v>
          </cell>
        </row>
        <row r="14138">
          <cell r="K14138">
            <v>31303.71</v>
          </cell>
        </row>
        <row r="14139">
          <cell r="K14139">
            <v>31303.71</v>
          </cell>
        </row>
        <row r="14140">
          <cell r="K14140">
            <v>31303.71</v>
          </cell>
        </row>
        <row r="14141">
          <cell r="K14141">
            <v>31303.71</v>
          </cell>
        </row>
        <row r="14142">
          <cell r="K14142">
            <v>31303.71</v>
          </cell>
        </row>
        <row r="14143">
          <cell r="K14143">
            <v>31303.71</v>
          </cell>
        </row>
        <row r="14144">
          <cell r="K14144">
            <v>31303.71</v>
          </cell>
        </row>
        <row r="14145">
          <cell r="K14145">
            <v>31303.71</v>
          </cell>
        </row>
        <row r="14146">
          <cell r="K14146">
            <v>31303.71</v>
          </cell>
        </row>
        <row r="14147">
          <cell r="K14147">
            <v>31303.71</v>
          </cell>
        </row>
        <row r="14148">
          <cell r="K14148">
            <v>31303.71</v>
          </cell>
        </row>
        <row r="14149">
          <cell r="K14149">
            <v>31303.71</v>
          </cell>
        </row>
        <row r="14150">
          <cell r="K14150">
            <v>31303.71</v>
          </cell>
        </row>
        <row r="14151">
          <cell r="K14151">
            <v>31303.71</v>
          </cell>
        </row>
        <row r="14152">
          <cell r="K14152">
            <v>31303.71</v>
          </cell>
        </row>
        <row r="14153">
          <cell r="K14153">
            <v>31303.71</v>
          </cell>
        </row>
        <row r="14154">
          <cell r="K14154">
            <v>31303.71</v>
          </cell>
        </row>
        <row r="14155">
          <cell r="K14155">
            <v>31303.71</v>
          </cell>
        </row>
        <row r="14156">
          <cell r="K14156">
            <v>31303.71</v>
          </cell>
        </row>
        <row r="14157">
          <cell r="K14157">
            <v>31303.71</v>
          </cell>
        </row>
        <row r="14158">
          <cell r="K14158">
            <v>31303.71</v>
          </cell>
        </row>
        <row r="14159">
          <cell r="K14159">
            <v>31303.71</v>
          </cell>
        </row>
        <row r="14160">
          <cell r="K14160">
            <v>31303.71</v>
          </cell>
        </row>
        <row r="14161">
          <cell r="K14161">
            <v>31303.71</v>
          </cell>
        </row>
        <row r="14162">
          <cell r="K14162">
            <v>31303.71</v>
          </cell>
        </row>
        <row r="14163">
          <cell r="K14163">
            <v>31303.71</v>
          </cell>
        </row>
        <row r="14164">
          <cell r="K14164">
            <v>31303.71</v>
          </cell>
        </row>
        <row r="14165">
          <cell r="K14165">
            <v>0</v>
          </cell>
        </row>
        <row r="14166">
          <cell r="K14166">
            <v>31303.71</v>
          </cell>
        </row>
        <row r="14167">
          <cell r="K14167">
            <v>31303.71</v>
          </cell>
        </row>
        <row r="14168">
          <cell r="K14168">
            <v>31303.71</v>
          </cell>
        </row>
        <row r="14169">
          <cell r="K14169">
            <v>31303.71</v>
          </cell>
        </row>
        <row r="14170">
          <cell r="K14170">
            <v>31303.71</v>
          </cell>
        </row>
        <row r="14171">
          <cell r="K14171">
            <v>31303.71</v>
          </cell>
        </row>
        <row r="14172">
          <cell r="K14172">
            <v>31303.71</v>
          </cell>
        </row>
        <row r="14173">
          <cell r="K14173">
            <v>62607.42</v>
          </cell>
        </row>
        <row r="14174">
          <cell r="K14174">
            <v>31303.71</v>
          </cell>
        </row>
        <row r="14175">
          <cell r="K14175">
            <v>31303.71</v>
          </cell>
        </row>
        <row r="14176">
          <cell r="K14176">
            <v>31303.71</v>
          </cell>
        </row>
        <row r="14177">
          <cell r="K14177">
            <v>31303.71</v>
          </cell>
        </row>
        <row r="14178">
          <cell r="K14178">
            <v>31303.71</v>
          </cell>
        </row>
        <row r="14179">
          <cell r="K14179">
            <v>31303.71</v>
          </cell>
        </row>
        <row r="14180">
          <cell r="K14180">
            <v>31303.71</v>
          </cell>
        </row>
        <row r="14181">
          <cell r="K14181">
            <v>31303.71</v>
          </cell>
        </row>
        <row r="14182">
          <cell r="K14182">
            <v>31303.71</v>
          </cell>
        </row>
        <row r="14183">
          <cell r="K14183">
            <v>31303.71</v>
          </cell>
        </row>
        <row r="14184">
          <cell r="K14184">
            <v>31303.71</v>
          </cell>
        </row>
        <row r="14185">
          <cell r="K14185">
            <v>31303.71</v>
          </cell>
        </row>
        <row r="14186">
          <cell r="K14186">
            <v>31303.71</v>
          </cell>
        </row>
        <row r="14187">
          <cell r="K14187">
            <v>0</v>
          </cell>
        </row>
        <row r="14188">
          <cell r="K14188">
            <v>0</v>
          </cell>
        </row>
        <row r="14189">
          <cell r="K14189">
            <v>5928.7300000000005</v>
          </cell>
        </row>
        <row r="14190">
          <cell r="K14190">
            <v>0</v>
          </cell>
        </row>
        <row r="14191">
          <cell r="K14191">
            <v>0</v>
          </cell>
        </row>
        <row r="14192">
          <cell r="K14192">
            <v>5335.86</v>
          </cell>
        </row>
        <row r="14193">
          <cell r="K14193">
            <v>17786.18</v>
          </cell>
        </row>
        <row r="14194">
          <cell r="K14194">
            <v>6284.45</v>
          </cell>
        </row>
        <row r="14195">
          <cell r="K14195">
            <v>5098.7</v>
          </cell>
        </row>
        <row r="14196">
          <cell r="K14196">
            <v>0</v>
          </cell>
        </row>
        <row r="14197">
          <cell r="K14197">
            <v>0</v>
          </cell>
        </row>
        <row r="14198">
          <cell r="K14198">
            <v>0</v>
          </cell>
        </row>
        <row r="14199">
          <cell r="K14199">
            <v>5335.86</v>
          </cell>
        </row>
        <row r="14200">
          <cell r="K14200">
            <v>0</v>
          </cell>
        </row>
        <row r="14201">
          <cell r="K14201">
            <v>0</v>
          </cell>
        </row>
        <row r="14202">
          <cell r="K14202">
            <v>10671.710000000001</v>
          </cell>
        </row>
        <row r="14203">
          <cell r="K14203">
            <v>0</v>
          </cell>
        </row>
        <row r="14204">
          <cell r="K14204">
            <v>0</v>
          </cell>
        </row>
        <row r="14205">
          <cell r="K14205">
            <v>0</v>
          </cell>
        </row>
        <row r="14206">
          <cell r="K14206">
            <v>3557.2400000000002</v>
          </cell>
        </row>
        <row r="14207">
          <cell r="K14207">
            <v>14228.95</v>
          </cell>
        </row>
        <row r="14208">
          <cell r="K14208">
            <v>11857.460000000001</v>
          </cell>
        </row>
        <row r="14209">
          <cell r="K14209">
            <v>0</v>
          </cell>
        </row>
        <row r="14210">
          <cell r="K14210">
            <v>11857.460000000001</v>
          </cell>
        </row>
        <row r="14211">
          <cell r="K14211">
            <v>0</v>
          </cell>
        </row>
        <row r="14212">
          <cell r="K14212">
            <v>7114.47</v>
          </cell>
        </row>
        <row r="14213">
          <cell r="K14213">
            <v>3912.96</v>
          </cell>
        </row>
        <row r="14214">
          <cell r="K14214">
            <v>7114.47</v>
          </cell>
        </row>
        <row r="14215">
          <cell r="K14215">
            <v>11264.58</v>
          </cell>
        </row>
        <row r="14216">
          <cell r="K14216">
            <v>0</v>
          </cell>
        </row>
        <row r="14217">
          <cell r="K14217">
            <v>0</v>
          </cell>
        </row>
        <row r="14218">
          <cell r="K14218">
            <v>0</v>
          </cell>
        </row>
        <row r="14219">
          <cell r="K14219">
            <v>2015.77</v>
          </cell>
        </row>
        <row r="14220">
          <cell r="K14220">
            <v>2015.77</v>
          </cell>
        </row>
        <row r="14221">
          <cell r="K14221">
            <v>8300.2199999999993</v>
          </cell>
        </row>
        <row r="14222">
          <cell r="K14222">
            <v>8157.93</v>
          </cell>
        </row>
        <row r="14223">
          <cell r="K14223">
            <v>17786.18</v>
          </cell>
        </row>
        <row r="14224">
          <cell r="K14224">
            <v>5928.7300000000005</v>
          </cell>
        </row>
        <row r="14225">
          <cell r="K14225">
            <v>0</v>
          </cell>
        </row>
        <row r="14226">
          <cell r="K14226">
            <v>5928.7300000000005</v>
          </cell>
        </row>
        <row r="14227">
          <cell r="K14227">
            <v>4742.9800000000005</v>
          </cell>
        </row>
        <row r="14228">
          <cell r="K14228">
            <v>0</v>
          </cell>
        </row>
        <row r="14229">
          <cell r="K14229">
            <v>11857.460000000001</v>
          </cell>
        </row>
        <row r="14230">
          <cell r="K14230">
            <v>11857.460000000001</v>
          </cell>
        </row>
        <row r="14231">
          <cell r="K14231">
            <v>0</v>
          </cell>
        </row>
        <row r="14232">
          <cell r="K14232">
            <v>11857.460000000001</v>
          </cell>
        </row>
        <row r="14233">
          <cell r="K14233">
            <v>0</v>
          </cell>
        </row>
        <row r="14234">
          <cell r="K14234">
            <v>0</v>
          </cell>
        </row>
        <row r="14235">
          <cell r="K14235">
            <v>17786.18</v>
          </cell>
        </row>
        <row r="14236">
          <cell r="K14236">
            <v>3912.96</v>
          </cell>
        </row>
        <row r="14237">
          <cell r="K14237">
            <v>0</v>
          </cell>
        </row>
        <row r="14238">
          <cell r="K14238">
            <v>11857.460000000001</v>
          </cell>
        </row>
        <row r="14239">
          <cell r="K14239">
            <v>5928.7300000000005</v>
          </cell>
        </row>
        <row r="14240">
          <cell r="K14240">
            <v>11857.460000000001</v>
          </cell>
        </row>
        <row r="14241">
          <cell r="K14241">
            <v>29643.64</v>
          </cell>
        </row>
        <row r="14242">
          <cell r="K14242">
            <v>11857.460000000001</v>
          </cell>
        </row>
        <row r="14243">
          <cell r="K14243">
            <v>0</v>
          </cell>
        </row>
        <row r="14244">
          <cell r="K14244">
            <v>11857.460000000001</v>
          </cell>
        </row>
        <row r="14245">
          <cell r="K14245">
            <v>5928.7300000000005</v>
          </cell>
        </row>
        <row r="14246">
          <cell r="K14246">
            <v>7114.47</v>
          </cell>
        </row>
        <row r="14247">
          <cell r="K14247">
            <v>0</v>
          </cell>
        </row>
        <row r="14248">
          <cell r="K14248">
            <v>7114.47</v>
          </cell>
        </row>
        <row r="14249">
          <cell r="K14249">
            <v>11857.460000000001</v>
          </cell>
        </row>
        <row r="14250">
          <cell r="K14250">
            <v>7114.47</v>
          </cell>
        </row>
        <row r="14251">
          <cell r="K14251">
            <v>7114.47</v>
          </cell>
        </row>
        <row r="14252">
          <cell r="K14252">
            <v>35572.370000000003</v>
          </cell>
        </row>
        <row r="14253">
          <cell r="K14253">
            <v>11146.01</v>
          </cell>
        </row>
        <row r="14254">
          <cell r="K14254">
            <v>5928.7300000000005</v>
          </cell>
        </row>
        <row r="14255">
          <cell r="K14255">
            <v>0</v>
          </cell>
        </row>
        <row r="14256">
          <cell r="K14256">
            <v>29643.64</v>
          </cell>
        </row>
        <row r="14257">
          <cell r="K14257">
            <v>0</v>
          </cell>
        </row>
        <row r="14258">
          <cell r="K14258">
            <v>0</v>
          </cell>
        </row>
        <row r="14259">
          <cell r="G14259">
            <v>0</v>
          </cell>
          <cell r="K14259">
            <v>0</v>
          </cell>
        </row>
        <row r="14260">
          <cell r="G14260">
            <v>0</v>
          </cell>
          <cell r="K14260">
            <v>0</v>
          </cell>
        </row>
        <row r="14261">
          <cell r="G14261">
            <v>0</v>
          </cell>
          <cell r="K14261">
            <v>0</v>
          </cell>
        </row>
        <row r="14262">
          <cell r="G14262">
            <v>0</v>
          </cell>
          <cell r="K14262">
            <v>0</v>
          </cell>
        </row>
        <row r="14263">
          <cell r="G14263">
            <v>0</v>
          </cell>
          <cell r="K14263">
            <v>0</v>
          </cell>
        </row>
        <row r="14264">
          <cell r="G14264">
            <v>0</v>
          </cell>
          <cell r="K14264">
            <v>0</v>
          </cell>
        </row>
        <row r="14265">
          <cell r="G14265">
            <v>0</v>
          </cell>
          <cell r="K14265">
            <v>0</v>
          </cell>
        </row>
        <row r="14266">
          <cell r="G14266">
            <v>0</v>
          </cell>
          <cell r="K14266">
            <v>0</v>
          </cell>
        </row>
        <row r="14267">
          <cell r="G14267">
            <v>0</v>
          </cell>
          <cell r="K14267">
            <v>0</v>
          </cell>
        </row>
        <row r="14268">
          <cell r="G14268">
            <v>0</v>
          </cell>
          <cell r="K14268">
            <v>0</v>
          </cell>
        </row>
        <row r="14269">
          <cell r="G14269">
            <v>0</v>
          </cell>
          <cell r="K14269">
            <v>0</v>
          </cell>
        </row>
        <row r="14270">
          <cell r="G14270">
            <v>0</v>
          </cell>
          <cell r="K14270">
            <v>0</v>
          </cell>
        </row>
        <row r="14271">
          <cell r="G14271">
            <v>0</v>
          </cell>
          <cell r="K14271">
            <v>0</v>
          </cell>
        </row>
        <row r="14272">
          <cell r="G14272">
            <v>0</v>
          </cell>
          <cell r="K14272">
            <v>0</v>
          </cell>
        </row>
        <row r="14273">
          <cell r="G14273">
            <v>0</v>
          </cell>
          <cell r="K14273">
            <v>0</v>
          </cell>
        </row>
        <row r="14274">
          <cell r="G14274">
            <v>0</v>
          </cell>
          <cell r="K14274">
            <v>0</v>
          </cell>
        </row>
        <row r="14275">
          <cell r="G14275">
            <v>0</v>
          </cell>
          <cell r="K14275">
            <v>0</v>
          </cell>
        </row>
        <row r="14276">
          <cell r="G14276">
            <v>2</v>
          </cell>
          <cell r="K14276">
            <v>23714.91</v>
          </cell>
        </row>
        <row r="14277">
          <cell r="G14277">
            <v>0</v>
          </cell>
          <cell r="K14277">
            <v>0</v>
          </cell>
        </row>
        <row r="14278">
          <cell r="G14278">
            <v>2</v>
          </cell>
          <cell r="K14278">
            <v>23714.91</v>
          </cell>
        </row>
        <row r="14279">
          <cell r="G14279">
            <v>0</v>
          </cell>
          <cell r="K14279">
            <v>0</v>
          </cell>
        </row>
        <row r="14280">
          <cell r="G14280">
            <v>0</v>
          </cell>
          <cell r="K14280">
            <v>0</v>
          </cell>
        </row>
        <row r="14281">
          <cell r="G14281">
            <v>0</v>
          </cell>
          <cell r="K14281">
            <v>0</v>
          </cell>
        </row>
        <row r="14282">
          <cell r="G14282">
            <v>0</v>
          </cell>
          <cell r="K14282">
            <v>0</v>
          </cell>
        </row>
        <row r="14283">
          <cell r="G14283">
            <v>2</v>
          </cell>
          <cell r="K14283">
            <v>23714.91</v>
          </cell>
        </row>
        <row r="14284">
          <cell r="G14284">
            <v>2</v>
          </cell>
          <cell r="K14284">
            <v>23714.91</v>
          </cell>
        </row>
        <row r="14285">
          <cell r="G14285">
            <v>0</v>
          </cell>
          <cell r="K14285">
            <v>0</v>
          </cell>
        </row>
        <row r="14286">
          <cell r="G14286">
            <v>4</v>
          </cell>
          <cell r="K14286">
            <v>47429.82</v>
          </cell>
        </row>
        <row r="14287">
          <cell r="G14287">
            <v>5</v>
          </cell>
          <cell r="K14287">
            <v>59287.28</v>
          </cell>
        </row>
        <row r="14288">
          <cell r="G14288">
            <v>0</v>
          </cell>
          <cell r="K14288">
            <v>0</v>
          </cell>
        </row>
        <row r="14289">
          <cell r="G14289">
            <v>4</v>
          </cell>
          <cell r="K14289">
            <v>47429.82</v>
          </cell>
        </row>
        <row r="14290">
          <cell r="G14290">
            <v>0</v>
          </cell>
          <cell r="K14290">
            <v>0</v>
          </cell>
        </row>
        <row r="14291">
          <cell r="G14291">
            <v>0</v>
          </cell>
          <cell r="K14291">
            <v>0</v>
          </cell>
        </row>
        <row r="14292">
          <cell r="G14292">
            <v>0</v>
          </cell>
          <cell r="K14292">
            <v>0</v>
          </cell>
        </row>
        <row r="14293">
          <cell r="G14293">
            <v>0</v>
          </cell>
          <cell r="K14293">
            <v>0</v>
          </cell>
        </row>
        <row r="14294">
          <cell r="G14294">
            <v>0</v>
          </cell>
          <cell r="K14294">
            <v>0</v>
          </cell>
        </row>
        <row r="14295">
          <cell r="G14295">
            <v>0</v>
          </cell>
          <cell r="K14295">
            <v>0</v>
          </cell>
        </row>
        <row r="14296">
          <cell r="G14296">
            <v>0</v>
          </cell>
          <cell r="K14296">
            <v>0</v>
          </cell>
        </row>
        <row r="14297">
          <cell r="G14297">
            <v>0</v>
          </cell>
          <cell r="K14297">
            <v>0</v>
          </cell>
        </row>
        <row r="14298">
          <cell r="G14298">
            <v>1</v>
          </cell>
          <cell r="K14298">
            <v>11857.460000000001</v>
          </cell>
        </row>
        <row r="14299">
          <cell r="G14299">
            <v>4</v>
          </cell>
          <cell r="K14299">
            <v>47429.82</v>
          </cell>
        </row>
        <row r="14300">
          <cell r="G14300">
            <v>4</v>
          </cell>
          <cell r="K14300">
            <v>47429.82</v>
          </cell>
        </row>
        <row r="14301">
          <cell r="G14301">
            <v>0</v>
          </cell>
          <cell r="K14301">
            <v>0</v>
          </cell>
        </row>
        <row r="14302">
          <cell r="G14302">
            <v>4</v>
          </cell>
          <cell r="K14302">
            <v>47429.82</v>
          </cell>
        </row>
        <row r="14303">
          <cell r="G14303">
            <v>2</v>
          </cell>
          <cell r="K14303">
            <v>23714.91</v>
          </cell>
        </row>
        <row r="14304">
          <cell r="G14304">
            <v>2</v>
          </cell>
          <cell r="K14304">
            <v>23714.91</v>
          </cell>
        </row>
        <row r="14305">
          <cell r="G14305">
            <v>0</v>
          </cell>
          <cell r="K14305">
            <v>0</v>
          </cell>
        </row>
        <row r="14306">
          <cell r="G14306">
            <v>2</v>
          </cell>
          <cell r="K14306">
            <v>23714.91</v>
          </cell>
        </row>
        <row r="14307">
          <cell r="G14307">
            <v>0</v>
          </cell>
          <cell r="K14307">
            <v>0</v>
          </cell>
        </row>
        <row r="14308">
          <cell r="G14308">
            <v>0</v>
          </cell>
          <cell r="K14308">
            <v>0</v>
          </cell>
        </row>
        <row r="14309">
          <cell r="G14309">
            <v>0</v>
          </cell>
          <cell r="K14309">
            <v>0</v>
          </cell>
        </row>
        <row r="14310">
          <cell r="G14310">
            <v>0</v>
          </cell>
          <cell r="K14310">
            <v>0</v>
          </cell>
        </row>
        <row r="14311">
          <cell r="G14311">
            <v>0</v>
          </cell>
          <cell r="K14311">
            <v>0</v>
          </cell>
        </row>
        <row r="14312">
          <cell r="G14312">
            <v>0</v>
          </cell>
          <cell r="K14312">
            <v>0</v>
          </cell>
        </row>
        <row r="14313">
          <cell r="G14313">
            <v>0</v>
          </cell>
          <cell r="K14313">
            <v>0</v>
          </cell>
        </row>
        <row r="14314">
          <cell r="G14314">
            <v>0</v>
          </cell>
          <cell r="K14314">
            <v>0</v>
          </cell>
        </row>
        <row r="14315">
          <cell r="G14315">
            <v>0</v>
          </cell>
          <cell r="K14315">
            <v>0</v>
          </cell>
        </row>
        <row r="14316">
          <cell r="G14316">
            <v>0</v>
          </cell>
          <cell r="K14316">
            <v>0</v>
          </cell>
        </row>
        <row r="14317">
          <cell r="G14317">
            <v>3</v>
          </cell>
          <cell r="K14317">
            <v>35572.370000000003</v>
          </cell>
        </row>
        <row r="14318">
          <cell r="G14318">
            <v>0</v>
          </cell>
          <cell r="K14318">
            <v>0</v>
          </cell>
        </row>
        <row r="14319">
          <cell r="G14319">
            <v>0</v>
          </cell>
          <cell r="K14319">
            <v>0</v>
          </cell>
        </row>
        <row r="14320">
          <cell r="G14320">
            <v>0</v>
          </cell>
          <cell r="K14320">
            <v>0</v>
          </cell>
        </row>
        <row r="14321">
          <cell r="G14321">
            <v>3</v>
          </cell>
          <cell r="K14321">
            <v>35572.370000000003</v>
          </cell>
        </row>
        <row r="14322">
          <cell r="G14322">
            <v>0</v>
          </cell>
          <cell r="K14322">
            <v>0</v>
          </cell>
        </row>
        <row r="14323">
          <cell r="G14323">
            <v>2</v>
          </cell>
          <cell r="K14323">
            <v>23714.91</v>
          </cell>
        </row>
        <row r="14324">
          <cell r="G14324">
            <v>4</v>
          </cell>
          <cell r="K14324">
            <v>47429.82</v>
          </cell>
        </row>
        <row r="14325">
          <cell r="G14325">
            <v>0</v>
          </cell>
          <cell r="K14325">
            <v>0</v>
          </cell>
        </row>
        <row r="14326">
          <cell r="G14326">
            <v>11</v>
          </cell>
          <cell r="K14326">
            <v>130432.02</v>
          </cell>
        </row>
        <row r="14327">
          <cell r="G14327">
            <v>0</v>
          </cell>
          <cell r="K14327">
            <v>0</v>
          </cell>
        </row>
        <row r="14328">
          <cell r="G14328">
            <v>10</v>
          </cell>
          <cell r="K14328">
            <v>118574.56</v>
          </cell>
        </row>
        <row r="14329">
          <cell r="G14329">
            <v>0</v>
          </cell>
          <cell r="K14329">
            <v>0</v>
          </cell>
        </row>
        <row r="14330">
          <cell r="G14330">
            <v>0</v>
          </cell>
          <cell r="K14330">
            <v>0</v>
          </cell>
        </row>
        <row r="14331">
          <cell r="K14331">
            <v>0</v>
          </cell>
        </row>
        <row r="14332">
          <cell r="K14332">
            <v>0</v>
          </cell>
        </row>
        <row r="14333">
          <cell r="K14333">
            <v>0</v>
          </cell>
        </row>
        <row r="14334">
          <cell r="G14334">
            <v>3</v>
          </cell>
          <cell r="K14334">
            <v>53358.55</v>
          </cell>
        </row>
        <row r="14335">
          <cell r="K14335">
            <v>0</v>
          </cell>
        </row>
        <row r="14336">
          <cell r="K14336">
            <v>0</v>
          </cell>
        </row>
        <row r="14337">
          <cell r="K14337">
            <v>0</v>
          </cell>
        </row>
        <row r="14338">
          <cell r="K14338">
            <v>0</v>
          </cell>
        </row>
        <row r="14339">
          <cell r="K14339">
            <v>0</v>
          </cell>
        </row>
        <row r="14340">
          <cell r="G14340">
            <v>10</v>
          </cell>
          <cell r="K14340">
            <v>177861.84</v>
          </cell>
        </row>
        <row r="14341">
          <cell r="K14341">
            <v>0</v>
          </cell>
        </row>
        <row r="14342">
          <cell r="G14342">
            <v>8</v>
          </cell>
          <cell r="K14342">
            <v>142289.47</v>
          </cell>
        </row>
        <row r="14343">
          <cell r="K14343">
            <v>0</v>
          </cell>
        </row>
        <row r="14344">
          <cell r="G14344">
            <v>5</v>
          </cell>
          <cell r="K14344">
            <v>88930.92</v>
          </cell>
        </row>
        <row r="14345">
          <cell r="K14345">
            <v>0</v>
          </cell>
        </row>
        <row r="14346">
          <cell r="K14346">
            <v>0</v>
          </cell>
        </row>
        <row r="14347">
          <cell r="K14347">
            <v>0</v>
          </cell>
        </row>
        <row r="14348">
          <cell r="K14348">
            <v>0</v>
          </cell>
        </row>
        <row r="14349">
          <cell r="G14349">
            <v>10</v>
          </cell>
          <cell r="K14349">
            <v>177861.84</v>
          </cell>
        </row>
        <row r="14350">
          <cell r="K14350">
            <v>0</v>
          </cell>
        </row>
        <row r="14351">
          <cell r="K14351">
            <v>0</v>
          </cell>
        </row>
        <row r="14352">
          <cell r="G14352">
            <v>5</v>
          </cell>
          <cell r="K14352">
            <v>88930.92</v>
          </cell>
        </row>
        <row r="14353">
          <cell r="G14353">
            <v>1</v>
          </cell>
          <cell r="K14353">
            <v>17786.18</v>
          </cell>
        </row>
        <row r="14354">
          <cell r="K14354">
            <v>0</v>
          </cell>
        </row>
        <row r="14355">
          <cell r="K14355">
            <v>0</v>
          </cell>
        </row>
        <row r="14356">
          <cell r="G14356">
            <v>15</v>
          </cell>
          <cell r="K14356">
            <v>266792.76</v>
          </cell>
        </row>
        <row r="14357">
          <cell r="K14357">
            <v>0</v>
          </cell>
        </row>
        <row r="14358">
          <cell r="K14358">
            <v>0</v>
          </cell>
        </row>
        <row r="14359">
          <cell r="G14359">
            <v>5</v>
          </cell>
          <cell r="K14359">
            <v>88930.92</v>
          </cell>
        </row>
        <row r="14360">
          <cell r="K14360">
            <v>0</v>
          </cell>
        </row>
        <row r="14361">
          <cell r="K14361">
            <v>0</v>
          </cell>
        </row>
        <row r="14362">
          <cell r="K14362">
            <v>0</v>
          </cell>
        </row>
        <row r="14363">
          <cell r="G14363">
            <v>3</v>
          </cell>
          <cell r="K14363">
            <v>53358.55</v>
          </cell>
        </row>
        <row r="14364">
          <cell r="G14364">
            <v>10</v>
          </cell>
          <cell r="K14364">
            <v>177861.84</v>
          </cell>
        </row>
        <row r="14365">
          <cell r="K14365">
            <v>0</v>
          </cell>
        </row>
        <row r="14366">
          <cell r="G14366">
            <v>15</v>
          </cell>
          <cell r="K14366">
            <v>266792.76</v>
          </cell>
        </row>
        <row r="14367">
          <cell r="G14367">
            <v>5</v>
          </cell>
          <cell r="K14367">
            <v>88930.92</v>
          </cell>
        </row>
        <row r="14368">
          <cell r="K14368">
            <v>0</v>
          </cell>
        </row>
        <row r="14369">
          <cell r="G14369">
            <v>50</v>
          </cell>
          <cell r="K14369">
            <v>889309.20000000007</v>
          </cell>
        </row>
        <row r="14370">
          <cell r="G14370">
            <v>7</v>
          </cell>
          <cell r="K14370">
            <v>124503.29000000001</v>
          </cell>
        </row>
        <row r="14371">
          <cell r="G14371">
            <v>20</v>
          </cell>
          <cell r="K14371">
            <v>355723.68</v>
          </cell>
        </row>
        <row r="14372">
          <cell r="G14372">
            <v>10</v>
          </cell>
          <cell r="K14372">
            <v>177861.84</v>
          </cell>
        </row>
        <row r="14373">
          <cell r="K14373">
            <v>0</v>
          </cell>
        </row>
        <row r="14374">
          <cell r="G14374">
            <v>16</v>
          </cell>
          <cell r="K14374">
            <v>284578.94</v>
          </cell>
        </row>
        <row r="14375">
          <cell r="G14375">
            <v>10</v>
          </cell>
          <cell r="K14375">
            <v>177861.84</v>
          </cell>
        </row>
        <row r="14376">
          <cell r="G14376">
            <v>5</v>
          </cell>
          <cell r="K14376">
            <v>88930.92</v>
          </cell>
        </row>
        <row r="14377">
          <cell r="G14377">
            <v>4</v>
          </cell>
          <cell r="K14377">
            <v>71144.740000000005</v>
          </cell>
        </row>
        <row r="14378">
          <cell r="G14378">
            <v>3</v>
          </cell>
          <cell r="K14378">
            <v>53358.55</v>
          </cell>
        </row>
        <row r="14379">
          <cell r="K14379">
            <v>0</v>
          </cell>
        </row>
        <row r="14380">
          <cell r="K14380">
            <v>0</v>
          </cell>
        </row>
        <row r="14381">
          <cell r="G14381">
            <v>3</v>
          </cell>
          <cell r="K14381">
            <v>0</v>
          </cell>
        </row>
        <row r="14382">
          <cell r="G14382">
            <v>6</v>
          </cell>
          <cell r="K14382">
            <v>106717.1</v>
          </cell>
        </row>
        <row r="14383">
          <cell r="K14383">
            <v>0</v>
          </cell>
        </row>
        <row r="14384">
          <cell r="G14384">
            <v>5</v>
          </cell>
          <cell r="K14384">
            <v>88930.92</v>
          </cell>
        </row>
        <row r="14385">
          <cell r="G14385">
            <v>10</v>
          </cell>
          <cell r="K14385">
            <v>177861.84</v>
          </cell>
        </row>
        <row r="14386">
          <cell r="K14386">
            <v>0</v>
          </cell>
        </row>
        <row r="14387">
          <cell r="K14387">
            <v>0</v>
          </cell>
        </row>
        <row r="14388">
          <cell r="G14388">
            <v>10</v>
          </cell>
          <cell r="K14388">
            <v>177861.84</v>
          </cell>
        </row>
        <row r="14389">
          <cell r="G14389">
            <v>10</v>
          </cell>
          <cell r="K14389">
            <v>177861.84</v>
          </cell>
        </row>
        <row r="14390">
          <cell r="G14390">
            <v>10</v>
          </cell>
          <cell r="K14390">
            <v>177861.84</v>
          </cell>
        </row>
        <row r="14391">
          <cell r="K14391">
            <v>0</v>
          </cell>
        </row>
        <row r="14392">
          <cell r="G14392">
            <v>10</v>
          </cell>
          <cell r="K14392">
            <v>177861.84</v>
          </cell>
        </row>
        <row r="14393">
          <cell r="K14393">
            <v>0</v>
          </cell>
        </row>
        <row r="14394">
          <cell r="G14394">
            <v>5</v>
          </cell>
          <cell r="K14394">
            <v>88930.92</v>
          </cell>
        </row>
        <row r="14395">
          <cell r="G14395">
            <v>1</v>
          </cell>
          <cell r="K14395">
            <v>17786.18</v>
          </cell>
        </row>
        <row r="14396">
          <cell r="G14396">
            <v>10</v>
          </cell>
          <cell r="K14396">
            <v>177861.84</v>
          </cell>
        </row>
        <row r="14397">
          <cell r="G14397">
            <v>10</v>
          </cell>
          <cell r="K14397">
            <v>177861.84</v>
          </cell>
        </row>
        <row r="14398">
          <cell r="G14398">
            <v>3</v>
          </cell>
          <cell r="K14398">
            <v>53358.55</v>
          </cell>
        </row>
        <row r="14399">
          <cell r="K14399">
            <v>0</v>
          </cell>
        </row>
        <row r="14400">
          <cell r="G14400">
            <v>5</v>
          </cell>
          <cell r="K14400">
            <v>88930.92</v>
          </cell>
        </row>
        <row r="14401">
          <cell r="G14401">
            <v>6</v>
          </cell>
          <cell r="K14401">
            <v>106717.1</v>
          </cell>
        </row>
        <row r="14402">
          <cell r="G14402">
            <v>6</v>
          </cell>
          <cell r="K14402">
            <v>106717.1</v>
          </cell>
        </row>
        <row r="14403">
          <cell r="K14403">
            <v>11857.460000000001</v>
          </cell>
        </row>
        <row r="14404">
          <cell r="K14404">
            <v>11857.460000000001</v>
          </cell>
        </row>
        <row r="14405">
          <cell r="K14405">
            <v>11857.460000000001</v>
          </cell>
        </row>
        <row r="14406">
          <cell r="K14406">
            <v>11857.460000000001</v>
          </cell>
        </row>
        <row r="14407">
          <cell r="K14407">
            <v>11857.460000000001</v>
          </cell>
        </row>
        <row r="14408">
          <cell r="K14408">
            <v>11857.460000000001</v>
          </cell>
        </row>
        <row r="14409">
          <cell r="K14409">
            <v>11857.460000000001</v>
          </cell>
        </row>
        <row r="14410">
          <cell r="K14410">
            <v>11857.460000000001</v>
          </cell>
        </row>
        <row r="14411">
          <cell r="K14411">
            <v>11857.460000000001</v>
          </cell>
        </row>
        <row r="14412">
          <cell r="K14412">
            <v>11857.460000000001</v>
          </cell>
        </row>
        <row r="14413">
          <cell r="K14413">
            <v>0</v>
          </cell>
        </row>
        <row r="14414">
          <cell r="K14414">
            <v>11857.460000000001</v>
          </cell>
        </row>
        <row r="14415">
          <cell r="K14415">
            <v>11857.460000000001</v>
          </cell>
        </row>
        <row r="14416">
          <cell r="K14416">
            <v>11857.460000000001</v>
          </cell>
        </row>
        <row r="14417">
          <cell r="K14417">
            <v>11857.460000000001</v>
          </cell>
        </row>
        <row r="14418">
          <cell r="K14418">
            <v>23714.91</v>
          </cell>
        </row>
        <row r="14419">
          <cell r="K14419">
            <v>11857.460000000001</v>
          </cell>
        </row>
        <row r="14420">
          <cell r="K14420">
            <v>11857.460000000001</v>
          </cell>
        </row>
        <row r="14421">
          <cell r="K14421">
            <v>23714.91</v>
          </cell>
        </row>
        <row r="14422">
          <cell r="K14422">
            <v>11857.460000000001</v>
          </cell>
        </row>
        <row r="14423">
          <cell r="K14423">
            <v>11857.460000000001</v>
          </cell>
        </row>
        <row r="14424">
          <cell r="K14424">
            <v>11857.460000000001</v>
          </cell>
        </row>
        <row r="14425">
          <cell r="K14425">
            <v>11857.460000000001</v>
          </cell>
        </row>
        <row r="14426">
          <cell r="K14426">
            <v>11857.460000000001</v>
          </cell>
        </row>
        <row r="14427">
          <cell r="K14427">
            <v>11857.460000000001</v>
          </cell>
        </row>
        <row r="14428">
          <cell r="K14428">
            <v>11857.460000000001</v>
          </cell>
        </row>
        <row r="14429">
          <cell r="K14429">
            <v>11857.460000000001</v>
          </cell>
        </row>
        <row r="14430">
          <cell r="K14430">
            <v>23714.91</v>
          </cell>
        </row>
        <row r="14431">
          <cell r="K14431">
            <v>11857.460000000001</v>
          </cell>
        </row>
        <row r="14432">
          <cell r="K14432">
            <v>11857.460000000001</v>
          </cell>
        </row>
        <row r="14433">
          <cell r="K14433">
            <v>11857.460000000001</v>
          </cell>
        </row>
        <row r="14434">
          <cell r="K14434">
            <v>11857.460000000001</v>
          </cell>
        </row>
        <row r="14435">
          <cell r="K14435">
            <v>11857.460000000001</v>
          </cell>
        </row>
        <row r="14436">
          <cell r="K14436">
            <v>11857.460000000001</v>
          </cell>
        </row>
        <row r="14437">
          <cell r="K14437">
            <v>23714.91</v>
          </cell>
        </row>
        <row r="14438">
          <cell r="K14438">
            <v>11857.460000000001</v>
          </cell>
        </row>
        <row r="14439">
          <cell r="K14439">
            <v>11857.460000000001</v>
          </cell>
        </row>
        <row r="14440">
          <cell r="K14440">
            <v>11857.460000000001</v>
          </cell>
        </row>
        <row r="14441">
          <cell r="K14441">
            <v>11857.460000000001</v>
          </cell>
        </row>
        <row r="14442">
          <cell r="K14442">
            <v>11857.460000000001</v>
          </cell>
        </row>
        <row r="14443">
          <cell r="K14443">
            <v>11857.460000000001</v>
          </cell>
        </row>
        <row r="14444">
          <cell r="K14444">
            <v>11857.460000000001</v>
          </cell>
        </row>
        <row r="14445">
          <cell r="K14445">
            <v>11857.460000000001</v>
          </cell>
        </row>
        <row r="14446">
          <cell r="K14446">
            <v>11857.460000000001</v>
          </cell>
        </row>
        <row r="14447">
          <cell r="K14447">
            <v>11857.460000000001</v>
          </cell>
        </row>
        <row r="14448">
          <cell r="K14448">
            <v>11857.460000000001</v>
          </cell>
        </row>
        <row r="14449">
          <cell r="K14449">
            <v>11857.460000000001</v>
          </cell>
        </row>
        <row r="14450">
          <cell r="K14450">
            <v>11857.460000000001</v>
          </cell>
        </row>
        <row r="14451">
          <cell r="K14451">
            <v>11857.460000000001</v>
          </cell>
        </row>
        <row r="14452">
          <cell r="K14452">
            <v>11857.460000000001</v>
          </cell>
        </row>
        <row r="14453">
          <cell r="K14453">
            <v>0</v>
          </cell>
        </row>
        <row r="14454">
          <cell r="K14454">
            <v>11857.460000000001</v>
          </cell>
        </row>
        <row r="14455">
          <cell r="K14455">
            <v>11857.460000000001</v>
          </cell>
        </row>
        <row r="14456">
          <cell r="K14456">
            <v>11857.460000000001</v>
          </cell>
        </row>
        <row r="14457">
          <cell r="K14457">
            <v>11857.460000000001</v>
          </cell>
        </row>
        <row r="14458">
          <cell r="K14458">
            <v>11857.460000000001</v>
          </cell>
        </row>
        <row r="14459">
          <cell r="K14459">
            <v>11857.460000000001</v>
          </cell>
        </row>
        <row r="14460">
          <cell r="K14460">
            <v>11857.460000000001</v>
          </cell>
        </row>
        <row r="14461">
          <cell r="K14461">
            <v>23714.91</v>
          </cell>
        </row>
        <row r="14462">
          <cell r="K14462">
            <v>11857.460000000001</v>
          </cell>
        </row>
        <row r="14463">
          <cell r="K14463">
            <v>11857.460000000001</v>
          </cell>
        </row>
        <row r="14464">
          <cell r="K14464">
            <v>11857.460000000001</v>
          </cell>
        </row>
        <row r="14465">
          <cell r="K14465">
            <v>11857.460000000001</v>
          </cell>
        </row>
        <row r="14466">
          <cell r="K14466">
            <v>11857.460000000001</v>
          </cell>
        </row>
        <row r="14467">
          <cell r="K14467">
            <v>11857.460000000001</v>
          </cell>
        </row>
        <row r="14468">
          <cell r="K14468">
            <v>11857.460000000001</v>
          </cell>
        </row>
        <row r="14469">
          <cell r="K14469">
            <v>11857.460000000001</v>
          </cell>
        </row>
        <row r="14470">
          <cell r="K14470">
            <v>11857.460000000001</v>
          </cell>
        </row>
        <row r="14471">
          <cell r="K14471">
            <v>11857.460000000001</v>
          </cell>
        </row>
        <row r="14472">
          <cell r="K14472">
            <v>11857.460000000001</v>
          </cell>
        </row>
        <row r="14473">
          <cell r="K14473">
            <v>11857.460000000001</v>
          </cell>
        </row>
        <row r="14474">
          <cell r="K14474">
            <v>11857.460000000001</v>
          </cell>
        </row>
        <row r="14475">
          <cell r="K14475">
            <v>0</v>
          </cell>
        </row>
        <row r="14476">
          <cell r="K14476">
            <v>0</v>
          </cell>
        </row>
        <row r="14477">
          <cell r="K14477">
            <v>0</v>
          </cell>
        </row>
        <row r="14478">
          <cell r="K14478">
            <v>14228.95</v>
          </cell>
        </row>
        <row r="14479">
          <cell r="K14479">
            <v>0</v>
          </cell>
        </row>
        <row r="14480">
          <cell r="K14480">
            <v>0</v>
          </cell>
        </row>
        <row r="14481">
          <cell r="K14481">
            <v>0</v>
          </cell>
        </row>
        <row r="14482">
          <cell r="K14482">
            <v>0</v>
          </cell>
        </row>
        <row r="14483">
          <cell r="K14483">
            <v>0</v>
          </cell>
        </row>
        <row r="14484">
          <cell r="K14484">
            <v>14228.95</v>
          </cell>
        </row>
        <row r="14485">
          <cell r="K14485">
            <v>0</v>
          </cell>
        </row>
        <row r="14486">
          <cell r="K14486">
            <v>7114.47</v>
          </cell>
        </row>
        <row r="14487">
          <cell r="K14487">
            <v>14228.95</v>
          </cell>
        </row>
        <row r="14488">
          <cell r="K14488">
            <v>0</v>
          </cell>
        </row>
        <row r="14489">
          <cell r="K14489">
            <v>0</v>
          </cell>
        </row>
        <row r="14490">
          <cell r="K14490">
            <v>14228.95</v>
          </cell>
        </row>
        <row r="14491">
          <cell r="K14491">
            <v>0</v>
          </cell>
        </row>
        <row r="14492">
          <cell r="K14492">
            <v>0</v>
          </cell>
        </row>
        <row r="14493">
          <cell r="K14493">
            <v>0</v>
          </cell>
        </row>
        <row r="14494">
          <cell r="K14494">
            <v>0</v>
          </cell>
        </row>
        <row r="14495">
          <cell r="K14495">
            <v>14228.95</v>
          </cell>
        </row>
        <row r="14496">
          <cell r="K14496">
            <v>0</v>
          </cell>
        </row>
        <row r="14497">
          <cell r="K14497">
            <v>0</v>
          </cell>
        </row>
        <row r="14498">
          <cell r="K14498">
            <v>0</v>
          </cell>
        </row>
        <row r="14499">
          <cell r="K14499">
            <v>0</v>
          </cell>
        </row>
        <row r="14500">
          <cell r="K14500">
            <v>0</v>
          </cell>
        </row>
        <row r="14501">
          <cell r="K14501">
            <v>0</v>
          </cell>
        </row>
        <row r="14502">
          <cell r="K14502">
            <v>0</v>
          </cell>
        </row>
        <row r="14503">
          <cell r="K14503">
            <v>14228.95</v>
          </cell>
        </row>
        <row r="14504">
          <cell r="K14504">
            <v>0</v>
          </cell>
        </row>
        <row r="14505">
          <cell r="K14505">
            <v>14228.95</v>
          </cell>
        </row>
        <row r="14506">
          <cell r="K14506">
            <v>0</v>
          </cell>
        </row>
        <row r="14507">
          <cell r="K14507">
            <v>0</v>
          </cell>
        </row>
        <row r="14508">
          <cell r="K14508">
            <v>0</v>
          </cell>
        </row>
        <row r="14509">
          <cell r="K14509">
            <v>0</v>
          </cell>
        </row>
        <row r="14510">
          <cell r="K14510">
            <v>0</v>
          </cell>
        </row>
        <row r="14511">
          <cell r="K14511">
            <v>0</v>
          </cell>
        </row>
        <row r="14512">
          <cell r="K14512">
            <v>0</v>
          </cell>
        </row>
        <row r="14513">
          <cell r="K14513">
            <v>0</v>
          </cell>
        </row>
        <row r="14514">
          <cell r="K14514">
            <v>0</v>
          </cell>
        </row>
        <row r="14515">
          <cell r="K14515">
            <v>0</v>
          </cell>
        </row>
        <row r="14516">
          <cell r="K14516">
            <v>14228.95</v>
          </cell>
        </row>
        <row r="14517">
          <cell r="K14517">
            <v>0</v>
          </cell>
        </row>
        <row r="14518">
          <cell r="K14518">
            <v>14228.95</v>
          </cell>
        </row>
        <row r="14519">
          <cell r="K14519">
            <v>0</v>
          </cell>
        </row>
        <row r="14520">
          <cell r="K14520">
            <v>0</v>
          </cell>
        </row>
        <row r="14521">
          <cell r="K14521">
            <v>0</v>
          </cell>
        </row>
        <row r="14522">
          <cell r="K14522">
            <v>0</v>
          </cell>
        </row>
        <row r="14523">
          <cell r="K14523">
            <v>0</v>
          </cell>
        </row>
        <row r="14524">
          <cell r="K14524">
            <v>0</v>
          </cell>
        </row>
        <row r="14525">
          <cell r="K14525">
            <v>0</v>
          </cell>
        </row>
        <row r="14526">
          <cell r="K14526">
            <v>14228.95</v>
          </cell>
        </row>
        <row r="14527">
          <cell r="K14527">
            <v>0</v>
          </cell>
        </row>
        <row r="14528">
          <cell r="K14528">
            <v>14228.95</v>
          </cell>
        </row>
        <row r="14529">
          <cell r="K14529">
            <v>14228.95</v>
          </cell>
        </row>
        <row r="14530">
          <cell r="K14530">
            <v>0</v>
          </cell>
        </row>
        <row r="14531">
          <cell r="K14531">
            <v>0</v>
          </cell>
        </row>
        <row r="14532">
          <cell r="K14532">
            <v>14228.95</v>
          </cell>
        </row>
        <row r="14533">
          <cell r="K14533">
            <v>0</v>
          </cell>
        </row>
        <row r="14534">
          <cell r="K14534">
            <v>0</v>
          </cell>
        </row>
        <row r="14535">
          <cell r="K14535">
            <v>0</v>
          </cell>
        </row>
        <row r="14536">
          <cell r="K14536">
            <v>0</v>
          </cell>
        </row>
        <row r="14537">
          <cell r="K14537">
            <v>0</v>
          </cell>
        </row>
        <row r="14538">
          <cell r="K14538">
            <v>0</v>
          </cell>
        </row>
        <row r="14539">
          <cell r="K14539">
            <v>0</v>
          </cell>
        </row>
        <row r="14540">
          <cell r="K14540">
            <v>0</v>
          </cell>
        </row>
        <row r="14541">
          <cell r="K14541">
            <v>0</v>
          </cell>
        </row>
        <row r="14542">
          <cell r="K14542">
            <v>0</v>
          </cell>
        </row>
        <row r="14543">
          <cell r="K14543">
            <v>0</v>
          </cell>
        </row>
        <row r="14544">
          <cell r="K14544">
            <v>0</v>
          </cell>
        </row>
        <row r="14545">
          <cell r="K14545">
            <v>0</v>
          </cell>
        </row>
        <row r="14546">
          <cell r="K14546">
            <v>0</v>
          </cell>
        </row>
        <row r="14547">
          <cell r="K14547">
            <v>7114.47</v>
          </cell>
        </row>
        <row r="14548">
          <cell r="K14548">
            <v>0</v>
          </cell>
        </row>
        <row r="14549">
          <cell r="K14549">
            <v>8300.2199999999993</v>
          </cell>
        </row>
        <row r="14550">
          <cell r="K14550">
            <v>0</v>
          </cell>
        </row>
        <row r="14551">
          <cell r="K14551">
            <v>0</v>
          </cell>
        </row>
        <row r="14552">
          <cell r="K14552">
            <v>8300.2199999999993</v>
          </cell>
        </row>
        <row r="14553">
          <cell r="K14553">
            <v>0</v>
          </cell>
        </row>
        <row r="14554">
          <cell r="K14554">
            <v>6829.9000000000005</v>
          </cell>
        </row>
        <row r="14555">
          <cell r="K14555">
            <v>0</v>
          </cell>
        </row>
        <row r="14556">
          <cell r="K14556">
            <v>0</v>
          </cell>
        </row>
        <row r="14557">
          <cell r="K14557">
            <v>0</v>
          </cell>
        </row>
        <row r="14558">
          <cell r="K14558">
            <v>16600.439999999999</v>
          </cell>
        </row>
        <row r="14559">
          <cell r="K14559">
            <v>8300.2199999999993</v>
          </cell>
        </row>
        <row r="14560">
          <cell r="K14560">
            <v>0</v>
          </cell>
        </row>
        <row r="14561">
          <cell r="K14561">
            <v>42686.840000000004</v>
          </cell>
        </row>
        <row r="14562">
          <cell r="K14562">
            <v>8300.2199999999993</v>
          </cell>
        </row>
        <row r="14563">
          <cell r="K14563">
            <v>0</v>
          </cell>
        </row>
        <row r="14564">
          <cell r="K14564">
            <v>2371.4900000000002</v>
          </cell>
        </row>
        <row r="14565">
          <cell r="K14565">
            <v>0</v>
          </cell>
        </row>
        <row r="14566">
          <cell r="K14566">
            <v>5928.7300000000005</v>
          </cell>
        </row>
        <row r="14567">
          <cell r="K14567">
            <v>0</v>
          </cell>
        </row>
        <row r="14568">
          <cell r="K14568">
            <v>0</v>
          </cell>
        </row>
        <row r="14569">
          <cell r="K14569">
            <v>7114.47</v>
          </cell>
        </row>
        <row r="14570">
          <cell r="K14570">
            <v>7114.47</v>
          </cell>
        </row>
        <row r="14571">
          <cell r="K14571">
            <v>0</v>
          </cell>
        </row>
        <row r="14572">
          <cell r="K14572">
            <v>17786.18</v>
          </cell>
        </row>
        <row r="14573">
          <cell r="K14573">
            <v>29643.64</v>
          </cell>
        </row>
        <row r="14574">
          <cell r="K14574">
            <v>23714.91</v>
          </cell>
        </row>
        <row r="14575">
          <cell r="K14575">
            <v>0</v>
          </cell>
        </row>
        <row r="14576">
          <cell r="K14576">
            <v>35572.370000000003</v>
          </cell>
        </row>
        <row r="14577">
          <cell r="K14577">
            <v>0</v>
          </cell>
        </row>
        <row r="14578">
          <cell r="K14578">
            <v>23714.91</v>
          </cell>
        </row>
        <row r="14579">
          <cell r="K14579">
            <v>0</v>
          </cell>
        </row>
        <row r="14580">
          <cell r="K14580">
            <v>23714.91</v>
          </cell>
        </row>
        <row r="14581">
          <cell r="K14581">
            <v>0</v>
          </cell>
        </row>
        <row r="14582">
          <cell r="K14582">
            <v>9011.66</v>
          </cell>
        </row>
        <row r="14583">
          <cell r="K14583">
            <v>0</v>
          </cell>
        </row>
        <row r="14584">
          <cell r="K14584">
            <v>11857.460000000001</v>
          </cell>
        </row>
        <row r="14585">
          <cell r="K14585">
            <v>0</v>
          </cell>
        </row>
        <row r="14586">
          <cell r="K14586">
            <v>11857.460000000001</v>
          </cell>
        </row>
        <row r="14587">
          <cell r="K14587">
            <v>11857.460000000001</v>
          </cell>
        </row>
        <row r="14588">
          <cell r="K14588">
            <v>11857.460000000001</v>
          </cell>
        </row>
        <row r="14589">
          <cell r="K14589">
            <v>0</v>
          </cell>
        </row>
        <row r="14590">
          <cell r="K14590">
            <v>11857.460000000001</v>
          </cell>
        </row>
        <row r="14591">
          <cell r="K14591">
            <v>11857.460000000001</v>
          </cell>
        </row>
        <row r="14592">
          <cell r="K14592">
            <v>11857.460000000001</v>
          </cell>
        </row>
        <row r="14593">
          <cell r="K14593">
            <v>0</v>
          </cell>
        </row>
        <row r="14594">
          <cell r="K14594">
            <v>0</v>
          </cell>
        </row>
        <row r="14595">
          <cell r="K14595">
            <v>0</v>
          </cell>
        </row>
        <row r="14596">
          <cell r="K14596">
            <v>6829.9000000000005</v>
          </cell>
        </row>
        <row r="14597">
          <cell r="K14597">
            <v>0</v>
          </cell>
        </row>
        <row r="14598">
          <cell r="K14598">
            <v>0</v>
          </cell>
        </row>
        <row r="14599">
          <cell r="K14599">
            <v>0</v>
          </cell>
        </row>
        <row r="14600">
          <cell r="K14600">
            <v>7114.47</v>
          </cell>
        </row>
        <row r="14601">
          <cell r="K14601">
            <v>0</v>
          </cell>
        </row>
        <row r="14602">
          <cell r="K14602">
            <v>0</v>
          </cell>
        </row>
        <row r="14603">
          <cell r="K14603">
            <v>0</v>
          </cell>
        </row>
        <row r="14604">
          <cell r="K14604">
            <v>0</v>
          </cell>
        </row>
        <row r="14605">
          <cell r="K14605">
            <v>5928.7300000000005</v>
          </cell>
        </row>
        <row r="14606">
          <cell r="K14606">
            <v>0</v>
          </cell>
        </row>
        <row r="14607">
          <cell r="K14607">
            <v>0</v>
          </cell>
        </row>
        <row r="14608">
          <cell r="K14608">
            <v>0</v>
          </cell>
        </row>
        <row r="14609">
          <cell r="K14609">
            <v>0</v>
          </cell>
        </row>
        <row r="14610">
          <cell r="K14610">
            <v>0</v>
          </cell>
        </row>
        <row r="14611">
          <cell r="K14611">
            <v>0</v>
          </cell>
        </row>
        <row r="14612">
          <cell r="K14612">
            <v>11857.460000000001</v>
          </cell>
        </row>
        <row r="14613">
          <cell r="K14613">
            <v>0</v>
          </cell>
        </row>
        <row r="14614">
          <cell r="K14614">
            <v>0</v>
          </cell>
        </row>
        <row r="14615">
          <cell r="K14615">
            <v>8300.2199999999993</v>
          </cell>
        </row>
        <row r="14616">
          <cell r="K14616">
            <v>0</v>
          </cell>
        </row>
        <row r="14617">
          <cell r="K14617">
            <v>0</v>
          </cell>
        </row>
        <row r="14618">
          <cell r="K14618">
            <v>0</v>
          </cell>
        </row>
        <row r="14619">
          <cell r="K14619">
            <v>0</v>
          </cell>
        </row>
        <row r="14620">
          <cell r="K14620">
            <v>0</v>
          </cell>
        </row>
        <row r="14621">
          <cell r="K14621">
            <v>0</v>
          </cell>
        </row>
        <row r="14622">
          <cell r="K14622">
            <v>0</v>
          </cell>
        </row>
        <row r="14623">
          <cell r="K14623">
            <v>0</v>
          </cell>
        </row>
        <row r="14624">
          <cell r="K14624">
            <v>0</v>
          </cell>
        </row>
        <row r="14625">
          <cell r="K14625">
            <v>0</v>
          </cell>
        </row>
        <row r="14626">
          <cell r="K14626">
            <v>0</v>
          </cell>
        </row>
        <row r="14627">
          <cell r="K14627">
            <v>81394.559999999998</v>
          </cell>
        </row>
        <row r="14628">
          <cell r="K14628">
            <v>0</v>
          </cell>
        </row>
        <row r="14629">
          <cell r="K14629">
            <v>0</v>
          </cell>
        </row>
        <row r="14630">
          <cell r="K14630">
            <v>0</v>
          </cell>
        </row>
        <row r="14631">
          <cell r="K14631">
            <v>0</v>
          </cell>
        </row>
        <row r="14632">
          <cell r="K14632">
            <v>0</v>
          </cell>
        </row>
        <row r="14633">
          <cell r="K14633">
            <v>0</v>
          </cell>
        </row>
        <row r="14634">
          <cell r="K14634">
            <v>0</v>
          </cell>
        </row>
        <row r="14635">
          <cell r="K14635">
            <v>0</v>
          </cell>
        </row>
        <row r="14636">
          <cell r="K14636">
            <v>0</v>
          </cell>
        </row>
        <row r="14637">
          <cell r="K14637">
            <v>0</v>
          </cell>
        </row>
        <row r="14638">
          <cell r="K14638">
            <v>0</v>
          </cell>
        </row>
        <row r="14639">
          <cell r="K14639">
            <v>0</v>
          </cell>
        </row>
        <row r="14640">
          <cell r="K14640">
            <v>0</v>
          </cell>
        </row>
        <row r="14641">
          <cell r="K14641">
            <v>0</v>
          </cell>
        </row>
        <row r="14642">
          <cell r="K14642">
            <v>0</v>
          </cell>
        </row>
        <row r="14643">
          <cell r="K14643">
            <v>0</v>
          </cell>
        </row>
        <row r="14644">
          <cell r="K14644">
            <v>0</v>
          </cell>
        </row>
        <row r="14645">
          <cell r="K14645">
            <v>0</v>
          </cell>
        </row>
        <row r="14646">
          <cell r="K14646">
            <v>0</v>
          </cell>
        </row>
        <row r="14647">
          <cell r="K14647">
            <v>83802.8</v>
          </cell>
        </row>
        <row r="14648">
          <cell r="K14648">
            <v>0</v>
          </cell>
        </row>
        <row r="14649">
          <cell r="K14649">
            <v>0</v>
          </cell>
        </row>
        <row r="14650">
          <cell r="K14650">
            <v>0</v>
          </cell>
        </row>
        <row r="14651">
          <cell r="K14651">
            <v>0</v>
          </cell>
        </row>
        <row r="14652">
          <cell r="K14652">
            <v>0</v>
          </cell>
        </row>
        <row r="14653">
          <cell r="K14653">
            <v>78028.69</v>
          </cell>
        </row>
        <row r="14654">
          <cell r="K14654">
            <v>0</v>
          </cell>
        </row>
        <row r="14655">
          <cell r="K14655">
            <v>0</v>
          </cell>
        </row>
        <row r="14656">
          <cell r="K14656">
            <v>0</v>
          </cell>
        </row>
        <row r="14657">
          <cell r="K14657">
            <v>0</v>
          </cell>
        </row>
        <row r="14658">
          <cell r="K14658">
            <v>0</v>
          </cell>
        </row>
        <row r="14659">
          <cell r="K14659">
            <v>0</v>
          </cell>
        </row>
        <row r="14660">
          <cell r="K14660">
            <v>0</v>
          </cell>
        </row>
        <row r="14661">
          <cell r="K14661">
            <v>0</v>
          </cell>
        </row>
        <row r="14662">
          <cell r="K14662">
            <v>0</v>
          </cell>
        </row>
        <row r="14663">
          <cell r="K14663">
            <v>0</v>
          </cell>
        </row>
        <row r="14664">
          <cell r="K14664">
            <v>0</v>
          </cell>
        </row>
        <row r="14665">
          <cell r="K14665">
            <v>0</v>
          </cell>
        </row>
        <row r="14666">
          <cell r="K14666">
            <v>0</v>
          </cell>
        </row>
        <row r="14667">
          <cell r="K14667">
            <v>0</v>
          </cell>
        </row>
        <row r="14668">
          <cell r="K14668">
            <v>0</v>
          </cell>
        </row>
        <row r="14669">
          <cell r="K14669">
            <v>0</v>
          </cell>
        </row>
        <row r="14670">
          <cell r="K14670">
            <v>0</v>
          </cell>
        </row>
        <row r="14671">
          <cell r="K14671">
            <v>0</v>
          </cell>
        </row>
        <row r="14672">
          <cell r="K14672">
            <v>0</v>
          </cell>
        </row>
        <row r="14673">
          <cell r="K14673">
            <v>0</v>
          </cell>
        </row>
        <row r="14674">
          <cell r="K14674">
            <v>0</v>
          </cell>
        </row>
        <row r="14675">
          <cell r="K14675">
            <v>0</v>
          </cell>
        </row>
        <row r="14676">
          <cell r="K14676">
            <v>0</v>
          </cell>
        </row>
        <row r="14677">
          <cell r="K14677">
            <v>0</v>
          </cell>
        </row>
        <row r="14678">
          <cell r="K14678">
            <v>0</v>
          </cell>
        </row>
        <row r="14679">
          <cell r="K14679">
            <v>0</v>
          </cell>
        </row>
        <row r="14680">
          <cell r="K14680">
            <v>0</v>
          </cell>
        </row>
        <row r="14681">
          <cell r="K14681">
            <v>0</v>
          </cell>
        </row>
        <row r="14682">
          <cell r="K14682">
            <v>0</v>
          </cell>
        </row>
        <row r="14683">
          <cell r="K14683">
            <v>0</v>
          </cell>
        </row>
        <row r="14684">
          <cell r="K14684">
            <v>0</v>
          </cell>
        </row>
        <row r="14685">
          <cell r="K14685">
            <v>53690.080000000002</v>
          </cell>
        </row>
        <row r="14686">
          <cell r="K14686">
            <v>0</v>
          </cell>
        </row>
        <row r="14687">
          <cell r="K14687">
            <v>0</v>
          </cell>
        </row>
        <row r="14688">
          <cell r="K14688">
            <v>0</v>
          </cell>
        </row>
        <row r="14689">
          <cell r="K14689">
            <v>0</v>
          </cell>
        </row>
        <row r="14690">
          <cell r="K14690">
            <v>0</v>
          </cell>
        </row>
        <row r="14691">
          <cell r="K14691">
            <v>948.59</v>
          </cell>
        </row>
        <row r="14692">
          <cell r="K14692">
            <v>948.59</v>
          </cell>
        </row>
        <row r="14693">
          <cell r="K14693">
            <v>948.59</v>
          </cell>
        </row>
        <row r="14694">
          <cell r="K14694">
            <v>948.59</v>
          </cell>
        </row>
        <row r="14695">
          <cell r="K14695">
            <v>948.59</v>
          </cell>
        </row>
        <row r="14696">
          <cell r="K14696">
            <v>948.59</v>
          </cell>
        </row>
        <row r="14697">
          <cell r="K14697">
            <v>948.59</v>
          </cell>
        </row>
        <row r="14698">
          <cell r="K14698">
            <v>948.59</v>
          </cell>
        </row>
        <row r="14699">
          <cell r="K14699">
            <v>948.59</v>
          </cell>
        </row>
        <row r="14700">
          <cell r="K14700">
            <v>948.59</v>
          </cell>
        </row>
        <row r="14701">
          <cell r="K14701">
            <v>0</v>
          </cell>
        </row>
        <row r="14702">
          <cell r="K14702">
            <v>948.59</v>
          </cell>
        </row>
        <row r="14703">
          <cell r="K14703">
            <v>948.59</v>
          </cell>
        </row>
        <row r="14704">
          <cell r="K14704">
            <v>948.59</v>
          </cell>
        </row>
        <row r="14705">
          <cell r="K14705">
            <v>948.59</v>
          </cell>
        </row>
        <row r="14706">
          <cell r="K14706">
            <v>948.59</v>
          </cell>
        </row>
        <row r="14707">
          <cell r="K14707">
            <v>948.59</v>
          </cell>
        </row>
        <row r="14708">
          <cell r="K14708">
            <v>948.59</v>
          </cell>
        </row>
        <row r="14709">
          <cell r="K14709">
            <v>948.59</v>
          </cell>
        </row>
        <row r="14710">
          <cell r="K14710">
            <v>948.59</v>
          </cell>
        </row>
        <row r="14711">
          <cell r="K14711">
            <v>948.59</v>
          </cell>
        </row>
        <row r="14712">
          <cell r="K14712">
            <v>948.59</v>
          </cell>
        </row>
        <row r="14713">
          <cell r="K14713">
            <v>948.59</v>
          </cell>
        </row>
        <row r="14714">
          <cell r="K14714">
            <v>948.59</v>
          </cell>
        </row>
        <row r="14715">
          <cell r="K14715">
            <v>948.59</v>
          </cell>
        </row>
        <row r="14716">
          <cell r="K14716">
            <v>948.59</v>
          </cell>
        </row>
        <row r="14717">
          <cell r="K14717">
            <v>948.59</v>
          </cell>
        </row>
        <row r="14718">
          <cell r="K14718">
            <v>948.59</v>
          </cell>
        </row>
        <row r="14719">
          <cell r="K14719">
            <v>948.59</v>
          </cell>
        </row>
        <row r="14720">
          <cell r="K14720">
            <v>948.59</v>
          </cell>
        </row>
        <row r="14721">
          <cell r="K14721">
            <v>948.59</v>
          </cell>
        </row>
        <row r="14722">
          <cell r="K14722">
            <v>948.59</v>
          </cell>
        </row>
        <row r="14723">
          <cell r="K14723">
            <v>948.59</v>
          </cell>
        </row>
        <row r="14724">
          <cell r="K14724">
            <v>948.59</v>
          </cell>
        </row>
        <row r="14725">
          <cell r="K14725">
            <v>948.59</v>
          </cell>
        </row>
        <row r="14726">
          <cell r="K14726">
            <v>948.59</v>
          </cell>
        </row>
        <row r="14727">
          <cell r="K14727">
            <v>948.59</v>
          </cell>
        </row>
        <row r="14728">
          <cell r="K14728">
            <v>948.59</v>
          </cell>
        </row>
        <row r="14729">
          <cell r="K14729">
            <v>948.59</v>
          </cell>
        </row>
        <row r="14730">
          <cell r="K14730">
            <v>948.59</v>
          </cell>
        </row>
        <row r="14731">
          <cell r="K14731">
            <v>948.59</v>
          </cell>
        </row>
        <row r="14732">
          <cell r="K14732">
            <v>948.59</v>
          </cell>
        </row>
        <row r="14733">
          <cell r="K14733">
            <v>948.59</v>
          </cell>
        </row>
        <row r="14734">
          <cell r="K14734">
            <v>948.59</v>
          </cell>
        </row>
        <row r="14735">
          <cell r="K14735">
            <v>948.59</v>
          </cell>
        </row>
        <row r="14736">
          <cell r="K14736">
            <v>948.59</v>
          </cell>
        </row>
        <row r="14737">
          <cell r="K14737">
            <v>948.59</v>
          </cell>
        </row>
        <row r="14738">
          <cell r="K14738">
            <v>948.59</v>
          </cell>
        </row>
        <row r="14739">
          <cell r="K14739">
            <v>948.59</v>
          </cell>
        </row>
        <row r="14740">
          <cell r="K14740">
            <v>948.59</v>
          </cell>
        </row>
        <row r="14741">
          <cell r="K14741">
            <v>0</v>
          </cell>
        </row>
        <row r="14742">
          <cell r="K14742">
            <v>948.59</v>
          </cell>
        </row>
        <row r="14743">
          <cell r="K14743">
            <v>948.59</v>
          </cell>
        </row>
        <row r="14744">
          <cell r="K14744">
            <v>948.59</v>
          </cell>
        </row>
        <row r="14745">
          <cell r="K14745">
            <v>948.59</v>
          </cell>
        </row>
        <row r="14746">
          <cell r="K14746">
            <v>948.59</v>
          </cell>
        </row>
        <row r="14747">
          <cell r="K14747">
            <v>948.59</v>
          </cell>
        </row>
        <row r="14748">
          <cell r="K14748">
            <v>948.59</v>
          </cell>
        </row>
        <row r="14749">
          <cell r="K14749">
            <v>1897.19</v>
          </cell>
        </row>
        <row r="14750">
          <cell r="K14750">
            <v>948.59</v>
          </cell>
        </row>
        <row r="14751">
          <cell r="K14751">
            <v>948.59</v>
          </cell>
        </row>
        <row r="14752">
          <cell r="K14752">
            <v>948.59</v>
          </cell>
        </row>
        <row r="14753">
          <cell r="K14753">
            <v>948.59</v>
          </cell>
        </row>
        <row r="14754">
          <cell r="K14754">
            <v>948.59</v>
          </cell>
        </row>
        <row r="14755">
          <cell r="K14755">
            <v>948.59</v>
          </cell>
        </row>
        <row r="14756">
          <cell r="K14756">
            <v>948.59</v>
          </cell>
        </row>
        <row r="14757">
          <cell r="K14757">
            <v>948.59</v>
          </cell>
        </row>
        <row r="14758">
          <cell r="K14758">
            <v>948.59</v>
          </cell>
        </row>
        <row r="14759">
          <cell r="K14759">
            <v>948.59</v>
          </cell>
        </row>
        <row r="14760">
          <cell r="K14760">
            <v>948.59</v>
          </cell>
        </row>
        <row r="14761">
          <cell r="K14761">
            <v>948.59</v>
          </cell>
        </row>
        <row r="14762">
          <cell r="K14762">
            <v>948.59</v>
          </cell>
        </row>
        <row r="14763">
          <cell r="K14763">
            <v>5928.7300000000005</v>
          </cell>
        </row>
        <row r="14764">
          <cell r="K14764">
            <v>5928.7300000000005</v>
          </cell>
        </row>
        <row r="14765">
          <cell r="K14765">
            <v>5928.7300000000005</v>
          </cell>
        </row>
        <row r="14766">
          <cell r="K14766">
            <v>5928.7300000000005</v>
          </cell>
        </row>
        <row r="14767">
          <cell r="K14767">
            <v>5928.7300000000005</v>
          </cell>
        </row>
        <row r="14768">
          <cell r="K14768">
            <v>5928.7300000000005</v>
          </cell>
        </row>
        <row r="14769">
          <cell r="K14769">
            <v>5928.7300000000005</v>
          </cell>
        </row>
        <row r="14770">
          <cell r="K14770">
            <v>5928.7300000000005</v>
          </cell>
        </row>
        <row r="14771">
          <cell r="K14771">
            <v>5928.7300000000005</v>
          </cell>
        </row>
        <row r="14772">
          <cell r="K14772">
            <v>5928.7300000000005</v>
          </cell>
        </row>
        <row r="14773">
          <cell r="K14773">
            <v>0</v>
          </cell>
        </row>
        <row r="14774">
          <cell r="K14774">
            <v>5928.7300000000005</v>
          </cell>
        </row>
        <row r="14775">
          <cell r="K14775">
            <v>5928.7300000000005</v>
          </cell>
        </row>
        <row r="14776">
          <cell r="K14776">
            <v>5928.7300000000005</v>
          </cell>
        </row>
        <row r="14777">
          <cell r="K14777">
            <v>5928.7300000000005</v>
          </cell>
        </row>
        <row r="14778">
          <cell r="K14778">
            <v>5928.7300000000005</v>
          </cell>
        </row>
        <row r="14779">
          <cell r="K14779">
            <v>5928.7300000000005</v>
          </cell>
        </row>
        <row r="14780">
          <cell r="K14780">
            <v>5928.7300000000005</v>
          </cell>
        </row>
        <row r="14781">
          <cell r="K14781">
            <v>5928.7300000000005</v>
          </cell>
        </row>
        <row r="14782">
          <cell r="K14782">
            <v>5928.7300000000005</v>
          </cell>
        </row>
        <row r="14783">
          <cell r="K14783">
            <v>5928.7300000000005</v>
          </cell>
        </row>
        <row r="14784">
          <cell r="K14784">
            <v>5928.7300000000005</v>
          </cell>
        </row>
        <row r="14785">
          <cell r="K14785">
            <v>5928.7300000000005</v>
          </cell>
        </row>
        <row r="14786">
          <cell r="K14786">
            <v>5928.7300000000005</v>
          </cell>
        </row>
        <row r="14787">
          <cell r="K14787">
            <v>5928.7300000000005</v>
          </cell>
        </row>
        <row r="14788">
          <cell r="K14788">
            <v>5928.7300000000005</v>
          </cell>
        </row>
        <row r="14789">
          <cell r="K14789">
            <v>5928.7300000000005</v>
          </cell>
        </row>
        <row r="14790">
          <cell r="K14790">
            <v>5928.7300000000005</v>
          </cell>
        </row>
        <row r="14791">
          <cell r="K14791">
            <v>5928.7300000000005</v>
          </cell>
        </row>
        <row r="14792">
          <cell r="K14792">
            <v>5928.7300000000005</v>
          </cell>
        </row>
        <row r="14793">
          <cell r="K14793">
            <v>5928.7300000000005</v>
          </cell>
        </row>
        <row r="14794">
          <cell r="K14794">
            <v>5928.7300000000005</v>
          </cell>
        </row>
        <row r="14795">
          <cell r="K14795">
            <v>5928.7300000000005</v>
          </cell>
        </row>
        <row r="14796">
          <cell r="K14796">
            <v>5928.7300000000005</v>
          </cell>
        </row>
        <row r="14797">
          <cell r="K14797">
            <v>5928.7300000000005</v>
          </cell>
        </row>
        <row r="14798">
          <cell r="K14798">
            <v>5928.7300000000005</v>
          </cell>
        </row>
        <row r="14799">
          <cell r="K14799">
            <v>5928.7300000000005</v>
          </cell>
        </row>
        <row r="14800">
          <cell r="K14800">
            <v>5928.7300000000005</v>
          </cell>
        </row>
        <row r="14801">
          <cell r="K14801">
            <v>5928.7300000000005</v>
          </cell>
        </row>
        <row r="14802">
          <cell r="K14802">
            <v>5928.7300000000005</v>
          </cell>
        </row>
        <row r="14803">
          <cell r="K14803">
            <v>5928.7300000000005</v>
          </cell>
        </row>
        <row r="14804">
          <cell r="K14804">
            <v>5928.7300000000005</v>
          </cell>
        </row>
        <row r="14805">
          <cell r="K14805">
            <v>5928.7300000000005</v>
          </cell>
        </row>
        <row r="14806">
          <cell r="K14806">
            <v>5928.7300000000005</v>
          </cell>
        </row>
        <row r="14807">
          <cell r="K14807">
            <v>5928.7300000000005</v>
          </cell>
        </row>
        <row r="14808">
          <cell r="K14808">
            <v>5928.7300000000005</v>
          </cell>
        </row>
        <row r="14809">
          <cell r="K14809">
            <v>5928.7300000000005</v>
          </cell>
        </row>
        <row r="14810">
          <cell r="K14810">
            <v>5928.7300000000005</v>
          </cell>
        </row>
        <row r="14811">
          <cell r="K14811">
            <v>5928.7300000000005</v>
          </cell>
        </row>
        <row r="14812">
          <cell r="K14812">
            <v>5928.7300000000005</v>
          </cell>
        </row>
        <row r="14813">
          <cell r="K14813">
            <v>0</v>
          </cell>
        </row>
        <row r="14814">
          <cell r="K14814">
            <v>5928.7300000000005</v>
          </cell>
        </row>
        <row r="14815">
          <cell r="K14815">
            <v>5928.7300000000005</v>
          </cell>
        </row>
        <row r="14816">
          <cell r="K14816">
            <v>5928.7300000000005</v>
          </cell>
        </row>
        <row r="14817">
          <cell r="K14817">
            <v>5928.7300000000005</v>
          </cell>
        </row>
        <row r="14818">
          <cell r="K14818">
            <v>5928.7300000000005</v>
          </cell>
        </row>
        <row r="14819">
          <cell r="K14819">
            <v>5928.7300000000005</v>
          </cell>
        </row>
        <row r="14820">
          <cell r="K14820">
            <v>5928.7300000000005</v>
          </cell>
        </row>
        <row r="14821">
          <cell r="K14821">
            <v>11857.460000000001</v>
          </cell>
        </row>
        <row r="14822">
          <cell r="K14822">
            <v>5928.7300000000005</v>
          </cell>
        </row>
        <row r="14823">
          <cell r="K14823">
            <v>5928.7300000000005</v>
          </cell>
        </row>
        <row r="14824">
          <cell r="K14824">
            <v>5928.7300000000005</v>
          </cell>
        </row>
        <row r="14825">
          <cell r="K14825">
            <v>5928.7300000000005</v>
          </cell>
        </row>
        <row r="14826">
          <cell r="K14826">
            <v>5928.7300000000005</v>
          </cell>
        </row>
        <row r="14827">
          <cell r="K14827">
            <v>5928.7300000000005</v>
          </cell>
        </row>
        <row r="14828">
          <cell r="K14828">
            <v>5928.7300000000005</v>
          </cell>
        </row>
        <row r="14829">
          <cell r="K14829">
            <v>5928.7300000000005</v>
          </cell>
        </row>
        <row r="14830">
          <cell r="K14830">
            <v>5928.7300000000005</v>
          </cell>
        </row>
        <row r="14831">
          <cell r="K14831">
            <v>5928.7300000000005</v>
          </cell>
        </row>
        <row r="14832">
          <cell r="K14832">
            <v>5928.7300000000005</v>
          </cell>
        </row>
        <row r="14833">
          <cell r="K14833">
            <v>5928.7300000000005</v>
          </cell>
        </row>
        <row r="14834">
          <cell r="K14834">
            <v>5928.7300000000005</v>
          </cell>
        </row>
        <row r="14835">
          <cell r="K14835">
            <v>6640.17</v>
          </cell>
        </row>
        <row r="14836">
          <cell r="K14836">
            <v>6640.17</v>
          </cell>
        </row>
        <row r="14837">
          <cell r="K14837">
            <v>6640.17</v>
          </cell>
        </row>
        <row r="14838">
          <cell r="K14838">
            <v>6640.17</v>
          </cell>
        </row>
        <row r="14839">
          <cell r="K14839">
            <v>6640.17</v>
          </cell>
        </row>
        <row r="14840">
          <cell r="K14840">
            <v>6640.17</v>
          </cell>
        </row>
        <row r="14841">
          <cell r="K14841">
            <v>6640.17</v>
          </cell>
        </row>
        <row r="14842">
          <cell r="K14842">
            <v>6640.17</v>
          </cell>
        </row>
        <row r="14843">
          <cell r="K14843">
            <v>6640.17</v>
          </cell>
        </row>
        <row r="14844">
          <cell r="K14844">
            <v>6640.17</v>
          </cell>
        </row>
        <row r="14845">
          <cell r="K14845">
            <v>0</v>
          </cell>
        </row>
        <row r="14846">
          <cell r="K14846">
            <v>6640.17</v>
          </cell>
        </row>
        <row r="14847">
          <cell r="K14847">
            <v>6640.17</v>
          </cell>
        </row>
        <row r="14848">
          <cell r="K14848">
            <v>6640.17</v>
          </cell>
        </row>
        <row r="14849">
          <cell r="K14849">
            <v>6640.17</v>
          </cell>
        </row>
        <row r="14850">
          <cell r="K14850">
            <v>6640.17</v>
          </cell>
        </row>
        <row r="14851">
          <cell r="K14851">
            <v>6640.17</v>
          </cell>
        </row>
        <row r="14852">
          <cell r="K14852">
            <v>6640.17</v>
          </cell>
        </row>
        <row r="14853">
          <cell r="K14853">
            <v>6640.17</v>
          </cell>
        </row>
        <row r="14854">
          <cell r="K14854">
            <v>6640.17</v>
          </cell>
        </row>
        <row r="14855">
          <cell r="K14855">
            <v>6640.17</v>
          </cell>
        </row>
        <row r="14856">
          <cell r="K14856">
            <v>6640.17</v>
          </cell>
        </row>
        <row r="14857">
          <cell r="K14857">
            <v>6640.17</v>
          </cell>
        </row>
        <row r="14858">
          <cell r="K14858">
            <v>6640.17</v>
          </cell>
        </row>
        <row r="14859">
          <cell r="K14859">
            <v>6640.17</v>
          </cell>
        </row>
        <row r="14860">
          <cell r="K14860">
            <v>6640.17</v>
          </cell>
        </row>
        <row r="14861">
          <cell r="K14861">
            <v>6640.17</v>
          </cell>
        </row>
        <row r="14862">
          <cell r="K14862">
            <v>6640.17</v>
          </cell>
        </row>
        <row r="14863">
          <cell r="K14863">
            <v>6640.17</v>
          </cell>
        </row>
        <row r="14864">
          <cell r="K14864">
            <v>6640.17</v>
          </cell>
        </row>
        <row r="14865">
          <cell r="K14865">
            <v>6640.17</v>
          </cell>
        </row>
        <row r="14866">
          <cell r="K14866">
            <v>6640.17</v>
          </cell>
        </row>
        <row r="14867">
          <cell r="K14867">
            <v>6640.17</v>
          </cell>
        </row>
        <row r="14868">
          <cell r="K14868">
            <v>6640.17</v>
          </cell>
        </row>
        <row r="14869">
          <cell r="K14869">
            <v>6640.17</v>
          </cell>
        </row>
        <row r="14870">
          <cell r="K14870">
            <v>6640.17</v>
          </cell>
        </row>
        <row r="14871">
          <cell r="K14871">
            <v>6640.17</v>
          </cell>
        </row>
        <row r="14872">
          <cell r="K14872">
            <v>6640.17</v>
          </cell>
        </row>
        <row r="14873">
          <cell r="K14873">
            <v>6640.17</v>
          </cell>
        </row>
        <row r="14874">
          <cell r="K14874">
            <v>6640.17</v>
          </cell>
        </row>
        <row r="14875">
          <cell r="K14875">
            <v>6640.17</v>
          </cell>
        </row>
        <row r="14876">
          <cell r="K14876">
            <v>6640.17</v>
          </cell>
        </row>
        <row r="14877">
          <cell r="K14877">
            <v>6640.17</v>
          </cell>
        </row>
        <row r="14878">
          <cell r="K14878">
            <v>6640.17</v>
          </cell>
        </row>
        <row r="14879">
          <cell r="K14879">
            <v>6640.17</v>
          </cell>
        </row>
        <row r="14880">
          <cell r="K14880">
            <v>6640.17</v>
          </cell>
        </row>
        <row r="14881">
          <cell r="K14881">
            <v>6640.17</v>
          </cell>
        </row>
        <row r="14882">
          <cell r="K14882">
            <v>6640.17</v>
          </cell>
        </row>
        <row r="14883">
          <cell r="K14883">
            <v>6640.17</v>
          </cell>
        </row>
        <row r="14884">
          <cell r="K14884">
            <v>6640.17</v>
          </cell>
        </row>
        <row r="14885">
          <cell r="K14885">
            <v>0</v>
          </cell>
        </row>
        <row r="14886">
          <cell r="K14886">
            <v>6640.17</v>
          </cell>
        </row>
        <row r="14887">
          <cell r="K14887">
            <v>6640.17</v>
          </cell>
        </row>
        <row r="14888">
          <cell r="K14888">
            <v>6640.17</v>
          </cell>
        </row>
        <row r="14889">
          <cell r="K14889">
            <v>6640.17</v>
          </cell>
        </row>
        <row r="14890">
          <cell r="K14890">
            <v>6640.17</v>
          </cell>
        </row>
        <row r="14891">
          <cell r="K14891">
            <v>6640.17</v>
          </cell>
        </row>
        <row r="14892">
          <cell r="K14892">
            <v>6640.17</v>
          </cell>
        </row>
        <row r="14893">
          <cell r="K14893">
            <v>13280.34</v>
          </cell>
        </row>
        <row r="14894">
          <cell r="K14894">
            <v>6640.17</v>
          </cell>
        </row>
        <row r="14895">
          <cell r="K14895">
            <v>6640.17</v>
          </cell>
        </row>
        <row r="14896">
          <cell r="K14896">
            <v>6640.17</v>
          </cell>
        </row>
        <row r="14897">
          <cell r="K14897">
            <v>6640.17</v>
          </cell>
        </row>
        <row r="14898">
          <cell r="K14898">
            <v>6640.17</v>
          </cell>
        </row>
        <row r="14899">
          <cell r="K14899">
            <v>6640.17</v>
          </cell>
        </row>
        <row r="14900">
          <cell r="K14900">
            <v>6640.17</v>
          </cell>
        </row>
        <row r="14901">
          <cell r="K14901">
            <v>6640.17</v>
          </cell>
        </row>
        <row r="14902">
          <cell r="K14902">
            <v>6640.17</v>
          </cell>
        </row>
        <row r="14903">
          <cell r="K14903">
            <v>6640.17</v>
          </cell>
        </row>
        <row r="14904">
          <cell r="K14904">
            <v>6640.17</v>
          </cell>
        </row>
        <row r="14905">
          <cell r="K14905">
            <v>6640.17</v>
          </cell>
        </row>
        <row r="14906">
          <cell r="K14906">
            <v>6640.17</v>
          </cell>
        </row>
        <row r="14907">
          <cell r="K14907">
            <v>11976.03</v>
          </cell>
        </row>
        <row r="14908">
          <cell r="K14908">
            <v>11976.03</v>
          </cell>
        </row>
        <row r="14909">
          <cell r="K14909">
            <v>11976.03</v>
          </cell>
        </row>
        <row r="14910">
          <cell r="K14910">
            <v>11976.03</v>
          </cell>
        </row>
        <row r="14911">
          <cell r="K14911">
            <v>11976.03</v>
          </cell>
        </row>
        <row r="14912">
          <cell r="K14912">
            <v>11976.03</v>
          </cell>
        </row>
        <row r="14913">
          <cell r="K14913">
            <v>11976.03</v>
          </cell>
        </row>
        <row r="14914">
          <cell r="K14914">
            <v>11976.03</v>
          </cell>
        </row>
        <row r="14915">
          <cell r="K14915">
            <v>11976.03</v>
          </cell>
        </row>
        <row r="14916">
          <cell r="K14916">
            <v>11976.03</v>
          </cell>
        </row>
        <row r="14917">
          <cell r="K14917">
            <v>0</v>
          </cell>
        </row>
        <row r="14918">
          <cell r="K14918">
            <v>11976.03</v>
          </cell>
        </row>
        <row r="14919">
          <cell r="K14919">
            <v>11976.03</v>
          </cell>
        </row>
        <row r="14920">
          <cell r="K14920">
            <v>11976.03</v>
          </cell>
        </row>
        <row r="14921">
          <cell r="K14921">
            <v>11976.03</v>
          </cell>
        </row>
        <row r="14922">
          <cell r="K14922">
            <v>11976.03</v>
          </cell>
        </row>
        <row r="14923">
          <cell r="K14923">
            <v>11976.03</v>
          </cell>
        </row>
        <row r="14924">
          <cell r="K14924">
            <v>11976.03</v>
          </cell>
        </row>
        <row r="14925">
          <cell r="K14925">
            <v>11976.03</v>
          </cell>
        </row>
        <row r="14926">
          <cell r="K14926">
            <v>11976.03</v>
          </cell>
        </row>
        <row r="14927">
          <cell r="K14927">
            <v>11976.03</v>
          </cell>
        </row>
        <row r="14928">
          <cell r="K14928">
            <v>11976.03</v>
          </cell>
        </row>
        <row r="14929">
          <cell r="K14929">
            <v>11976.03</v>
          </cell>
        </row>
        <row r="14930">
          <cell r="K14930">
            <v>11976.03</v>
          </cell>
        </row>
        <row r="14931">
          <cell r="K14931">
            <v>11976.03</v>
          </cell>
        </row>
        <row r="14932">
          <cell r="K14932">
            <v>11976.03</v>
          </cell>
        </row>
        <row r="14933">
          <cell r="K14933">
            <v>11976.03</v>
          </cell>
        </row>
        <row r="14934">
          <cell r="K14934">
            <v>11976.03</v>
          </cell>
        </row>
        <row r="14935">
          <cell r="K14935">
            <v>11976.03</v>
          </cell>
        </row>
        <row r="14936">
          <cell r="K14936">
            <v>11976.03</v>
          </cell>
        </row>
        <row r="14937">
          <cell r="K14937">
            <v>11976.03</v>
          </cell>
        </row>
        <row r="14938">
          <cell r="K14938">
            <v>11976.03</v>
          </cell>
        </row>
        <row r="14939">
          <cell r="K14939">
            <v>11976.03</v>
          </cell>
        </row>
        <row r="14940">
          <cell r="K14940">
            <v>11976.03</v>
          </cell>
        </row>
        <row r="14941">
          <cell r="K14941">
            <v>11976.03</v>
          </cell>
        </row>
        <row r="14942">
          <cell r="K14942">
            <v>11976.03</v>
          </cell>
        </row>
        <row r="14943">
          <cell r="K14943">
            <v>11976.03</v>
          </cell>
        </row>
        <row r="14944">
          <cell r="K14944">
            <v>11976.03</v>
          </cell>
        </row>
        <row r="14945">
          <cell r="K14945">
            <v>11976.03</v>
          </cell>
        </row>
        <row r="14946">
          <cell r="K14946">
            <v>11976.03</v>
          </cell>
        </row>
        <row r="14947">
          <cell r="K14947">
            <v>11976.03</v>
          </cell>
        </row>
        <row r="14948">
          <cell r="K14948">
            <v>11976.03</v>
          </cell>
        </row>
        <row r="14949">
          <cell r="K14949">
            <v>11976.03</v>
          </cell>
        </row>
        <row r="14950">
          <cell r="K14950">
            <v>11976.03</v>
          </cell>
        </row>
        <row r="14951">
          <cell r="K14951">
            <v>11976.03</v>
          </cell>
        </row>
        <row r="14952">
          <cell r="K14952">
            <v>11976.03</v>
          </cell>
        </row>
        <row r="14953">
          <cell r="K14953">
            <v>11976.03</v>
          </cell>
        </row>
        <row r="14954">
          <cell r="K14954">
            <v>11976.03</v>
          </cell>
        </row>
        <row r="14955">
          <cell r="K14955">
            <v>11976.03</v>
          </cell>
        </row>
        <row r="14956">
          <cell r="K14956">
            <v>11976.03</v>
          </cell>
        </row>
        <row r="14957">
          <cell r="K14957">
            <v>0</v>
          </cell>
        </row>
        <row r="14958">
          <cell r="K14958">
            <v>11976.03</v>
          </cell>
        </row>
        <row r="14959">
          <cell r="K14959">
            <v>11976.03</v>
          </cell>
        </row>
        <row r="14960">
          <cell r="K14960">
            <v>11976.03</v>
          </cell>
        </row>
        <row r="14961">
          <cell r="K14961">
            <v>11976.03</v>
          </cell>
        </row>
        <row r="14962">
          <cell r="K14962">
            <v>11976.03</v>
          </cell>
        </row>
        <row r="14963">
          <cell r="K14963">
            <v>11976.03</v>
          </cell>
        </row>
        <row r="14964">
          <cell r="K14964">
            <v>11976.03</v>
          </cell>
        </row>
        <row r="14965">
          <cell r="K14965">
            <v>23952.05</v>
          </cell>
        </row>
        <row r="14966">
          <cell r="K14966">
            <v>11976.03</v>
          </cell>
        </row>
        <row r="14967">
          <cell r="K14967">
            <v>11976.03</v>
          </cell>
        </row>
        <row r="14968">
          <cell r="K14968">
            <v>11976.03</v>
          </cell>
        </row>
        <row r="14969">
          <cell r="K14969">
            <v>11976.03</v>
          </cell>
        </row>
        <row r="14970">
          <cell r="K14970">
            <v>11976.03</v>
          </cell>
        </row>
        <row r="14971">
          <cell r="K14971">
            <v>11976.03</v>
          </cell>
        </row>
        <row r="14972">
          <cell r="K14972">
            <v>11976.03</v>
          </cell>
        </row>
        <row r="14973">
          <cell r="K14973">
            <v>11976.03</v>
          </cell>
        </row>
        <row r="14974">
          <cell r="K14974">
            <v>11976.03</v>
          </cell>
        </row>
        <row r="14975">
          <cell r="K14975">
            <v>11976.03</v>
          </cell>
        </row>
        <row r="14976">
          <cell r="K14976">
            <v>11976.03</v>
          </cell>
        </row>
        <row r="14977">
          <cell r="K14977">
            <v>11976.03</v>
          </cell>
        </row>
        <row r="14978">
          <cell r="K14978">
            <v>11976.03</v>
          </cell>
        </row>
        <row r="14979">
          <cell r="K14979">
            <v>5335.86</v>
          </cell>
        </row>
        <row r="14980">
          <cell r="K14980">
            <v>5335.86</v>
          </cell>
        </row>
        <row r="14981">
          <cell r="K14981">
            <v>5335.86</v>
          </cell>
        </row>
        <row r="14982">
          <cell r="K14982">
            <v>5335.86</v>
          </cell>
        </row>
        <row r="14983">
          <cell r="K14983">
            <v>5335.86</v>
          </cell>
        </row>
        <row r="14984">
          <cell r="K14984">
            <v>5335.86</v>
          </cell>
        </row>
        <row r="14985">
          <cell r="K14985">
            <v>5335.86</v>
          </cell>
        </row>
        <row r="14986">
          <cell r="K14986">
            <v>5335.86</v>
          </cell>
        </row>
        <row r="14987">
          <cell r="K14987">
            <v>5335.86</v>
          </cell>
        </row>
        <row r="14988">
          <cell r="K14988">
            <v>5335.86</v>
          </cell>
        </row>
        <row r="14989">
          <cell r="K14989">
            <v>0</v>
          </cell>
        </row>
        <row r="14990">
          <cell r="K14990">
            <v>5335.86</v>
          </cell>
        </row>
        <row r="14991">
          <cell r="K14991">
            <v>5335.86</v>
          </cell>
        </row>
        <row r="14992">
          <cell r="K14992">
            <v>5335.86</v>
          </cell>
        </row>
        <row r="14993">
          <cell r="K14993">
            <v>5335.86</v>
          </cell>
        </row>
        <row r="14994">
          <cell r="K14994">
            <v>5335.86</v>
          </cell>
        </row>
        <row r="14995">
          <cell r="K14995">
            <v>5335.86</v>
          </cell>
        </row>
        <row r="14996">
          <cell r="K14996">
            <v>5335.86</v>
          </cell>
        </row>
        <row r="14997">
          <cell r="K14997">
            <v>5335.86</v>
          </cell>
        </row>
        <row r="14998">
          <cell r="K14998">
            <v>5335.86</v>
          </cell>
        </row>
        <row r="14999">
          <cell r="K14999">
            <v>5335.86</v>
          </cell>
        </row>
        <row r="15000">
          <cell r="K15000">
            <v>5335.86</v>
          </cell>
        </row>
        <row r="15001">
          <cell r="K15001">
            <v>5335.86</v>
          </cell>
        </row>
        <row r="15002">
          <cell r="K15002">
            <v>5335.86</v>
          </cell>
        </row>
        <row r="15003">
          <cell r="K15003">
            <v>5335.86</v>
          </cell>
        </row>
        <row r="15004">
          <cell r="K15004">
            <v>5335.86</v>
          </cell>
        </row>
        <row r="15005">
          <cell r="K15005">
            <v>5335.86</v>
          </cell>
        </row>
        <row r="15006">
          <cell r="K15006">
            <v>5335.86</v>
          </cell>
        </row>
        <row r="15007">
          <cell r="K15007">
            <v>5335.86</v>
          </cell>
        </row>
        <row r="15008">
          <cell r="K15008">
            <v>5335.86</v>
          </cell>
        </row>
        <row r="15009">
          <cell r="K15009">
            <v>5335.86</v>
          </cell>
        </row>
        <row r="15010">
          <cell r="K15010">
            <v>5335.86</v>
          </cell>
        </row>
        <row r="15011">
          <cell r="K15011">
            <v>5335.86</v>
          </cell>
        </row>
        <row r="15012">
          <cell r="K15012">
            <v>5335.86</v>
          </cell>
        </row>
        <row r="15013">
          <cell r="K15013">
            <v>5335.86</v>
          </cell>
        </row>
        <row r="15014">
          <cell r="K15014">
            <v>5335.86</v>
          </cell>
        </row>
        <row r="15015">
          <cell r="K15015">
            <v>5335.86</v>
          </cell>
        </row>
        <row r="15016">
          <cell r="K15016">
            <v>5335.86</v>
          </cell>
        </row>
        <row r="15017">
          <cell r="K15017">
            <v>5335.86</v>
          </cell>
        </row>
        <row r="15018">
          <cell r="K15018">
            <v>5335.86</v>
          </cell>
        </row>
        <row r="15019">
          <cell r="K15019">
            <v>5335.86</v>
          </cell>
        </row>
        <row r="15020">
          <cell r="K15020">
            <v>5335.86</v>
          </cell>
        </row>
        <row r="15021">
          <cell r="K15021">
            <v>5335.86</v>
          </cell>
        </row>
        <row r="15022">
          <cell r="K15022">
            <v>5335.86</v>
          </cell>
        </row>
        <row r="15023">
          <cell r="K15023">
            <v>5335.86</v>
          </cell>
        </row>
        <row r="15024">
          <cell r="K15024">
            <v>5335.86</v>
          </cell>
        </row>
        <row r="15025">
          <cell r="K15025">
            <v>5335.86</v>
          </cell>
        </row>
        <row r="15026">
          <cell r="K15026">
            <v>5335.86</v>
          </cell>
        </row>
        <row r="15027">
          <cell r="K15027">
            <v>5335.86</v>
          </cell>
        </row>
        <row r="15028">
          <cell r="K15028">
            <v>5335.86</v>
          </cell>
        </row>
        <row r="15029">
          <cell r="K15029">
            <v>0</v>
          </cell>
        </row>
        <row r="15030">
          <cell r="K15030">
            <v>5335.86</v>
          </cell>
        </row>
        <row r="15031">
          <cell r="K15031">
            <v>5335.86</v>
          </cell>
        </row>
        <row r="15032">
          <cell r="K15032">
            <v>5335.86</v>
          </cell>
        </row>
        <row r="15033">
          <cell r="K15033">
            <v>5335.86</v>
          </cell>
        </row>
        <row r="15034">
          <cell r="K15034">
            <v>5335.86</v>
          </cell>
        </row>
        <row r="15035">
          <cell r="K15035">
            <v>5335.86</v>
          </cell>
        </row>
        <row r="15036">
          <cell r="K15036">
            <v>5335.86</v>
          </cell>
        </row>
        <row r="15037">
          <cell r="K15037">
            <v>10671.710000000001</v>
          </cell>
        </row>
        <row r="15038">
          <cell r="K15038">
            <v>5335.86</v>
          </cell>
        </row>
        <row r="15039">
          <cell r="K15039">
            <v>5335.86</v>
          </cell>
        </row>
        <row r="15040">
          <cell r="K15040">
            <v>5335.86</v>
          </cell>
        </row>
        <row r="15041">
          <cell r="K15041">
            <v>5335.86</v>
          </cell>
        </row>
        <row r="15042">
          <cell r="K15042">
            <v>5335.86</v>
          </cell>
        </row>
        <row r="15043">
          <cell r="K15043">
            <v>5335.86</v>
          </cell>
        </row>
        <row r="15044">
          <cell r="K15044">
            <v>5335.86</v>
          </cell>
        </row>
        <row r="15045">
          <cell r="K15045">
            <v>5335.86</v>
          </cell>
        </row>
        <row r="15046">
          <cell r="K15046">
            <v>5335.86</v>
          </cell>
        </row>
        <row r="15047">
          <cell r="K15047">
            <v>5335.86</v>
          </cell>
        </row>
        <row r="15048">
          <cell r="K15048">
            <v>5335.86</v>
          </cell>
        </row>
        <row r="15049">
          <cell r="K15049">
            <v>5335.86</v>
          </cell>
        </row>
        <row r="15050">
          <cell r="K15050">
            <v>5335.86</v>
          </cell>
        </row>
        <row r="15051">
          <cell r="K15051">
            <v>19506.54</v>
          </cell>
        </row>
        <row r="15052">
          <cell r="K15052">
            <v>35572.370000000003</v>
          </cell>
        </row>
        <row r="15053">
          <cell r="K15053">
            <v>36283.85</v>
          </cell>
        </row>
        <row r="15127">
          <cell r="K15127">
            <v>4380600</v>
          </cell>
        </row>
        <row r="15128">
          <cell r="K15128">
            <v>61284.08</v>
          </cell>
        </row>
        <row r="15129">
          <cell r="K15129">
            <v>61284.08</v>
          </cell>
        </row>
        <row r="15130">
          <cell r="K15130">
            <v>61284.08</v>
          </cell>
        </row>
        <row r="15131">
          <cell r="K15131">
            <v>61284.08</v>
          </cell>
        </row>
        <row r="15132">
          <cell r="K15132">
            <v>61284.08</v>
          </cell>
        </row>
        <row r="15133">
          <cell r="K15133">
            <v>61284.08</v>
          </cell>
        </row>
        <row r="15134">
          <cell r="K15134">
            <v>61284.08</v>
          </cell>
        </row>
        <row r="15135">
          <cell r="K15135">
            <v>61284.08</v>
          </cell>
        </row>
        <row r="15136">
          <cell r="K15136">
            <v>61284.08</v>
          </cell>
        </row>
        <row r="15137">
          <cell r="K15137">
            <v>61284.08</v>
          </cell>
        </row>
        <row r="15138">
          <cell r="K15138">
            <v>0</v>
          </cell>
        </row>
        <row r="15139">
          <cell r="K15139">
            <v>61284.08</v>
          </cell>
        </row>
        <row r="15140">
          <cell r="K15140">
            <v>61284.08</v>
          </cell>
        </row>
        <row r="15141">
          <cell r="K15141">
            <v>61284.08</v>
          </cell>
        </row>
        <row r="15142">
          <cell r="K15142">
            <v>61284.08</v>
          </cell>
        </row>
        <row r="15143">
          <cell r="K15143">
            <v>61284.08</v>
          </cell>
        </row>
        <row r="15144">
          <cell r="K15144">
            <v>61284.08</v>
          </cell>
        </row>
        <row r="15145">
          <cell r="K15145">
            <v>61284.08</v>
          </cell>
        </row>
        <row r="15146">
          <cell r="K15146">
            <v>61284.08</v>
          </cell>
        </row>
        <row r="15147">
          <cell r="K15147">
            <v>61284.08</v>
          </cell>
        </row>
        <row r="15148">
          <cell r="K15148">
            <v>61284.08</v>
          </cell>
        </row>
        <row r="15149">
          <cell r="K15149">
            <v>61284.08</v>
          </cell>
        </row>
        <row r="15150">
          <cell r="K15150">
            <v>61284.08</v>
          </cell>
        </row>
        <row r="15151">
          <cell r="K15151">
            <v>61284.08</v>
          </cell>
        </row>
        <row r="15152">
          <cell r="K15152">
            <v>61284.08</v>
          </cell>
        </row>
        <row r="15153">
          <cell r="K15153">
            <v>61284.08</v>
          </cell>
        </row>
        <row r="15154">
          <cell r="K15154">
            <v>61284.08</v>
          </cell>
        </row>
        <row r="15155">
          <cell r="K15155">
            <v>61284.08</v>
          </cell>
        </row>
        <row r="15156">
          <cell r="K15156">
            <v>61284.08</v>
          </cell>
        </row>
        <row r="15157">
          <cell r="K15157">
            <v>61284.08</v>
          </cell>
        </row>
        <row r="15158">
          <cell r="K15158">
            <v>61284.08</v>
          </cell>
        </row>
        <row r="15159">
          <cell r="K15159">
            <v>61284.08</v>
          </cell>
        </row>
        <row r="15160">
          <cell r="K15160">
            <v>61284.08</v>
          </cell>
        </row>
        <row r="15161">
          <cell r="K15161">
            <v>61284.08</v>
          </cell>
        </row>
        <row r="15162">
          <cell r="K15162">
            <v>61284.08</v>
          </cell>
        </row>
        <row r="15163">
          <cell r="K15163">
            <v>61284.08</v>
          </cell>
        </row>
        <row r="15164">
          <cell r="K15164">
            <v>61284.08</v>
          </cell>
        </row>
        <row r="15165">
          <cell r="K15165">
            <v>61284.08</v>
          </cell>
        </row>
        <row r="15166">
          <cell r="K15166">
            <v>61284.08</v>
          </cell>
        </row>
        <row r="15167">
          <cell r="K15167">
            <v>61284.08</v>
          </cell>
        </row>
        <row r="15168">
          <cell r="K15168">
            <v>61284.08</v>
          </cell>
        </row>
        <row r="15169">
          <cell r="K15169">
            <v>61284.08</v>
          </cell>
        </row>
        <row r="15170">
          <cell r="K15170">
            <v>61284.08</v>
          </cell>
        </row>
        <row r="15171">
          <cell r="K15171">
            <v>61284.08</v>
          </cell>
        </row>
        <row r="15172">
          <cell r="K15172">
            <v>61284.08</v>
          </cell>
        </row>
        <row r="15173">
          <cell r="K15173">
            <v>61284.08</v>
          </cell>
        </row>
        <row r="15174">
          <cell r="K15174">
            <v>61284.08</v>
          </cell>
        </row>
        <row r="15175">
          <cell r="K15175">
            <v>61284.08</v>
          </cell>
        </row>
        <row r="15176">
          <cell r="K15176">
            <v>61284.08</v>
          </cell>
        </row>
        <row r="15177">
          <cell r="K15177">
            <v>61284.08</v>
          </cell>
        </row>
        <row r="15178">
          <cell r="K15178">
            <v>0</v>
          </cell>
        </row>
        <row r="15179">
          <cell r="K15179">
            <v>61284.08</v>
          </cell>
        </row>
        <row r="15180">
          <cell r="K15180">
            <v>61284.08</v>
          </cell>
        </row>
        <row r="15181">
          <cell r="K15181">
            <v>61284.08</v>
          </cell>
        </row>
        <row r="15182">
          <cell r="K15182">
            <v>61284.08</v>
          </cell>
        </row>
        <row r="15183">
          <cell r="K15183">
            <v>61284.08</v>
          </cell>
        </row>
        <row r="15184">
          <cell r="K15184">
            <v>61284.08</v>
          </cell>
        </row>
        <row r="15185">
          <cell r="K15185">
            <v>61284.08</v>
          </cell>
        </row>
        <row r="15186">
          <cell r="K15186">
            <v>122568.15000000001</v>
          </cell>
        </row>
        <row r="15187">
          <cell r="K15187">
            <v>61284.08</v>
          </cell>
        </row>
        <row r="15188">
          <cell r="K15188">
            <v>61284.08</v>
          </cell>
        </row>
        <row r="15189">
          <cell r="K15189">
            <v>61284.08</v>
          </cell>
        </row>
        <row r="15190">
          <cell r="K15190">
            <v>61284.08</v>
          </cell>
        </row>
        <row r="15191">
          <cell r="K15191">
            <v>61284.08</v>
          </cell>
        </row>
        <row r="15192">
          <cell r="K15192">
            <v>61284.08</v>
          </cell>
        </row>
        <row r="15193">
          <cell r="K15193">
            <v>61284.08</v>
          </cell>
        </row>
        <row r="15194">
          <cell r="K15194">
            <v>61284.08</v>
          </cell>
        </row>
        <row r="15195">
          <cell r="K15195">
            <v>61284.08</v>
          </cell>
        </row>
        <row r="15196">
          <cell r="K15196">
            <v>61284.08</v>
          </cell>
        </row>
        <row r="15197">
          <cell r="K15197">
            <v>61284.08</v>
          </cell>
        </row>
        <row r="15198">
          <cell r="K15198">
            <v>61284.08</v>
          </cell>
        </row>
        <row r="15199">
          <cell r="K15199">
            <v>61284.08</v>
          </cell>
        </row>
        <row r="15200">
          <cell r="K15200">
            <v>50394.19</v>
          </cell>
        </row>
        <row r="15201">
          <cell r="K15201">
            <v>62488.79</v>
          </cell>
        </row>
        <row r="15202">
          <cell r="K15202">
            <v>52409.96</v>
          </cell>
        </row>
        <row r="15203">
          <cell r="K15203">
            <v>110867.21</v>
          </cell>
        </row>
        <row r="15204">
          <cell r="K15204">
            <v>32252.280000000002</v>
          </cell>
        </row>
        <row r="15205">
          <cell r="K15205">
            <v>48378.42</v>
          </cell>
        </row>
        <row r="15206">
          <cell r="K15206">
            <v>100788.38</v>
          </cell>
        </row>
        <row r="15207">
          <cell r="K15207">
            <v>50394.19</v>
          </cell>
        </row>
        <row r="15208">
          <cell r="K15208">
            <v>98772.61</v>
          </cell>
        </row>
        <row r="15209">
          <cell r="K15209">
            <v>48378.42</v>
          </cell>
        </row>
        <row r="15210">
          <cell r="K15210">
            <v>0</v>
          </cell>
        </row>
        <row r="15211">
          <cell r="K15211">
            <v>40315.35</v>
          </cell>
        </row>
        <row r="15212">
          <cell r="K15212">
            <v>36283.82</v>
          </cell>
        </row>
        <row r="15213">
          <cell r="K15213">
            <v>98772.61</v>
          </cell>
        </row>
        <row r="15214">
          <cell r="K15214">
            <v>40315.35</v>
          </cell>
        </row>
        <row r="15215">
          <cell r="K15215">
            <v>98772.61</v>
          </cell>
        </row>
        <row r="15216">
          <cell r="K15216">
            <v>40315.35</v>
          </cell>
        </row>
        <row r="15217">
          <cell r="K15217">
            <v>58457.26</v>
          </cell>
        </row>
        <row r="15218">
          <cell r="K15218">
            <v>86678</v>
          </cell>
        </row>
        <row r="15219">
          <cell r="K15219">
            <v>38299.58</v>
          </cell>
        </row>
        <row r="15220">
          <cell r="K15220">
            <v>118930.28</v>
          </cell>
        </row>
        <row r="15221">
          <cell r="K15221">
            <v>104819.91</v>
          </cell>
        </row>
        <row r="15222">
          <cell r="K15222">
            <v>104819.91</v>
          </cell>
        </row>
        <row r="15223">
          <cell r="K15223">
            <v>50394.19</v>
          </cell>
        </row>
        <row r="15224">
          <cell r="K15224">
            <v>38299.58</v>
          </cell>
        </row>
        <row r="15225">
          <cell r="K15225">
            <v>52409.96</v>
          </cell>
        </row>
        <row r="15226">
          <cell r="K15226">
            <v>38299.58</v>
          </cell>
        </row>
        <row r="15227">
          <cell r="K15227">
            <v>116914.52</v>
          </cell>
        </row>
        <row r="15228">
          <cell r="K15228">
            <v>102804.14</v>
          </cell>
        </row>
        <row r="15229">
          <cell r="K15229">
            <v>56441.49</v>
          </cell>
        </row>
        <row r="15230">
          <cell r="K15230">
            <v>60473.03</v>
          </cell>
        </row>
        <row r="15231">
          <cell r="K15231">
            <v>52409.96</v>
          </cell>
        </row>
        <row r="15232">
          <cell r="K15232">
            <v>52409.96</v>
          </cell>
        </row>
        <row r="15233">
          <cell r="K15233">
            <v>58457.26</v>
          </cell>
        </row>
        <row r="15234">
          <cell r="K15234">
            <v>116914.52</v>
          </cell>
        </row>
        <row r="15235">
          <cell r="K15235">
            <v>52409.96</v>
          </cell>
        </row>
        <row r="15236">
          <cell r="K15236">
            <v>48378.42</v>
          </cell>
        </row>
        <row r="15237">
          <cell r="K15237">
            <v>58457.26</v>
          </cell>
        </row>
        <row r="15238">
          <cell r="K15238">
            <v>60473.03</v>
          </cell>
        </row>
        <row r="15239">
          <cell r="K15239">
            <v>62488.79</v>
          </cell>
        </row>
        <row r="15240">
          <cell r="K15240">
            <v>88693.77</v>
          </cell>
        </row>
        <row r="15241">
          <cell r="K15241">
            <v>68536.100000000006</v>
          </cell>
        </row>
        <row r="15242">
          <cell r="K15242">
            <v>48378.42</v>
          </cell>
        </row>
        <row r="15243">
          <cell r="K15243">
            <v>62488.79</v>
          </cell>
        </row>
        <row r="15244">
          <cell r="K15244">
            <v>50394.19</v>
          </cell>
        </row>
        <row r="15245">
          <cell r="K15245">
            <v>40315.35</v>
          </cell>
        </row>
        <row r="15246">
          <cell r="K15246">
            <v>62488.79</v>
          </cell>
        </row>
        <row r="15247">
          <cell r="K15247">
            <v>52409.96</v>
          </cell>
        </row>
        <row r="15248">
          <cell r="K15248">
            <v>58457.26</v>
          </cell>
        </row>
        <row r="15249">
          <cell r="K15249">
            <v>70551.86</v>
          </cell>
        </row>
        <row r="15250">
          <cell r="K15250">
            <v>0</v>
          </cell>
        </row>
        <row r="15251">
          <cell r="K15251">
            <v>86678</v>
          </cell>
        </row>
        <row r="15252">
          <cell r="K15252">
            <v>70551.86</v>
          </cell>
        </row>
        <row r="15253">
          <cell r="K15253">
            <v>90709.540000000008</v>
          </cell>
        </row>
        <row r="15254">
          <cell r="K15254">
            <v>74583.400000000009</v>
          </cell>
        </row>
        <row r="15255">
          <cell r="K15255">
            <v>96756.84</v>
          </cell>
        </row>
        <row r="15256">
          <cell r="K15256">
            <v>88693.77</v>
          </cell>
        </row>
        <row r="15257">
          <cell r="K15257">
            <v>88693.77</v>
          </cell>
        </row>
        <row r="15258">
          <cell r="K15258">
            <v>112882.98</v>
          </cell>
        </row>
        <row r="15259">
          <cell r="K15259">
            <v>94741.07</v>
          </cell>
        </row>
        <row r="15260">
          <cell r="K15260">
            <v>76599.17</v>
          </cell>
        </row>
        <row r="15261">
          <cell r="K15261">
            <v>90709.540000000008</v>
          </cell>
        </row>
        <row r="15262">
          <cell r="K15262">
            <v>110867.21</v>
          </cell>
        </row>
        <row r="15263">
          <cell r="K15263">
            <v>84662.24</v>
          </cell>
        </row>
        <row r="15264">
          <cell r="K15264">
            <v>54425.72</v>
          </cell>
        </row>
        <row r="15265">
          <cell r="K15265">
            <v>52409.96</v>
          </cell>
        </row>
        <row r="15266">
          <cell r="K15266">
            <v>98772.61</v>
          </cell>
        </row>
        <row r="15267">
          <cell r="K15267">
            <v>98772.61</v>
          </cell>
        </row>
        <row r="15268">
          <cell r="K15268">
            <v>68536.100000000006</v>
          </cell>
        </row>
        <row r="15269">
          <cell r="K15269">
            <v>120946.05</v>
          </cell>
        </row>
        <row r="15270">
          <cell r="K15270">
            <v>100788.38</v>
          </cell>
        </row>
        <row r="15271">
          <cell r="K15271">
            <v>50394.19</v>
          </cell>
        </row>
        <row r="15272">
          <cell r="K15272">
            <v>8423.5400000000009</v>
          </cell>
        </row>
        <row r="15273">
          <cell r="K15273">
            <v>8423.5400000000009</v>
          </cell>
        </row>
        <row r="15274">
          <cell r="K15274">
            <v>8423.5400000000009</v>
          </cell>
        </row>
        <row r="15275">
          <cell r="K15275">
            <v>8423.5400000000009</v>
          </cell>
        </row>
        <row r="15276">
          <cell r="K15276">
            <v>8423.5400000000009</v>
          </cell>
        </row>
        <row r="15277">
          <cell r="K15277">
            <v>8423.5400000000009</v>
          </cell>
        </row>
        <row r="15278">
          <cell r="K15278">
            <v>8423.5400000000009</v>
          </cell>
        </row>
        <row r="15279">
          <cell r="K15279">
            <v>8423.5400000000009</v>
          </cell>
        </row>
        <row r="15280">
          <cell r="K15280">
            <v>8423.5400000000009</v>
          </cell>
        </row>
        <row r="15281">
          <cell r="K15281">
            <v>8423.5400000000009</v>
          </cell>
        </row>
        <row r="15282">
          <cell r="K15282">
            <v>0</v>
          </cell>
        </row>
        <row r="15283">
          <cell r="K15283">
            <v>8423.5400000000009</v>
          </cell>
        </row>
        <row r="15284">
          <cell r="K15284">
            <v>8423.5400000000009</v>
          </cell>
        </row>
        <row r="15285">
          <cell r="K15285">
            <v>8423.5400000000009</v>
          </cell>
        </row>
        <row r="15286">
          <cell r="K15286">
            <v>8423.5400000000009</v>
          </cell>
        </row>
        <row r="15287">
          <cell r="K15287">
            <v>8423.5400000000009</v>
          </cell>
        </row>
        <row r="15288">
          <cell r="K15288">
            <v>8423.5400000000009</v>
          </cell>
        </row>
        <row r="15289">
          <cell r="K15289">
            <v>8423.5400000000009</v>
          </cell>
        </row>
        <row r="15290">
          <cell r="K15290">
            <v>8423.5400000000009</v>
          </cell>
        </row>
        <row r="15291">
          <cell r="K15291">
            <v>8423.5400000000009</v>
          </cell>
        </row>
        <row r="15292">
          <cell r="K15292">
            <v>8423.5400000000009</v>
          </cell>
        </row>
        <row r="15293">
          <cell r="K15293">
            <v>8423.5400000000009</v>
          </cell>
        </row>
        <row r="15294">
          <cell r="K15294">
            <v>8423.5400000000009</v>
          </cell>
        </row>
        <row r="15295">
          <cell r="K15295">
            <v>8423.5400000000009</v>
          </cell>
        </row>
        <row r="15296">
          <cell r="K15296">
            <v>8423.5400000000009</v>
          </cell>
        </row>
        <row r="15297">
          <cell r="K15297">
            <v>8423.5400000000009</v>
          </cell>
        </row>
        <row r="15298">
          <cell r="K15298">
            <v>8423.5400000000009</v>
          </cell>
        </row>
        <row r="15299">
          <cell r="K15299">
            <v>8423.5400000000009</v>
          </cell>
        </row>
        <row r="15300">
          <cell r="K15300">
            <v>8423.5400000000009</v>
          </cell>
        </row>
        <row r="15301">
          <cell r="K15301">
            <v>8423.5400000000009</v>
          </cell>
        </row>
        <row r="15302">
          <cell r="K15302">
            <v>8423.5400000000009</v>
          </cell>
        </row>
        <row r="15303">
          <cell r="K15303">
            <v>8423.5400000000009</v>
          </cell>
        </row>
        <row r="15304">
          <cell r="K15304">
            <v>8423.5400000000009</v>
          </cell>
        </row>
        <row r="15305">
          <cell r="K15305">
            <v>8423.5400000000009</v>
          </cell>
        </row>
        <row r="15306">
          <cell r="K15306">
            <v>8423.5400000000009</v>
          </cell>
        </row>
        <row r="15307">
          <cell r="K15307">
            <v>8423.5400000000009</v>
          </cell>
        </row>
        <row r="15308">
          <cell r="K15308">
            <v>8423.5400000000009</v>
          </cell>
        </row>
        <row r="15309">
          <cell r="K15309">
            <v>8423.5400000000009</v>
          </cell>
        </row>
        <row r="15310">
          <cell r="K15310">
            <v>8423.5400000000009</v>
          </cell>
        </row>
        <row r="15311">
          <cell r="K15311">
            <v>8423.5400000000009</v>
          </cell>
        </row>
        <row r="15312">
          <cell r="K15312">
            <v>8423.5400000000009</v>
          </cell>
        </row>
        <row r="15313">
          <cell r="K15313">
            <v>8423.5400000000009</v>
          </cell>
        </row>
        <row r="15314">
          <cell r="K15314">
            <v>8423.5400000000009</v>
          </cell>
        </row>
        <row r="15315">
          <cell r="K15315">
            <v>8423.5400000000009</v>
          </cell>
        </row>
        <row r="15316">
          <cell r="K15316">
            <v>8423.5400000000009</v>
          </cell>
        </row>
        <row r="15317">
          <cell r="K15317">
            <v>8423.5400000000009</v>
          </cell>
        </row>
        <row r="15318">
          <cell r="K15318">
            <v>8423.5400000000009</v>
          </cell>
        </row>
        <row r="15319">
          <cell r="K15319">
            <v>8423.5400000000009</v>
          </cell>
        </row>
        <row r="15320">
          <cell r="K15320">
            <v>8423.5400000000009</v>
          </cell>
        </row>
        <row r="15321">
          <cell r="K15321">
            <v>8423.5400000000009</v>
          </cell>
        </row>
        <row r="15322">
          <cell r="K15322">
            <v>0</v>
          </cell>
        </row>
        <row r="15323">
          <cell r="K15323">
            <v>8423.5400000000009</v>
          </cell>
        </row>
        <row r="15324">
          <cell r="K15324">
            <v>8423.5400000000009</v>
          </cell>
        </row>
        <row r="15325">
          <cell r="K15325">
            <v>8423.5400000000009</v>
          </cell>
        </row>
        <row r="15326">
          <cell r="K15326">
            <v>8423.5400000000009</v>
          </cell>
        </row>
        <row r="15327">
          <cell r="K15327">
            <v>8423.5400000000009</v>
          </cell>
        </row>
        <row r="15328">
          <cell r="K15328">
            <v>8423.5400000000009</v>
          </cell>
        </row>
        <row r="15329">
          <cell r="K15329">
            <v>8423.5400000000009</v>
          </cell>
        </row>
        <row r="15330">
          <cell r="K15330">
            <v>8423.5400000000009</v>
          </cell>
        </row>
        <row r="15331">
          <cell r="K15331">
            <v>8423.5400000000009</v>
          </cell>
        </row>
        <row r="15332">
          <cell r="K15332">
            <v>8423.5400000000009</v>
          </cell>
        </row>
        <row r="15333">
          <cell r="K15333">
            <v>8423.5400000000009</v>
          </cell>
        </row>
        <row r="15334">
          <cell r="K15334">
            <v>8423.5400000000009</v>
          </cell>
        </row>
        <row r="15335">
          <cell r="K15335">
            <v>8423.5400000000009</v>
          </cell>
        </row>
        <row r="15336">
          <cell r="K15336">
            <v>8423.5400000000009</v>
          </cell>
        </row>
        <row r="15337">
          <cell r="K15337">
            <v>8423.5400000000009</v>
          </cell>
        </row>
        <row r="15338">
          <cell r="K15338">
            <v>8423.5400000000009</v>
          </cell>
        </row>
        <row r="15339">
          <cell r="K15339">
            <v>8423.5400000000009</v>
          </cell>
        </row>
        <row r="15340">
          <cell r="K15340">
            <v>8423.5400000000009</v>
          </cell>
        </row>
        <row r="15341">
          <cell r="K15341">
            <v>8423.5400000000009</v>
          </cell>
        </row>
        <row r="15342">
          <cell r="K15342">
            <v>8423.5400000000009</v>
          </cell>
        </row>
        <row r="15343">
          <cell r="K15343">
            <v>8423.5400000000009</v>
          </cell>
        </row>
        <row r="15344">
          <cell r="K15344">
            <v>7114.47</v>
          </cell>
        </row>
        <row r="15345">
          <cell r="K15345">
            <v>7114.47</v>
          </cell>
        </row>
        <row r="15346">
          <cell r="K15346">
            <v>7114.47</v>
          </cell>
        </row>
        <row r="15347">
          <cell r="K15347">
            <v>7114.47</v>
          </cell>
        </row>
        <row r="15348">
          <cell r="K15348">
            <v>7114.47</v>
          </cell>
        </row>
        <row r="15349">
          <cell r="K15349">
            <v>7114.47</v>
          </cell>
        </row>
        <row r="15350">
          <cell r="K15350">
            <v>7114.47</v>
          </cell>
        </row>
        <row r="15351">
          <cell r="K15351">
            <v>7114.47</v>
          </cell>
        </row>
        <row r="15352">
          <cell r="K15352">
            <v>7114.47</v>
          </cell>
        </row>
        <row r="15353">
          <cell r="K15353">
            <v>7114.47</v>
          </cell>
        </row>
        <row r="15354">
          <cell r="K15354">
            <v>0</v>
          </cell>
        </row>
        <row r="15355">
          <cell r="K15355">
            <v>7114.47</v>
          </cell>
        </row>
        <row r="15356">
          <cell r="K15356">
            <v>7114.47</v>
          </cell>
        </row>
        <row r="15357">
          <cell r="K15357">
            <v>7114.47</v>
          </cell>
        </row>
        <row r="15358">
          <cell r="K15358">
            <v>7114.47</v>
          </cell>
        </row>
        <row r="15359">
          <cell r="K15359">
            <v>7114.47</v>
          </cell>
        </row>
        <row r="15360">
          <cell r="K15360">
            <v>7114.47</v>
          </cell>
        </row>
        <row r="15361">
          <cell r="K15361">
            <v>7114.47</v>
          </cell>
        </row>
        <row r="15362">
          <cell r="K15362">
            <v>7114.47</v>
          </cell>
        </row>
        <row r="15363">
          <cell r="K15363">
            <v>7114.47</v>
          </cell>
        </row>
        <row r="15364">
          <cell r="K15364">
            <v>7114.47</v>
          </cell>
        </row>
        <row r="15365">
          <cell r="K15365">
            <v>7114.47</v>
          </cell>
        </row>
        <row r="15366">
          <cell r="K15366">
            <v>7114.47</v>
          </cell>
        </row>
        <row r="15367">
          <cell r="K15367">
            <v>7114.47</v>
          </cell>
        </row>
        <row r="15368">
          <cell r="K15368">
            <v>7114.47</v>
          </cell>
        </row>
        <row r="15369">
          <cell r="K15369">
            <v>7114.47</v>
          </cell>
        </row>
        <row r="15370">
          <cell r="K15370">
            <v>7114.47</v>
          </cell>
        </row>
        <row r="15371">
          <cell r="K15371">
            <v>7114.47</v>
          </cell>
        </row>
        <row r="15372">
          <cell r="K15372">
            <v>7114.47</v>
          </cell>
        </row>
        <row r="15373">
          <cell r="K15373">
            <v>7114.47</v>
          </cell>
        </row>
        <row r="15374">
          <cell r="K15374">
            <v>7114.47</v>
          </cell>
        </row>
        <row r="15375">
          <cell r="K15375">
            <v>7114.47</v>
          </cell>
        </row>
        <row r="15376">
          <cell r="K15376">
            <v>7114.47</v>
          </cell>
        </row>
        <row r="15377">
          <cell r="K15377">
            <v>7114.47</v>
          </cell>
        </row>
        <row r="15378">
          <cell r="K15378">
            <v>7114.47</v>
          </cell>
        </row>
        <row r="15379">
          <cell r="K15379">
            <v>7114.47</v>
          </cell>
        </row>
        <row r="15380">
          <cell r="K15380">
            <v>7114.47</v>
          </cell>
        </row>
        <row r="15381">
          <cell r="K15381">
            <v>7114.47</v>
          </cell>
        </row>
        <row r="15382">
          <cell r="K15382">
            <v>7114.47</v>
          </cell>
        </row>
        <row r="15383">
          <cell r="K15383">
            <v>7114.47</v>
          </cell>
        </row>
        <row r="15384">
          <cell r="K15384">
            <v>7114.47</v>
          </cell>
        </row>
        <row r="15385">
          <cell r="K15385">
            <v>7114.47</v>
          </cell>
        </row>
        <row r="15386">
          <cell r="K15386">
            <v>7114.47</v>
          </cell>
        </row>
        <row r="15387">
          <cell r="K15387">
            <v>7114.47</v>
          </cell>
        </row>
        <row r="15388">
          <cell r="K15388">
            <v>7114.47</v>
          </cell>
        </row>
        <row r="15389">
          <cell r="K15389">
            <v>7114.47</v>
          </cell>
        </row>
        <row r="15390">
          <cell r="K15390">
            <v>7114.47</v>
          </cell>
        </row>
        <row r="15391">
          <cell r="K15391">
            <v>7114.47</v>
          </cell>
        </row>
        <row r="15392">
          <cell r="K15392">
            <v>7114.47</v>
          </cell>
        </row>
        <row r="15393">
          <cell r="K15393">
            <v>7114.47</v>
          </cell>
        </row>
        <row r="15394">
          <cell r="K15394">
            <v>0</v>
          </cell>
        </row>
        <row r="15395">
          <cell r="K15395">
            <v>7114.47</v>
          </cell>
        </row>
        <row r="15396">
          <cell r="K15396">
            <v>7114.47</v>
          </cell>
        </row>
        <row r="15397">
          <cell r="K15397">
            <v>7114.47</v>
          </cell>
        </row>
        <row r="15398">
          <cell r="K15398">
            <v>7114.47</v>
          </cell>
        </row>
        <row r="15399">
          <cell r="K15399">
            <v>7114.47</v>
          </cell>
        </row>
        <row r="15400">
          <cell r="K15400">
            <v>7114.47</v>
          </cell>
        </row>
        <row r="15401">
          <cell r="K15401">
            <v>7114.47</v>
          </cell>
        </row>
        <row r="15402">
          <cell r="K15402">
            <v>7114.47</v>
          </cell>
        </row>
        <row r="15403">
          <cell r="K15403">
            <v>7114.47</v>
          </cell>
        </row>
        <row r="15404">
          <cell r="K15404">
            <v>7114.47</v>
          </cell>
        </row>
        <row r="15405">
          <cell r="K15405">
            <v>7114.47</v>
          </cell>
        </row>
        <row r="15406">
          <cell r="K15406">
            <v>7114.47</v>
          </cell>
        </row>
        <row r="15407">
          <cell r="K15407">
            <v>7114.47</v>
          </cell>
        </row>
        <row r="15408">
          <cell r="K15408">
            <v>7114.47</v>
          </cell>
        </row>
        <row r="15409">
          <cell r="K15409">
            <v>7114.47</v>
          </cell>
        </row>
        <row r="15410">
          <cell r="K15410">
            <v>7114.47</v>
          </cell>
        </row>
        <row r="15411">
          <cell r="K15411">
            <v>7114.47</v>
          </cell>
        </row>
        <row r="15412">
          <cell r="K15412">
            <v>7114.47</v>
          </cell>
        </row>
        <row r="15413">
          <cell r="K15413">
            <v>7114.47</v>
          </cell>
        </row>
        <row r="15414">
          <cell r="K15414">
            <v>7114.47</v>
          </cell>
        </row>
        <row r="15415">
          <cell r="K15415">
            <v>7114.47</v>
          </cell>
        </row>
        <row r="15416">
          <cell r="K15416">
            <v>6165.88</v>
          </cell>
        </row>
        <row r="15417">
          <cell r="K15417">
            <v>6165.88</v>
          </cell>
        </row>
        <row r="15418">
          <cell r="K15418">
            <v>6165.88</v>
          </cell>
        </row>
        <row r="15419">
          <cell r="K15419">
            <v>6165.88</v>
          </cell>
        </row>
        <row r="15420">
          <cell r="K15420">
            <v>6165.88</v>
          </cell>
        </row>
        <row r="15421">
          <cell r="K15421">
            <v>6165.88</v>
          </cell>
        </row>
        <row r="15422">
          <cell r="K15422">
            <v>6165.88</v>
          </cell>
        </row>
        <row r="15423">
          <cell r="K15423">
            <v>6165.88</v>
          </cell>
        </row>
        <row r="15424">
          <cell r="K15424">
            <v>6165.88</v>
          </cell>
        </row>
        <row r="15425">
          <cell r="K15425">
            <v>6165.88</v>
          </cell>
        </row>
        <row r="15426">
          <cell r="K15426">
            <v>0</v>
          </cell>
        </row>
        <row r="15427">
          <cell r="K15427">
            <v>6165.88</v>
          </cell>
        </row>
        <row r="15428">
          <cell r="K15428">
            <v>6165.88</v>
          </cell>
        </row>
        <row r="15429">
          <cell r="K15429">
            <v>6165.88</v>
          </cell>
        </row>
        <row r="15430">
          <cell r="K15430">
            <v>6165.88</v>
          </cell>
        </row>
        <row r="15431">
          <cell r="K15431">
            <v>6165.88</v>
          </cell>
        </row>
        <row r="15432">
          <cell r="K15432">
            <v>6165.88</v>
          </cell>
        </row>
        <row r="15433">
          <cell r="K15433">
            <v>6165.88</v>
          </cell>
        </row>
        <row r="15434">
          <cell r="K15434">
            <v>6165.88</v>
          </cell>
        </row>
        <row r="15435">
          <cell r="K15435">
            <v>6165.88</v>
          </cell>
        </row>
        <row r="15436">
          <cell r="K15436">
            <v>6165.88</v>
          </cell>
        </row>
        <row r="15437">
          <cell r="K15437">
            <v>6165.88</v>
          </cell>
        </row>
        <row r="15438">
          <cell r="K15438">
            <v>6165.88</v>
          </cell>
        </row>
        <row r="15439">
          <cell r="K15439">
            <v>6165.88</v>
          </cell>
        </row>
        <row r="15440">
          <cell r="K15440">
            <v>6165.88</v>
          </cell>
        </row>
        <row r="15441">
          <cell r="K15441">
            <v>6165.88</v>
          </cell>
        </row>
        <row r="15442">
          <cell r="K15442">
            <v>6165.88</v>
          </cell>
        </row>
        <row r="15443">
          <cell r="K15443">
            <v>6165.88</v>
          </cell>
        </row>
        <row r="15444">
          <cell r="K15444">
            <v>6165.88</v>
          </cell>
        </row>
        <row r="15445">
          <cell r="K15445">
            <v>6165.88</v>
          </cell>
        </row>
        <row r="15446">
          <cell r="K15446">
            <v>6165.88</v>
          </cell>
        </row>
        <row r="15447">
          <cell r="K15447">
            <v>6165.88</v>
          </cell>
        </row>
        <row r="15448">
          <cell r="K15448">
            <v>6165.88</v>
          </cell>
        </row>
        <row r="15449">
          <cell r="K15449">
            <v>6165.88</v>
          </cell>
        </row>
        <row r="15450">
          <cell r="K15450">
            <v>6165.88</v>
          </cell>
        </row>
        <row r="15451">
          <cell r="K15451">
            <v>6165.88</v>
          </cell>
        </row>
        <row r="15452">
          <cell r="K15452">
            <v>6165.88</v>
          </cell>
        </row>
        <row r="15453">
          <cell r="K15453">
            <v>6165.88</v>
          </cell>
        </row>
        <row r="15454">
          <cell r="K15454">
            <v>6165.88</v>
          </cell>
        </row>
        <row r="15455">
          <cell r="K15455">
            <v>6165.88</v>
          </cell>
        </row>
        <row r="15456">
          <cell r="K15456">
            <v>6165.88</v>
          </cell>
        </row>
        <row r="15457">
          <cell r="K15457">
            <v>6165.88</v>
          </cell>
        </row>
        <row r="15458">
          <cell r="K15458">
            <v>6165.88</v>
          </cell>
        </row>
        <row r="15459">
          <cell r="K15459">
            <v>6165.88</v>
          </cell>
        </row>
        <row r="15460">
          <cell r="K15460">
            <v>6165.88</v>
          </cell>
        </row>
        <row r="15461">
          <cell r="K15461">
            <v>6165.88</v>
          </cell>
        </row>
        <row r="15462">
          <cell r="K15462">
            <v>6165.88</v>
          </cell>
        </row>
        <row r="15463">
          <cell r="K15463">
            <v>6165.88</v>
          </cell>
        </row>
        <row r="15464">
          <cell r="K15464">
            <v>6165.88</v>
          </cell>
        </row>
        <row r="15465">
          <cell r="K15465">
            <v>6165.88</v>
          </cell>
        </row>
        <row r="15466">
          <cell r="K15466">
            <v>0</v>
          </cell>
        </row>
        <row r="15467">
          <cell r="K15467">
            <v>6165.88</v>
          </cell>
        </row>
        <row r="15468">
          <cell r="K15468">
            <v>6165.88</v>
          </cell>
        </row>
        <row r="15469">
          <cell r="K15469">
            <v>6165.88</v>
          </cell>
        </row>
        <row r="15470">
          <cell r="K15470">
            <v>6165.88</v>
          </cell>
        </row>
        <row r="15471">
          <cell r="K15471">
            <v>6165.88</v>
          </cell>
        </row>
        <row r="15472">
          <cell r="K15472">
            <v>6165.88</v>
          </cell>
        </row>
        <row r="15473">
          <cell r="K15473">
            <v>6165.88</v>
          </cell>
        </row>
        <row r="15474">
          <cell r="K15474">
            <v>6165.88</v>
          </cell>
        </row>
        <row r="15475">
          <cell r="K15475">
            <v>6165.88</v>
          </cell>
        </row>
        <row r="15476">
          <cell r="K15476">
            <v>6165.88</v>
          </cell>
        </row>
        <row r="15477">
          <cell r="K15477">
            <v>6165.88</v>
          </cell>
        </row>
        <row r="15478">
          <cell r="K15478">
            <v>6165.88</v>
          </cell>
        </row>
        <row r="15479">
          <cell r="K15479">
            <v>6165.88</v>
          </cell>
        </row>
        <row r="15480">
          <cell r="K15480">
            <v>6165.88</v>
          </cell>
        </row>
        <row r="15481">
          <cell r="K15481">
            <v>6165.88</v>
          </cell>
        </row>
        <row r="15482">
          <cell r="K15482">
            <v>6165.88</v>
          </cell>
        </row>
        <row r="15483">
          <cell r="K15483">
            <v>6165.88</v>
          </cell>
        </row>
        <row r="15484">
          <cell r="K15484">
            <v>6165.88</v>
          </cell>
        </row>
        <row r="15485">
          <cell r="K15485">
            <v>6165.88</v>
          </cell>
        </row>
        <row r="15486">
          <cell r="K15486">
            <v>6165.88</v>
          </cell>
        </row>
        <row r="15487">
          <cell r="K15487">
            <v>6165.88</v>
          </cell>
        </row>
        <row r="15488">
          <cell r="K15488">
            <v>70990.59</v>
          </cell>
        </row>
        <row r="15489">
          <cell r="K15489">
            <v>70990.59</v>
          </cell>
        </row>
        <row r="15490">
          <cell r="K15490">
            <v>70990.59</v>
          </cell>
        </row>
        <row r="15491">
          <cell r="K15491">
            <v>70990.59</v>
          </cell>
        </row>
        <row r="15492">
          <cell r="K15492">
            <v>70990.59</v>
          </cell>
        </row>
        <row r="15493">
          <cell r="K15493">
            <v>70990.59</v>
          </cell>
        </row>
        <row r="15494">
          <cell r="K15494">
            <v>70990.59</v>
          </cell>
        </row>
        <row r="15495">
          <cell r="K15495">
            <v>70990.59</v>
          </cell>
        </row>
        <row r="15496">
          <cell r="K15496">
            <v>70990.59</v>
          </cell>
        </row>
        <row r="15497">
          <cell r="K15497">
            <v>70990.59</v>
          </cell>
        </row>
        <row r="15498">
          <cell r="K15498">
            <v>0</v>
          </cell>
        </row>
        <row r="15499">
          <cell r="K15499">
            <v>70990.59</v>
          </cell>
        </row>
        <row r="15500">
          <cell r="K15500">
            <v>70990.59</v>
          </cell>
        </row>
        <row r="15501">
          <cell r="K15501">
            <v>70990.59</v>
          </cell>
        </row>
        <row r="15502">
          <cell r="K15502">
            <v>70990.59</v>
          </cell>
        </row>
        <row r="15503">
          <cell r="K15503">
            <v>70990.59</v>
          </cell>
        </row>
        <row r="15504">
          <cell r="K15504">
            <v>70990.59</v>
          </cell>
        </row>
        <row r="15505">
          <cell r="K15505">
            <v>70990.59</v>
          </cell>
        </row>
        <row r="15506">
          <cell r="K15506">
            <v>70990.59</v>
          </cell>
        </row>
        <row r="15507">
          <cell r="K15507">
            <v>70990.59</v>
          </cell>
        </row>
        <row r="15508">
          <cell r="K15508">
            <v>70990.59</v>
          </cell>
        </row>
        <row r="15509">
          <cell r="K15509">
            <v>70990.59</v>
          </cell>
        </row>
        <row r="15510">
          <cell r="K15510">
            <v>70990.59</v>
          </cell>
        </row>
        <row r="15511">
          <cell r="K15511">
            <v>70990.59</v>
          </cell>
        </row>
        <row r="15512">
          <cell r="K15512">
            <v>70990.59</v>
          </cell>
        </row>
        <row r="15513">
          <cell r="K15513">
            <v>70990.59</v>
          </cell>
        </row>
        <row r="15514">
          <cell r="K15514">
            <v>70990.59</v>
          </cell>
        </row>
        <row r="15515">
          <cell r="K15515">
            <v>70990.59</v>
          </cell>
        </row>
        <row r="15516">
          <cell r="K15516">
            <v>70990.59</v>
          </cell>
        </row>
        <row r="15517">
          <cell r="K15517">
            <v>70990.59</v>
          </cell>
        </row>
        <row r="15518">
          <cell r="K15518">
            <v>70990.59</v>
          </cell>
        </row>
        <row r="15519">
          <cell r="K15519">
            <v>70990.59</v>
          </cell>
        </row>
        <row r="15520">
          <cell r="K15520">
            <v>70990.59</v>
          </cell>
        </row>
        <row r="15521">
          <cell r="K15521">
            <v>70990.59</v>
          </cell>
        </row>
        <row r="15522">
          <cell r="K15522">
            <v>70990.59</v>
          </cell>
        </row>
        <row r="15523">
          <cell r="K15523">
            <v>70990.59</v>
          </cell>
        </row>
        <row r="15524">
          <cell r="K15524">
            <v>70990.59</v>
          </cell>
        </row>
        <row r="15525">
          <cell r="K15525">
            <v>70990.59</v>
          </cell>
        </row>
        <row r="15526">
          <cell r="K15526">
            <v>70990.59</v>
          </cell>
        </row>
        <row r="15527">
          <cell r="K15527">
            <v>70990.59</v>
          </cell>
        </row>
        <row r="15528">
          <cell r="K15528">
            <v>70990.59</v>
          </cell>
        </row>
        <row r="15529">
          <cell r="K15529">
            <v>70990.59</v>
          </cell>
        </row>
        <row r="15530">
          <cell r="K15530">
            <v>70990.59</v>
          </cell>
        </row>
        <row r="15531">
          <cell r="K15531">
            <v>70990.59</v>
          </cell>
        </row>
        <row r="15532">
          <cell r="K15532">
            <v>70990.59</v>
          </cell>
        </row>
        <row r="15533">
          <cell r="K15533">
            <v>70990.59</v>
          </cell>
        </row>
        <row r="15534">
          <cell r="K15534">
            <v>70990.59</v>
          </cell>
        </row>
        <row r="15535">
          <cell r="K15535">
            <v>70990.59</v>
          </cell>
        </row>
        <row r="15536">
          <cell r="K15536">
            <v>70990.59</v>
          </cell>
        </row>
        <row r="15537">
          <cell r="K15537">
            <v>70990.59</v>
          </cell>
        </row>
        <row r="15538">
          <cell r="K15538">
            <v>0</v>
          </cell>
        </row>
        <row r="15539">
          <cell r="K15539">
            <v>70990.59</v>
          </cell>
        </row>
        <row r="15540">
          <cell r="K15540">
            <v>70990.59</v>
          </cell>
        </row>
        <row r="15541">
          <cell r="K15541">
            <v>70990.59</v>
          </cell>
        </row>
        <row r="15542">
          <cell r="K15542">
            <v>70990.59</v>
          </cell>
        </row>
        <row r="15543">
          <cell r="K15543">
            <v>70990.59</v>
          </cell>
        </row>
        <row r="15544">
          <cell r="K15544">
            <v>70990.59</v>
          </cell>
        </row>
        <row r="15545">
          <cell r="K15545">
            <v>70990.59</v>
          </cell>
        </row>
        <row r="15546">
          <cell r="K15546">
            <v>70990.59</v>
          </cell>
        </row>
        <row r="15547">
          <cell r="K15547">
            <v>70990.59</v>
          </cell>
        </row>
        <row r="15548">
          <cell r="K15548">
            <v>70990.59</v>
          </cell>
        </row>
        <row r="15549">
          <cell r="K15549">
            <v>70990.59</v>
          </cell>
        </row>
        <row r="15550">
          <cell r="K15550">
            <v>70990.59</v>
          </cell>
        </row>
        <row r="15551">
          <cell r="K15551">
            <v>70990.59</v>
          </cell>
        </row>
        <row r="15552">
          <cell r="K15552">
            <v>70990.59</v>
          </cell>
        </row>
        <row r="15553">
          <cell r="K15553">
            <v>70990.59</v>
          </cell>
        </row>
        <row r="15554">
          <cell r="K15554">
            <v>70990.59</v>
          </cell>
        </row>
        <row r="15555">
          <cell r="K15555">
            <v>70990.59</v>
          </cell>
        </row>
        <row r="15556">
          <cell r="K15556">
            <v>70990.59</v>
          </cell>
        </row>
        <row r="15557">
          <cell r="K15557">
            <v>70990.59</v>
          </cell>
        </row>
        <row r="15558">
          <cell r="K15558">
            <v>70990.59</v>
          </cell>
        </row>
        <row r="15559">
          <cell r="K15559">
            <v>70990.59</v>
          </cell>
        </row>
        <row r="15560">
          <cell r="K15560">
            <v>13339.64</v>
          </cell>
        </row>
        <row r="15561">
          <cell r="K15561">
            <v>16541.150000000001</v>
          </cell>
        </row>
        <row r="15562">
          <cell r="K15562">
            <v>13873.220000000001</v>
          </cell>
        </row>
        <row r="15563">
          <cell r="K15563">
            <v>29347.200000000001</v>
          </cell>
        </row>
        <row r="15564">
          <cell r="K15564">
            <v>8537.3700000000008</v>
          </cell>
        </row>
        <row r="15565">
          <cell r="K15565">
            <v>12806.050000000001</v>
          </cell>
        </row>
        <row r="15566">
          <cell r="K15566">
            <v>26679.279999999999</v>
          </cell>
        </row>
        <row r="15567">
          <cell r="K15567">
            <v>13339.64</v>
          </cell>
        </row>
        <row r="15568">
          <cell r="K15568">
            <v>26145.690000000002</v>
          </cell>
        </row>
        <row r="15569">
          <cell r="K15569">
            <v>12806.050000000001</v>
          </cell>
        </row>
        <row r="15570">
          <cell r="K15570">
            <v>0</v>
          </cell>
        </row>
        <row r="15571">
          <cell r="K15571">
            <v>10671.710000000001</v>
          </cell>
        </row>
        <row r="15572">
          <cell r="K15572">
            <v>9604.5400000000009</v>
          </cell>
        </row>
        <row r="15573">
          <cell r="K15573">
            <v>26145.690000000002</v>
          </cell>
        </row>
        <row r="15574">
          <cell r="K15574">
            <v>10671.710000000001</v>
          </cell>
        </row>
        <row r="15575">
          <cell r="K15575">
            <v>26145.690000000002</v>
          </cell>
        </row>
        <row r="15576">
          <cell r="K15576">
            <v>10671.710000000001</v>
          </cell>
        </row>
        <row r="15577">
          <cell r="K15577">
            <v>15473.98</v>
          </cell>
        </row>
        <row r="15578">
          <cell r="K15578">
            <v>22944.18</v>
          </cell>
        </row>
        <row r="15579">
          <cell r="K15579">
            <v>10138.120000000001</v>
          </cell>
        </row>
        <row r="15580">
          <cell r="K15580">
            <v>31481.55</v>
          </cell>
        </row>
        <row r="15581">
          <cell r="K15581">
            <v>27746.45</v>
          </cell>
        </row>
        <row r="15582">
          <cell r="K15582">
            <v>27746.45</v>
          </cell>
        </row>
        <row r="15583">
          <cell r="K15583">
            <v>13339.64</v>
          </cell>
        </row>
        <row r="15584">
          <cell r="K15584">
            <v>10138.120000000001</v>
          </cell>
        </row>
        <row r="15585">
          <cell r="K15585">
            <v>13873.220000000001</v>
          </cell>
        </row>
        <row r="15586">
          <cell r="K15586">
            <v>10138.120000000001</v>
          </cell>
        </row>
        <row r="15587">
          <cell r="K15587">
            <v>30947.96</v>
          </cell>
        </row>
        <row r="15588">
          <cell r="K15588">
            <v>27212.86</v>
          </cell>
        </row>
        <row r="15589">
          <cell r="K15589">
            <v>14940.39</v>
          </cell>
        </row>
        <row r="15590">
          <cell r="K15590">
            <v>16007.57</v>
          </cell>
        </row>
        <row r="15591">
          <cell r="K15591">
            <v>13873.220000000001</v>
          </cell>
        </row>
        <row r="15592">
          <cell r="K15592">
            <v>13873.220000000001</v>
          </cell>
        </row>
        <row r="15593">
          <cell r="K15593">
            <v>15473.98</v>
          </cell>
        </row>
        <row r="15594">
          <cell r="K15594">
            <v>30947.96</v>
          </cell>
        </row>
        <row r="15595">
          <cell r="K15595">
            <v>13873.220000000001</v>
          </cell>
        </row>
        <row r="15596">
          <cell r="K15596">
            <v>12806.050000000001</v>
          </cell>
        </row>
        <row r="15597">
          <cell r="K15597">
            <v>15473.98</v>
          </cell>
        </row>
        <row r="15598">
          <cell r="K15598">
            <v>16007.57</v>
          </cell>
        </row>
        <row r="15599">
          <cell r="K15599">
            <v>16541.150000000001</v>
          </cell>
        </row>
        <row r="15600">
          <cell r="K15600">
            <v>23477.760000000002</v>
          </cell>
        </row>
        <row r="15601">
          <cell r="K15601">
            <v>18141.91</v>
          </cell>
        </row>
        <row r="15602">
          <cell r="K15602">
            <v>12806.050000000001</v>
          </cell>
        </row>
        <row r="15603">
          <cell r="K15603">
            <v>16541.150000000001</v>
          </cell>
        </row>
        <row r="15604">
          <cell r="K15604">
            <v>13339.64</v>
          </cell>
        </row>
        <row r="15605">
          <cell r="K15605">
            <v>10671.710000000001</v>
          </cell>
        </row>
        <row r="15606">
          <cell r="K15606">
            <v>16541.150000000001</v>
          </cell>
        </row>
        <row r="15607">
          <cell r="K15607">
            <v>13873.220000000001</v>
          </cell>
        </row>
        <row r="15608">
          <cell r="K15608">
            <v>15473.98</v>
          </cell>
        </row>
        <row r="15609">
          <cell r="K15609">
            <v>18675.490000000002</v>
          </cell>
        </row>
        <row r="15610">
          <cell r="K15610">
            <v>0</v>
          </cell>
        </row>
        <row r="15611">
          <cell r="K15611">
            <v>22944.18</v>
          </cell>
        </row>
        <row r="15612">
          <cell r="K15612">
            <v>18675.490000000002</v>
          </cell>
        </row>
        <row r="15613">
          <cell r="K15613">
            <v>24011.350000000002</v>
          </cell>
        </row>
        <row r="15614">
          <cell r="K15614">
            <v>19742.66</v>
          </cell>
        </row>
        <row r="15615">
          <cell r="K15615">
            <v>25612.100000000002</v>
          </cell>
        </row>
        <row r="15616">
          <cell r="K15616">
            <v>23477.760000000002</v>
          </cell>
        </row>
        <row r="15617">
          <cell r="K15617">
            <v>23477.760000000002</v>
          </cell>
        </row>
        <row r="15618">
          <cell r="K15618">
            <v>29880.79</v>
          </cell>
        </row>
        <row r="15619">
          <cell r="K15619">
            <v>25078.52</v>
          </cell>
        </row>
        <row r="15620">
          <cell r="K15620">
            <v>20276.25</v>
          </cell>
        </row>
        <row r="15621">
          <cell r="K15621">
            <v>24011.350000000002</v>
          </cell>
        </row>
        <row r="15622">
          <cell r="K15622">
            <v>29347.200000000001</v>
          </cell>
        </row>
        <row r="15623">
          <cell r="K15623">
            <v>22410.59</v>
          </cell>
        </row>
        <row r="15624">
          <cell r="K15624">
            <v>14406.81</v>
          </cell>
        </row>
        <row r="15625">
          <cell r="K15625">
            <v>13873.220000000001</v>
          </cell>
        </row>
        <row r="15626">
          <cell r="K15626">
            <v>26145.690000000002</v>
          </cell>
        </row>
        <row r="15627">
          <cell r="K15627">
            <v>26145.690000000002</v>
          </cell>
        </row>
        <row r="15628">
          <cell r="K15628">
            <v>18141.91</v>
          </cell>
        </row>
        <row r="15629">
          <cell r="K15629">
            <v>32015.13</v>
          </cell>
        </row>
        <row r="15630">
          <cell r="K15630">
            <v>26679.279999999999</v>
          </cell>
        </row>
        <row r="15631">
          <cell r="K15631">
            <v>13339.64</v>
          </cell>
        </row>
        <row r="15632">
          <cell r="K15632">
            <v>0</v>
          </cell>
        </row>
        <row r="15633">
          <cell r="K15633">
            <v>2490.0700000000002</v>
          </cell>
        </row>
        <row r="15634">
          <cell r="K15634">
            <v>3320.09</v>
          </cell>
        </row>
        <row r="15635">
          <cell r="K15635">
            <v>2490.0700000000002</v>
          </cell>
        </row>
        <row r="15636">
          <cell r="K15636">
            <v>2490.0700000000002</v>
          </cell>
        </row>
        <row r="15637">
          <cell r="K15637">
            <v>1660.04</v>
          </cell>
        </row>
        <row r="15638">
          <cell r="K15638">
            <v>830.02</v>
          </cell>
        </row>
        <row r="15639">
          <cell r="K15639">
            <v>1660.04</v>
          </cell>
        </row>
        <row r="15640">
          <cell r="K15640">
            <v>0</v>
          </cell>
        </row>
        <row r="15641">
          <cell r="K15641">
            <v>0</v>
          </cell>
        </row>
        <row r="15642">
          <cell r="K15642">
            <v>0</v>
          </cell>
        </row>
        <row r="15643">
          <cell r="K15643">
            <v>0</v>
          </cell>
        </row>
        <row r="15644">
          <cell r="K15644">
            <v>2490.0700000000002</v>
          </cell>
        </row>
        <row r="15645">
          <cell r="K15645">
            <v>5810.1500000000005</v>
          </cell>
        </row>
        <row r="15646">
          <cell r="K15646">
            <v>4150.1099999999997</v>
          </cell>
        </row>
        <row r="15647">
          <cell r="K15647">
            <v>2490.0700000000002</v>
          </cell>
        </row>
        <row r="15648">
          <cell r="K15648">
            <v>4150.1099999999997</v>
          </cell>
        </row>
        <row r="15649">
          <cell r="K15649">
            <v>0</v>
          </cell>
        </row>
        <row r="15650">
          <cell r="K15650">
            <v>4150.1099999999997</v>
          </cell>
        </row>
        <row r="15651">
          <cell r="K15651">
            <v>2490.0700000000002</v>
          </cell>
        </row>
        <row r="15652">
          <cell r="K15652">
            <v>830.02</v>
          </cell>
        </row>
        <row r="15653">
          <cell r="K15653">
            <v>0</v>
          </cell>
        </row>
        <row r="15654">
          <cell r="K15654">
            <v>0</v>
          </cell>
        </row>
        <row r="15655">
          <cell r="K15655">
            <v>1660.04</v>
          </cell>
        </row>
        <row r="15656">
          <cell r="K15656">
            <v>2490.0700000000002</v>
          </cell>
        </row>
        <row r="15657">
          <cell r="K15657">
            <v>4150.1099999999997</v>
          </cell>
        </row>
        <row r="15658">
          <cell r="K15658">
            <v>830.02</v>
          </cell>
        </row>
        <row r="15659">
          <cell r="K15659">
            <v>2490.0700000000002</v>
          </cell>
        </row>
        <row r="15660">
          <cell r="K15660">
            <v>2490.0700000000002</v>
          </cell>
        </row>
        <row r="15661">
          <cell r="K15661">
            <v>0</v>
          </cell>
        </row>
        <row r="15662">
          <cell r="K15662">
            <v>2490.0700000000002</v>
          </cell>
        </row>
        <row r="15663">
          <cell r="K15663">
            <v>0</v>
          </cell>
        </row>
        <row r="15664">
          <cell r="K15664">
            <v>2490.0700000000002</v>
          </cell>
        </row>
        <row r="15665">
          <cell r="K15665">
            <v>0</v>
          </cell>
        </row>
        <row r="15666">
          <cell r="K15666">
            <v>0</v>
          </cell>
        </row>
        <row r="15667">
          <cell r="K15667">
            <v>15770.42</v>
          </cell>
        </row>
        <row r="15668">
          <cell r="K15668">
            <v>1660.04</v>
          </cell>
        </row>
        <row r="15669">
          <cell r="K15669">
            <v>1660.04</v>
          </cell>
        </row>
        <row r="15670">
          <cell r="K15670">
            <v>830.02</v>
          </cell>
        </row>
        <row r="15671">
          <cell r="K15671">
            <v>3320.09</v>
          </cell>
        </row>
        <row r="15672">
          <cell r="K15672">
            <v>2490.0700000000002</v>
          </cell>
        </row>
        <row r="15673">
          <cell r="K15673">
            <v>3320.09</v>
          </cell>
        </row>
        <row r="15674">
          <cell r="K15674">
            <v>0</v>
          </cell>
        </row>
        <row r="15675">
          <cell r="K15675">
            <v>3320.09</v>
          </cell>
        </row>
        <row r="15676">
          <cell r="K15676">
            <v>3320.09</v>
          </cell>
        </row>
        <row r="15677">
          <cell r="K15677">
            <v>1660.04</v>
          </cell>
        </row>
        <row r="15678">
          <cell r="K15678">
            <v>1660.04</v>
          </cell>
        </row>
        <row r="15679">
          <cell r="K15679">
            <v>2490.0700000000002</v>
          </cell>
        </row>
        <row r="15680">
          <cell r="K15680">
            <v>0</v>
          </cell>
        </row>
        <row r="15681">
          <cell r="K15681">
            <v>1660.04</v>
          </cell>
        </row>
        <row r="15682">
          <cell r="K15682">
            <v>0</v>
          </cell>
        </row>
        <row r="15683">
          <cell r="K15683">
            <v>1660.04</v>
          </cell>
        </row>
        <row r="15684">
          <cell r="K15684">
            <v>1660.04</v>
          </cell>
        </row>
        <row r="15685">
          <cell r="K15685">
            <v>3320.09</v>
          </cell>
        </row>
        <row r="15686">
          <cell r="K15686">
            <v>2490.0700000000002</v>
          </cell>
        </row>
        <row r="15687">
          <cell r="K15687">
            <v>830.02</v>
          </cell>
        </row>
        <row r="15688">
          <cell r="K15688">
            <v>2490.0700000000002</v>
          </cell>
        </row>
        <row r="15689">
          <cell r="K15689">
            <v>0</v>
          </cell>
        </row>
        <row r="15690">
          <cell r="K15690">
            <v>4150.1099999999997</v>
          </cell>
        </row>
        <row r="15691">
          <cell r="K15691">
            <v>1660.04</v>
          </cell>
        </row>
        <row r="15692">
          <cell r="K15692">
            <v>0</v>
          </cell>
        </row>
        <row r="15693">
          <cell r="K15693">
            <v>0</v>
          </cell>
        </row>
        <row r="15694">
          <cell r="K15694">
            <v>1660.04</v>
          </cell>
        </row>
        <row r="15695">
          <cell r="K15695">
            <v>2490.0700000000002</v>
          </cell>
        </row>
        <row r="15696">
          <cell r="K15696">
            <v>4150.1099999999997</v>
          </cell>
        </row>
        <row r="15697">
          <cell r="K15697">
            <v>2490.0700000000002</v>
          </cell>
        </row>
        <row r="15698">
          <cell r="K15698">
            <v>1660.04</v>
          </cell>
        </row>
        <row r="15699">
          <cell r="K15699">
            <v>5810.1500000000005</v>
          </cell>
        </row>
        <row r="15700">
          <cell r="K15700">
            <v>1660.04</v>
          </cell>
        </row>
        <row r="15701">
          <cell r="K15701">
            <v>6640.18</v>
          </cell>
        </row>
        <row r="15702">
          <cell r="K15702">
            <v>2490.0700000000002</v>
          </cell>
        </row>
        <row r="15703">
          <cell r="K15703">
            <v>0</v>
          </cell>
        </row>
        <row r="15704">
          <cell r="K15704">
            <v>0</v>
          </cell>
        </row>
        <row r="15705">
          <cell r="K15705">
            <v>5335.86</v>
          </cell>
        </row>
        <row r="15706">
          <cell r="K15706">
            <v>23122.04</v>
          </cell>
        </row>
        <row r="15707">
          <cell r="K15707">
            <v>1778.6200000000001</v>
          </cell>
        </row>
        <row r="15708">
          <cell r="K15708">
            <v>0</v>
          </cell>
        </row>
        <row r="15709">
          <cell r="K15709">
            <v>1778.6200000000001</v>
          </cell>
        </row>
        <row r="15710">
          <cell r="K15710">
            <v>0</v>
          </cell>
        </row>
        <row r="15711">
          <cell r="K15711">
            <v>0</v>
          </cell>
        </row>
        <row r="15712">
          <cell r="K15712">
            <v>1778.6200000000001</v>
          </cell>
        </row>
        <row r="15713">
          <cell r="K15713">
            <v>0</v>
          </cell>
        </row>
        <row r="15714">
          <cell r="K15714">
            <v>0</v>
          </cell>
        </row>
        <row r="15715">
          <cell r="K15715">
            <v>0</v>
          </cell>
        </row>
        <row r="15716">
          <cell r="K15716">
            <v>8893.09</v>
          </cell>
        </row>
        <row r="15717">
          <cell r="K15717">
            <v>3557.2400000000002</v>
          </cell>
        </row>
        <row r="15718">
          <cell r="K15718">
            <v>3557.2400000000002</v>
          </cell>
        </row>
        <row r="15719">
          <cell r="K15719">
            <v>8893.09</v>
          </cell>
        </row>
        <row r="15720">
          <cell r="K15720">
            <v>3557.2400000000002</v>
          </cell>
        </row>
        <row r="15721">
          <cell r="K15721">
            <v>10671.710000000001</v>
          </cell>
        </row>
        <row r="15722">
          <cell r="K15722">
            <v>3557.2400000000002</v>
          </cell>
        </row>
        <row r="15723">
          <cell r="K15723">
            <v>1778.6200000000001</v>
          </cell>
        </row>
        <row r="15724">
          <cell r="K15724">
            <v>3557.2400000000002</v>
          </cell>
        </row>
        <row r="15725">
          <cell r="K15725">
            <v>0</v>
          </cell>
        </row>
        <row r="15726">
          <cell r="K15726">
            <v>3557.2400000000002</v>
          </cell>
        </row>
        <row r="15727">
          <cell r="K15727">
            <v>5335.86</v>
          </cell>
        </row>
        <row r="15728">
          <cell r="K15728">
            <v>1778.6200000000001</v>
          </cell>
        </row>
        <row r="15729">
          <cell r="K15729">
            <v>3557.2400000000002</v>
          </cell>
        </row>
        <row r="15730">
          <cell r="K15730">
            <v>0</v>
          </cell>
        </row>
        <row r="15731">
          <cell r="K15731">
            <v>5335.86</v>
          </cell>
        </row>
        <row r="15732">
          <cell r="K15732">
            <v>5335.86</v>
          </cell>
        </row>
        <row r="15733">
          <cell r="K15733">
            <v>5335.86</v>
          </cell>
        </row>
        <row r="15734">
          <cell r="K15734">
            <v>5335.86</v>
          </cell>
        </row>
        <row r="15735">
          <cell r="K15735">
            <v>5335.86</v>
          </cell>
        </row>
        <row r="15736">
          <cell r="K15736">
            <v>5335.86</v>
          </cell>
        </row>
        <row r="15737">
          <cell r="K15737">
            <v>1778.6200000000001</v>
          </cell>
        </row>
        <row r="15738">
          <cell r="K15738">
            <v>0</v>
          </cell>
        </row>
        <row r="15739">
          <cell r="K15739">
            <v>14228.95</v>
          </cell>
        </row>
        <row r="15740">
          <cell r="K15740">
            <v>5335.86</v>
          </cell>
        </row>
        <row r="15741">
          <cell r="K15741">
            <v>1778.6200000000001</v>
          </cell>
        </row>
        <row r="15742">
          <cell r="K15742">
            <v>1778.6200000000001</v>
          </cell>
        </row>
        <row r="15743">
          <cell r="K15743">
            <v>3557.2400000000002</v>
          </cell>
        </row>
        <row r="15744">
          <cell r="K15744">
            <v>5335.86</v>
          </cell>
        </row>
        <row r="15745">
          <cell r="K15745">
            <v>0</v>
          </cell>
        </row>
        <row r="15746">
          <cell r="K15746">
            <v>5335.86</v>
          </cell>
        </row>
        <row r="15747">
          <cell r="K15747">
            <v>3557.2400000000002</v>
          </cell>
        </row>
        <row r="15748">
          <cell r="K15748">
            <v>3557.2400000000002</v>
          </cell>
        </row>
        <row r="15749">
          <cell r="K15749">
            <v>3557.2400000000002</v>
          </cell>
        </row>
        <row r="15750">
          <cell r="K15750">
            <v>3557.2400000000002</v>
          </cell>
        </row>
        <row r="15751">
          <cell r="K15751">
            <v>5335.86</v>
          </cell>
        </row>
        <row r="15752">
          <cell r="K15752">
            <v>0</v>
          </cell>
        </row>
        <row r="15753">
          <cell r="K15753">
            <v>3557.2400000000002</v>
          </cell>
        </row>
        <row r="15754">
          <cell r="K15754">
            <v>0</v>
          </cell>
        </row>
        <row r="15755">
          <cell r="K15755">
            <v>0</v>
          </cell>
        </row>
        <row r="15756">
          <cell r="K15756">
            <v>5335.86</v>
          </cell>
        </row>
        <row r="15757">
          <cell r="K15757">
            <v>3557.2400000000002</v>
          </cell>
        </row>
        <row r="15758">
          <cell r="K15758">
            <v>5335.86</v>
          </cell>
        </row>
        <row r="15759">
          <cell r="K15759">
            <v>0</v>
          </cell>
        </row>
        <row r="15760">
          <cell r="K15760">
            <v>0</v>
          </cell>
        </row>
        <row r="15761">
          <cell r="K15761">
            <v>3557.2400000000002</v>
          </cell>
        </row>
        <row r="15762">
          <cell r="K15762">
            <v>8893.09</v>
          </cell>
        </row>
        <row r="15763">
          <cell r="K15763">
            <v>3557.2400000000002</v>
          </cell>
        </row>
        <row r="15764">
          <cell r="K15764">
            <v>3557.2400000000002</v>
          </cell>
        </row>
        <row r="15765">
          <cell r="K15765">
            <v>5335.86</v>
          </cell>
        </row>
        <row r="15766">
          <cell r="K15766">
            <v>3557.2400000000002</v>
          </cell>
        </row>
        <row r="15767">
          <cell r="K15767">
            <v>5335.86</v>
          </cell>
        </row>
        <row r="15768">
          <cell r="K15768">
            <v>3557.2400000000002</v>
          </cell>
        </row>
        <row r="15769">
          <cell r="K15769">
            <v>5335.86</v>
          </cell>
        </row>
        <row r="15770">
          <cell r="K15770">
            <v>3557.2400000000002</v>
          </cell>
        </row>
        <row r="15771">
          <cell r="K15771">
            <v>7114.47</v>
          </cell>
        </row>
        <row r="15772">
          <cell r="K15772">
            <v>3557.2400000000002</v>
          </cell>
        </row>
        <row r="15773">
          <cell r="K15773">
            <v>0</v>
          </cell>
        </row>
        <row r="15774">
          <cell r="K15774">
            <v>5335.86</v>
          </cell>
        </row>
        <row r="15775">
          <cell r="K15775">
            <v>5335.86</v>
          </cell>
        </row>
        <row r="15776">
          <cell r="K15776">
            <v>0</v>
          </cell>
        </row>
        <row r="15777">
          <cell r="K15777">
            <v>11383.16</v>
          </cell>
        </row>
        <row r="15778">
          <cell r="K15778">
            <v>37943.86</v>
          </cell>
        </row>
        <row r="15779">
          <cell r="K15779">
            <v>7588.77</v>
          </cell>
        </row>
        <row r="15780">
          <cell r="K15780">
            <v>0</v>
          </cell>
        </row>
        <row r="15781">
          <cell r="K15781">
            <v>7588.77</v>
          </cell>
        </row>
        <row r="15782">
          <cell r="K15782">
            <v>0</v>
          </cell>
        </row>
        <row r="15783">
          <cell r="K15783">
            <v>0</v>
          </cell>
        </row>
        <row r="15784">
          <cell r="K15784">
            <v>3794.39</v>
          </cell>
        </row>
        <row r="15785">
          <cell r="K15785">
            <v>7588.77</v>
          </cell>
        </row>
        <row r="15786">
          <cell r="K15786">
            <v>0</v>
          </cell>
        </row>
        <row r="15787">
          <cell r="K15787">
            <v>7588.77</v>
          </cell>
        </row>
        <row r="15788">
          <cell r="K15788">
            <v>0</v>
          </cell>
        </row>
        <row r="15789">
          <cell r="K15789">
            <v>3794.39</v>
          </cell>
        </row>
        <row r="15790">
          <cell r="K15790">
            <v>3794.39</v>
          </cell>
        </row>
        <row r="15791">
          <cell r="K15791">
            <v>11383.16</v>
          </cell>
        </row>
        <row r="15792">
          <cell r="K15792">
            <v>3794.39</v>
          </cell>
        </row>
        <row r="15793">
          <cell r="K15793">
            <v>15177.54</v>
          </cell>
        </row>
        <row r="15794">
          <cell r="K15794">
            <v>3794.39</v>
          </cell>
        </row>
        <row r="15795">
          <cell r="K15795">
            <v>7588.77</v>
          </cell>
        </row>
        <row r="15796">
          <cell r="K15796">
            <v>3794.39</v>
          </cell>
        </row>
        <row r="15797">
          <cell r="K15797">
            <v>0</v>
          </cell>
        </row>
        <row r="15798">
          <cell r="K15798">
            <v>0</v>
          </cell>
        </row>
        <row r="15799">
          <cell r="K15799">
            <v>7588.77</v>
          </cell>
        </row>
        <row r="15800">
          <cell r="K15800">
            <v>7588.77</v>
          </cell>
        </row>
        <row r="15801">
          <cell r="K15801">
            <v>3794.39</v>
          </cell>
        </row>
        <row r="15802">
          <cell r="K15802">
            <v>7588.77</v>
          </cell>
        </row>
        <row r="15803">
          <cell r="K15803">
            <v>11383.16</v>
          </cell>
        </row>
        <row r="15804">
          <cell r="K15804">
            <v>3794.39</v>
          </cell>
        </row>
        <row r="15805">
          <cell r="K15805">
            <v>0</v>
          </cell>
        </row>
        <row r="15806">
          <cell r="K15806">
            <v>11383.16</v>
          </cell>
        </row>
        <row r="15807">
          <cell r="K15807">
            <v>11383.16</v>
          </cell>
        </row>
        <row r="15808">
          <cell r="K15808">
            <v>11383.16</v>
          </cell>
        </row>
        <row r="15809">
          <cell r="K15809">
            <v>0</v>
          </cell>
        </row>
        <row r="15810">
          <cell r="K15810">
            <v>0</v>
          </cell>
        </row>
        <row r="15811">
          <cell r="K15811">
            <v>15177.54</v>
          </cell>
        </row>
        <row r="15812">
          <cell r="K15812">
            <v>0</v>
          </cell>
        </row>
        <row r="15813">
          <cell r="K15813">
            <v>0</v>
          </cell>
        </row>
        <row r="15814">
          <cell r="K15814">
            <v>3794.39</v>
          </cell>
        </row>
        <row r="15815">
          <cell r="K15815">
            <v>3794.39</v>
          </cell>
        </row>
        <row r="15816">
          <cell r="K15816">
            <v>15177.54</v>
          </cell>
        </row>
        <row r="15817">
          <cell r="K15817">
            <v>3794.39</v>
          </cell>
        </row>
        <row r="15818">
          <cell r="K15818">
            <v>7588.77</v>
          </cell>
        </row>
        <row r="15819">
          <cell r="K15819">
            <v>3794.39</v>
          </cell>
        </row>
        <row r="15820">
          <cell r="K15820">
            <v>3794.39</v>
          </cell>
        </row>
        <row r="15821">
          <cell r="K15821">
            <v>7588.77</v>
          </cell>
        </row>
        <row r="15822">
          <cell r="K15822">
            <v>7588.77</v>
          </cell>
        </row>
        <row r="15823">
          <cell r="K15823">
            <v>11383.16</v>
          </cell>
        </row>
        <row r="15824">
          <cell r="K15824">
            <v>0</v>
          </cell>
        </row>
        <row r="15825">
          <cell r="K15825">
            <v>7588.77</v>
          </cell>
        </row>
        <row r="15826">
          <cell r="K15826">
            <v>0</v>
          </cell>
        </row>
        <row r="15827">
          <cell r="K15827">
            <v>7588.77</v>
          </cell>
        </row>
        <row r="15828">
          <cell r="K15828">
            <v>7588.77</v>
          </cell>
        </row>
        <row r="15829">
          <cell r="K15829">
            <v>7588.77</v>
          </cell>
        </row>
        <row r="15830">
          <cell r="K15830">
            <v>11383.16</v>
          </cell>
        </row>
        <row r="15831">
          <cell r="K15831">
            <v>3794.39</v>
          </cell>
        </row>
        <row r="15832">
          <cell r="K15832">
            <v>11383.16</v>
          </cell>
        </row>
        <row r="15833">
          <cell r="K15833">
            <v>11383.16</v>
          </cell>
        </row>
        <row r="15834">
          <cell r="K15834">
            <v>18971.93</v>
          </cell>
        </row>
        <row r="15835">
          <cell r="K15835">
            <v>0</v>
          </cell>
        </row>
        <row r="15836">
          <cell r="K15836">
            <v>3794.39</v>
          </cell>
        </row>
        <row r="15837">
          <cell r="K15837">
            <v>3794.39</v>
          </cell>
        </row>
        <row r="15838">
          <cell r="K15838">
            <v>7588.77</v>
          </cell>
        </row>
        <row r="15839">
          <cell r="K15839">
            <v>3794.39</v>
          </cell>
        </row>
        <row r="15840">
          <cell r="K15840">
            <v>3794.39</v>
          </cell>
        </row>
        <row r="15841">
          <cell r="K15841">
            <v>0</v>
          </cell>
        </row>
        <row r="15842">
          <cell r="K15842">
            <v>3794.39</v>
          </cell>
        </row>
        <row r="15843">
          <cell r="K15843">
            <v>0</v>
          </cell>
        </row>
        <row r="15844">
          <cell r="K15844">
            <v>7588.77</v>
          </cell>
        </row>
        <row r="15845">
          <cell r="K15845">
            <v>7588.77</v>
          </cell>
        </row>
        <row r="15846">
          <cell r="K15846">
            <v>11383.16</v>
          </cell>
        </row>
        <row r="15847">
          <cell r="K15847">
            <v>0</v>
          </cell>
        </row>
        <row r="15848">
          <cell r="K15848">
            <v>2371.4900000000002</v>
          </cell>
        </row>
        <row r="15849">
          <cell r="K15849">
            <v>5928.7300000000005</v>
          </cell>
        </row>
        <row r="15850">
          <cell r="K15850">
            <v>5928.7300000000005</v>
          </cell>
        </row>
        <row r="15851">
          <cell r="K15851">
            <v>8300.2199999999993</v>
          </cell>
        </row>
        <row r="15852">
          <cell r="K15852">
            <v>4742.9800000000005</v>
          </cell>
        </row>
        <row r="15853">
          <cell r="K15853">
            <v>7114.47</v>
          </cell>
        </row>
        <row r="15854">
          <cell r="K15854">
            <v>3557.2400000000002</v>
          </cell>
        </row>
        <row r="15855">
          <cell r="K15855">
            <v>5928.7300000000005</v>
          </cell>
        </row>
        <row r="15856">
          <cell r="K15856">
            <v>7114.47</v>
          </cell>
        </row>
        <row r="15857">
          <cell r="K15857">
            <v>4742.9800000000005</v>
          </cell>
        </row>
        <row r="15858">
          <cell r="K15858">
            <v>0</v>
          </cell>
        </row>
        <row r="15859">
          <cell r="K15859">
            <v>3557.2400000000002</v>
          </cell>
        </row>
        <row r="15860">
          <cell r="K15860">
            <v>4742.9800000000005</v>
          </cell>
        </row>
        <row r="15861">
          <cell r="K15861">
            <v>8300.2199999999993</v>
          </cell>
        </row>
        <row r="15862">
          <cell r="K15862">
            <v>3557.2400000000002</v>
          </cell>
        </row>
        <row r="15863">
          <cell r="K15863">
            <v>13043.2</v>
          </cell>
        </row>
        <row r="15864">
          <cell r="K15864">
            <v>3557.2400000000002</v>
          </cell>
        </row>
        <row r="15865">
          <cell r="K15865">
            <v>3557.2400000000002</v>
          </cell>
        </row>
        <row r="15866">
          <cell r="K15866">
            <v>3557.2400000000002</v>
          </cell>
        </row>
        <row r="15867">
          <cell r="K15867">
            <v>3557.2400000000002</v>
          </cell>
        </row>
        <row r="15868">
          <cell r="K15868">
            <v>9485.9600000000009</v>
          </cell>
        </row>
        <row r="15869">
          <cell r="K15869">
            <v>5928.7300000000005</v>
          </cell>
        </row>
        <row r="15870">
          <cell r="K15870">
            <v>4742.9800000000005</v>
          </cell>
        </row>
        <row r="15871">
          <cell r="K15871">
            <v>5928.7300000000005</v>
          </cell>
        </row>
        <row r="15872">
          <cell r="K15872">
            <v>3557.2400000000002</v>
          </cell>
        </row>
        <row r="15873">
          <cell r="K15873">
            <v>7114.47</v>
          </cell>
        </row>
        <row r="15874">
          <cell r="K15874">
            <v>4742.9800000000005</v>
          </cell>
        </row>
        <row r="15875">
          <cell r="K15875">
            <v>4742.9800000000005</v>
          </cell>
        </row>
        <row r="15876">
          <cell r="K15876">
            <v>5928.7300000000005</v>
          </cell>
        </row>
        <row r="15877">
          <cell r="K15877">
            <v>8300.2199999999993</v>
          </cell>
        </row>
        <row r="15878">
          <cell r="K15878">
            <v>4742.9800000000005</v>
          </cell>
        </row>
        <row r="15879">
          <cell r="K15879">
            <v>9485.9600000000009</v>
          </cell>
        </row>
        <row r="15880">
          <cell r="K15880">
            <v>8300.2199999999993</v>
          </cell>
        </row>
        <row r="15881">
          <cell r="K15881">
            <v>4742.9800000000005</v>
          </cell>
        </row>
        <row r="15882">
          <cell r="K15882">
            <v>3557.2400000000002</v>
          </cell>
        </row>
        <row r="15883">
          <cell r="K15883">
            <v>5928.7300000000005</v>
          </cell>
        </row>
        <row r="15884">
          <cell r="K15884">
            <v>5928.7300000000005</v>
          </cell>
        </row>
        <row r="15885">
          <cell r="K15885">
            <v>3557.2400000000002</v>
          </cell>
        </row>
        <row r="15886">
          <cell r="K15886">
            <v>5928.7300000000005</v>
          </cell>
        </row>
        <row r="15887">
          <cell r="K15887">
            <v>3557.2400000000002</v>
          </cell>
        </row>
        <row r="15888">
          <cell r="K15888">
            <v>5928.7300000000005</v>
          </cell>
        </row>
        <row r="15889">
          <cell r="K15889">
            <v>5928.7300000000005</v>
          </cell>
        </row>
        <row r="15890">
          <cell r="K15890">
            <v>5928.7300000000005</v>
          </cell>
        </row>
        <row r="15891">
          <cell r="K15891">
            <v>3557.2400000000002</v>
          </cell>
        </row>
        <row r="15892">
          <cell r="K15892">
            <v>3557.2400000000002</v>
          </cell>
        </row>
        <row r="15893">
          <cell r="K15893">
            <v>8300.2199999999993</v>
          </cell>
        </row>
        <row r="15894">
          <cell r="K15894">
            <v>2371.4900000000002</v>
          </cell>
        </row>
        <row r="15895">
          <cell r="K15895">
            <v>8300.2199999999993</v>
          </cell>
        </row>
        <row r="15896">
          <cell r="K15896">
            <v>23714.91</v>
          </cell>
        </row>
        <row r="15897">
          <cell r="K15897">
            <v>7114.47</v>
          </cell>
        </row>
        <row r="15898">
          <cell r="K15898">
            <v>0</v>
          </cell>
        </row>
        <row r="15899">
          <cell r="K15899">
            <v>5928.7300000000005</v>
          </cell>
        </row>
        <row r="15900">
          <cell r="K15900">
            <v>3557.2400000000002</v>
          </cell>
        </row>
        <row r="15901">
          <cell r="K15901">
            <v>2371.4900000000002</v>
          </cell>
        </row>
        <row r="15902">
          <cell r="K15902">
            <v>5928.7300000000005</v>
          </cell>
        </row>
        <row r="15903">
          <cell r="K15903">
            <v>3557.2400000000002</v>
          </cell>
        </row>
        <row r="15904">
          <cell r="K15904">
            <v>5928.7300000000005</v>
          </cell>
        </row>
        <row r="15905">
          <cell r="K15905">
            <v>14228.95</v>
          </cell>
        </row>
        <row r="15906">
          <cell r="K15906">
            <v>9485.9600000000009</v>
          </cell>
        </row>
        <row r="15907">
          <cell r="K15907">
            <v>8300.2199999999993</v>
          </cell>
        </row>
        <row r="15908">
          <cell r="K15908">
            <v>4742.9800000000005</v>
          </cell>
        </row>
        <row r="15909">
          <cell r="K15909">
            <v>5928.7300000000005</v>
          </cell>
        </row>
        <row r="15910">
          <cell r="K15910">
            <v>5928.7300000000005</v>
          </cell>
        </row>
        <row r="15911">
          <cell r="K15911">
            <v>11857.460000000001</v>
          </cell>
        </row>
        <row r="15912">
          <cell r="K15912">
            <v>4742.9800000000005</v>
          </cell>
        </row>
        <row r="15913">
          <cell r="K15913">
            <v>5928.7300000000005</v>
          </cell>
        </row>
        <row r="15914">
          <cell r="K15914">
            <v>5928.7300000000005</v>
          </cell>
        </row>
        <row r="15915">
          <cell r="K15915">
            <v>3557.2400000000002</v>
          </cell>
        </row>
        <row r="15916">
          <cell r="K15916">
            <v>14228.95</v>
          </cell>
        </row>
        <row r="15917">
          <cell r="K15917">
            <v>3557.2400000000002</v>
          </cell>
        </row>
        <row r="15918">
          <cell r="K15918">
            <v>7114.47</v>
          </cell>
        </row>
        <row r="15919">
          <cell r="K15919">
            <v>7114.47</v>
          </cell>
        </row>
        <row r="15920">
          <cell r="K15920">
            <v>14821.82</v>
          </cell>
        </row>
        <row r="15921">
          <cell r="K15921">
            <v>18379.060000000001</v>
          </cell>
        </row>
        <row r="15922">
          <cell r="K15922">
            <v>15414.69</v>
          </cell>
        </row>
        <row r="15923">
          <cell r="K15923">
            <v>32608</v>
          </cell>
        </row>
        <row r="15924">
          <cell r="K15924">
            <v>9485.9600000000009</v>
          </cell>
        </row>
        <row r="15925">
          <cell r="K15925">
            <v>14228.95</v>
          </cell>
        </row>
        <row r="15926">
          <cell r="K15926">
            <v>29643.64</v>
          </cell>
        </row>
        <row r="15927">
          <cell r="K15927">
            <v>14821.82</v>
          </cell>
        </row>
        <row r="15928">
          <cell r="K15928">
            <v>29050.77</v>
          </cell>
        </row>
        <row r="15929">
          <cell r="K15929">
            <v>14228.95</v>
          </cell>
        </row>
        <row r="15930">
          <cell r="K15930">
            <v>0</v>
          </cell>
        </row>
        <row r="15931">
          <cell r="K15931">
            <v>11857.460000000001</v>
          </cell>
        </row>
        <row r="15932">
          <cell r="K15932">
            <v>10671.710000000001</v>
          </cell>
        </row>
        <row r="15933">
          <cell r="K15933">
            <v>29050.77</v>
          </cell>
        </row>
        <row r="15934">
          <cell r="K15934">
            <v>11857.460000000001</v>
          </cell>
        </row>
        <row r="15935">
          <cell r="K15935">
            <v>29050.77</v>
          </cell>
        </row>
        <row r="15936">
          <cell r="K15936">
            <v>11857.460000000001</v>
          </cell>
        </row>
        <row r="15937">
          <cell r="K15937">
            <v>17193.310000000001</v>
          </cell>
        </row>
        <row r="15938">
          <cell r="K15938">
            <v>25493.53</v>
          </cell>
        </row>
        <row r="15939">
          <cell r="K15939">
            <v>11264.58</v>
          </cell>
        </row>
        <row r="15940">
          <cell r="K15940">
            <v>34979.5</v>
          </cell>
        </row>
        <row r="15941">
          <cell r="K15941">
            <v>30829.39</v>
          </cell>
        </row>
        <row r="15942">
          <cell r="K15942">
            <v>30829.39</v>
          </cell>
        </row>
        <row r="15943">
          <cell r="K15943">
            <v>14821.82</v>
          </cell>
        </row>
        <row r="15944">
          <cell r="K15944">
            <v>11264.58</v>
          </cell>
        </row>
        <row r="15945">
          <cell r="K15945">
            <v>15414.69</v>
          </cell>
        </row>
        <row r="15946">
          <cell r="K15946">
            <v>11264.58</v>
          </cell>
        </row>
        <row r="15947">
          <cell r="K15947">
            <v>34386.620000000003</v>
          </cell>
        </row>
        <row r="15948">
          <cell r="K15948">
            <v>30236.510000000002</v>
          </cell>
        </row>
        <row r="15949">
          <cell r="K15949">
            <v>16600.439999999999</v>
          </cell>
        </row>
        <row r="15950">
          <cell r="K15950">
            <v>17786.18</v>
          </cell>
        </row>
        <row r="15951">
          <cell r="K15951">
            <v>15414.69</v>
          </cell>
        </row>
        <row r="15952">
          <cell r="K15952">
            <v>15414.69</v>
          </cell>
        </row>
        <row r="15953">
          <cell r="K15953">
            <v>17193.310000000001</v>
          </cell>
        </row>
        <row r="15954">
          <cell r="K15954">
            <v>34386.620000000003</v>
          </cell>
        </row>
        <row r="15955">
          <cell r="K15955">
            <v>15414.69</v>
          </cell>
        </row>
        <row r="15956">
          <cell r="K15956">
            <v>14228.95</v>
          </cell>
        </row>
        <row r="15957">
          <cell r="K15957">
            <v>17193.310000000001</v>
          </cell>
        </row>
        <row r="15958">
          <cell r="K15958">
            <v>17786.18</v>
          </cell>
        </row>
        <row r="15959">
          <cell r="K15959">
            <v>18379.060000000001</v>
          </cell>
        </row>
        <row r="15960">
          <cell r="K15960">
            <v>26086.400000000001</v>
          </cell>
        </row>
        <row r="15961">
          <cell r="K15961">
            <v>20157.68</v>
          </cell>
        </row>
        <row r="15962">
          <cell r="K15962">
            <v>14228.95</v>
          </cell>
        </row>
        <row r="15963">
          <cell r="K15963">
            <v>18379.060000000001</v>
          </cell>
        </row>
        <row r="15964">
          <cell r="K15964">
            <v>14821.82</v>
          </cell>
        </row>
        <row r="15965">
          <cell r="K15965">
            <v>11857.460000000001</v>
          </cell>
        </row>
        <row r="15966">
          <cell r="K15966">
            <v>18379.060000000001</v>
          </cell>
        </row>
        <row r="15967">
          <cell r="K15967">
            <v>15414.69</v>
          </cell>
        </row>
        <row r="15968">
          <cell r="K15968">
            <v>17193.310000000001</v>
          </cell>
        </row>
        <row r="15969">
          <cell r="K15969">
            <v>20750.55</v>
          </cell>
        </row>
        <row r="15970">
          <cell r="K15970">
            <v>0</v>
          </cell>
        </row>
        <row r="15971">
          <cell r="K15971">
            <v>25493.53</v>
          </cell>
        </row>
        <row r="15972">
          <cell r="K15972">
            <v>20750.55</v>
          </cell>
        </row>
        <row r="15973">
          <cell r="K15973">
            <v>26679.279999999999</v>
          </cell>
        </row>
        <row r="15974">
          <cell r="K15974">
            <v>21936.29</v>
          </cell>
        </row>
        <row r="15975">
          <cell r="K15975">
            <v>28457.89</v>
          </cell>
        </row>
        <row r="15976">
          <cell r="K15976">
            <v>26086.400000000001</v>
          </cell>
        </row>
        <row r="15977">
          <cell r="K15977">
            <v>26086.400000000001</v>
          </cell>
        </row>
        <row r="15978">
          <cell r="K15978">
            <v>33200.879999999997</v>
          </cell>
        </row>
        <row r="15979">
          <cell r="K15979">
            <v>27865.02</v>
          </cell>
        </row>
        <row r="15980">
          <cell r="K15980">
            <v>22529.170000000002</v>
          </cell>
        </row>
        <row r="15981">
          <cell r="K15981">
            <v>26679.279999999999</v>
          </cell>
        </row>
        <row r="15982">
          <cell r="K15982">
            <v>32608</v>
          </cell>
        </row>
        <row r="15983">
          <cell r="K15983">
            <v>24900.66</v>
          </cell>
        </row>
        <row r="15984">
          <cell r="K15984">
            <v>16007.57</v>
          </cell>
        </row>
        <row r="15985">
          <cell r="K15985">
            <v>15414.69</v>
          </cell>
        </row>
        <row r="15986">
          <cell r="K15986">
            <v>29050.77</v>
          </cell>
        </row>
        <row r="15987">
          <cell r="K15987">
            <v>29050.77</v>
          </cell>
        </row>
        <row r="15988">
          <cell r="K15988">
            <v>20157.68</v>
          </cell>
        </row>
        <row r="15989">
          <cell r="K15989">
            <v>35572.370000000003</v>
          </cell>
        </row>
        <row r="15990">
          <cell r="K15990">
            <v>29643.64</v>
          </cell>
        </row>
        <row r="15991">
          <cell r="K15991">
            <v>14821.82</v>
          </cell>
        </row>
        <row r="15992">
          <cell r="K15992">
            <v>24000</v>
          </cell>
        </row>
        <row r="15993">
          <cell r="K15993">
            <v>24000</v>
          </cell>
        </row>
        <row r="15994">
          <cell r="K15994">
            <v>24000</v>
          </cell>
        </row>
        <row r="15995">
          <cell r="K15995">
            <v>24000</v>
          </cell>
        </row>
        <row r="15996">
          <cell r="K15996">
            <v>24000</v>
          </cell>
        </row>
        <row r="15997">
          <cell r="K15997">
            <v>24000</v>
          </cell>
        </row>
        <row r="15998">
          <cell r="K15998">
            <v>24000</v>
          </cell>
        </row>
        <row r="15999">
          <cell r="K15999">
            <v>24000</v>
          </cell>
        </row>
        <row r="16000">
          <cell r="K16000">
            <v>24000</v>
          </cell>
        </row>
        <row r="16001">
          <cell r="K16001">
            <v>24000</v>
          </cell>
        </row>
        <row r="16002">
          <cell r="K16002">
            <v>0</v>
          </cell>
        </row>
        <row r="16003">
          <cell r="K16003">
            <v>24000</v>
          </cell>
        </row>
        <row r="16004">
          <cell r="K16004">
            <v>24000</v>
          </cell>
        </row>
        <row r="16005">
          <cell r="K16005">
            <v>24000</v>
          </cell>
        </row>
        <row r="16006">
          <cell r="K16006">
            <v>24000</v>
          </cell>
        </row>
        <row r="16007">
          <cell r="K16007">
            <v>24000</v>
          </cell>
        </row>
        <row r="16008">
          <cell r="K16008">
            <v>24000</v>
          </cell>
        </row>
        <row r="16009">
          <cell r="K16009">
            <v>24000</v>
          </cell>
        </row>
        <row r="16010">
          <cell r="K16010">
            <v>24000</v>
          </cell>
        </row>
        <row r="16011">
          <cell r="K16011">
            <v>24000</v>
          </cell>
        </row>
        <row r="16012">
          <cell r="K16012">
            <v>24000</v>
          </cell>
        </row>
        <row r="16013">
          <cell r="K16013">
            <v>24000</v>
          </cell>
        </row>
        <row r="16014">
          <cell r="K16014">
            <v>24000</v>
          </cell>
        </row>
        <row r="16015">
          <cell r="K16015">
            <v>24000</v>
          </cell>
        </row>
        <row r="16016">
          <cell r="K16016">
            <v>24000</v>
          </cell>
        </row>
        <row r="16017">
          <cell r="K16017">
            <v>24000</v>
          </cell>
        </row>
        <row r="16018">
          <cell r="K16018">
            <v>24000</v>
          </cell>
        </row>
        <row r="16019">
          <cell r="K16019">
            <v>24000</v>
          </cell>
        </row>
        <row r="16020">
          <cell r="K16020">
            <v>24000</v>
          </cell>
        </row>
        <row r="16021">
          <cell r="K16021">
            <v>24000</v>
          </cell>
        </row>
        <row r="16022">
          <cell r="K16022">
            <v>24000</v>
          </cell>
        </row>
        <row r="16023">
          <cell r="K16023">
            <v>24000</v>
          </cell>
        </row>
        <row r="16024">
          <cell r="K16024">
            <v>24000</v>
          </cell>
        </row>
        <row r="16025">
          <cell r="K16025">
            <v>24000</v>
          </cell>
        </row>
        <row r="16026">
          <cell r="K16026">
            <v>24000</v>
          </cell>
        </row>
        <row r="16027">
          <cell r="K16027">
            <v>24000</v>
          </cell>
        </row>
        <row r="16028">
          <cell r="K16028">
            <v>24000</v>
          </cell>
        </row>
        <row r="16029">
          <cell r="K16029">
            <v>24000</v>
          </cell>
        </row>
        <row r="16030">
          <cell r="K16030">
            <v>24000</v>
          </cell>
        </row>
        <row r="16031">
          <cell r="K16031">
            <v>24000</v>
          </cell>
        </row>
        <row r="16032">
          <cell r="K16032">
            <v>24000</v>
          </cell>
        </row>
        <row r="16033">
          <cell r="K16033">
            <v>24000</v>
          </cell>
        </row>
        <row r="16034">
          <cell r="K16034">
            <v>24000</v>
          </cell>
        </row>
        <row r="16035">
          <cell r="K16035">
            <v>24000</v>
          </cell>
        </row>
        <row r="16036">
          <cell r="K16036">
            <v>24000</v>
          </cell>
        </row>
        <row r="16037">
          <cell r="K16037">
            <v>24000</v>
          </cell>
        </row>
        <row r="16038">
          <cell r="K16038">
            <v>24000</v>
          </cell>
        </row>
        <row r="16039">
          <cell r="K16039">
            <v>24000</v>
          </cell>
        </row>
        <row r="16040">
          <cell r="K16040">
            <v>24000</v>
          </cell>
        </row>
        <row r="16041">
          <cell r="K16041">
            <v>24000</v>
          </cell>
        </row>
        <row r="16042">
          <cell r="K16042">
            <v>0</v>
          </cell>
        </row>
        <row r="16043">
          <cell r="K16043">
            <v>24000</v>
          </cell>
        </row>
        <row r="16044">
          <cell r="K16044">
            <v>24000</v>
          </cell>
        </row>
        <row r="16045">
          <cell r="K16045">
            <v>24000</v>
          </cell>
        </row>
        <row r="16046">
          <cell r="K16046">
            <v>24000</v>
          </cell>
        </row>
        <row r="16047">
          <cell r="K16047">
            <v>24000</v>
          </cell>
        </row>
        <row r="16048">
          <cell r="K16048">
            <v>24000</v>
          </cell>
        </row>
        <row r="16049">
          <cell r="K16049">
            <v>24000</v>
          </cell>
        </row>
        <row r="16050">
          <cell r="K16050">
            <v>24000</v>
          </cell>
        </row>
        <row r="16051">
          <cell r="K16051">
            <v>24000</v>
          </cell>
        </row>
        <row r="16052">
          <cell r="K16052">
            <v>24000</v>
          </cell>
        </row>
        <row r="16053">
          <cell r="K16053">
            <v>24000</v>
          </cell>
        </row>
        <row r="16054">
          <cell r="K16054">
            <v>24000</v>
          </cell>
        </row>
        <row r="16055">
          <cell r="K16055">
            <v>24000</v>
          </cell>
        </row>
        <row r="16056">
          <cell r="K16056">
            <v>24000</v>
          </cell>
        </row>
        <row r="16057">
          <cell r="K16057">
            <v>24000</v>
          </cell>
        </row>
        <row r="16058">
          <cell r="K16058">
            <v>24000</v>
          </cell>
        </row>
        <row r="16059">
          <cell r="K16059">
            <v>24000</v>
          </cell>
        </row>
        <row r="16060">
          <cell r="K16060">
            <v>24000</v>
          </cell>
        </row>
        <row r="16061">
          <cell r="K16061">
            <v>24000</v>
          </cell>
        </row>
        <row r="16062">
          <cell r="K16062">
            <v>24000</v>
          </cell>
        </row>
        <row r="16063">
          <cell r="K16063">
            <v>24000</v>
          </cell>
        </row>
        <row r="16137">
          <cell r="G16137">
            <v>180</v>
          </cell>
          <cell r="K16137">
            <v>419753.96</v>
          </cell>
        </row>
        <row r="16282">
          <cell r="G16282">
            <v>20000</v>
          </cell>
          <cell r="K16282">
            <v>8367309.6000000006</v>
          </cell>
        </row>
        <row r="16283">
          <cell r="K16283">
            <v>140340.1</v>
          </cell>
        </row>
        <row r="16284">
          <cell r="K16284">
            <v>140340.1</v>
          </cell>
        </row>
        <row r="16285">
          <cell r="K16285">
            <v>112272.08</v>
          </cell>
        </row>
        <row r="16286">
          <cell r="K16286">
            <v>280680.19</v>
          </cell>
        </row>
        <row r="16287">
          <cell r="K16287">
            <v>84204.06</v>
          </cell>
        </row>
        <row r="16288">
          <cell r="K16288">
            <v>112272.08</v>
          </cell>
        </row>
        <row r="16289">
          <cell r="K16289">
            <v>280680.19</v>
          </cell>
        </row>
        <row r="16290">
          <cell r="K16290">
            <v>112272.08</v>
          </cell>
        </row>
        <row r="16291">
          <cell r="K16291">
            <v>308748.21000000002</v>
          </cell>
        </row>
        <row r="16292">
          <cell r="K16292">
            <v>168408.12</v>
          </cell>
        </row>
        <row r="16293">
          <cell r="K16293">
            <v>0</v>
          </cell>
        </row>
        <row r="16294">
          <cell r="K16294">
            <v>112272.08</v>
          </cell>
        </row>
        <row r="16295">
          <cell r="K16295">
            <v>84204.06</v>
          </cell>
        </row>
        <row r="16296">
          <cell r="K16296">
            <v>308748.21000000002</v>
          </cell>
        </row>
        <row r="16297">
          <cell r="K16297">
            <v>56136.04</v>
          </cell>
        </row>
        <row r="16298">
          <cell r="K16298">
            <v>280680.19</v>
          </cell>
        </row>
        <row r="16299">
          <cell r="K16299">
            <v>84204.06</v>
          </cell>
        </row>
        <row r="16300">
          <cell r="K16300">
            <v>168408.12</v>
          </cell>
        </row>
        <row r="16301">
          <cell r="K16301">
            <v>196476.13</v>
          </cell>
        </row>
        <row r="16302">
          <cell r="K16302">
            <v>112272.08</v>
          </cell>
        </row>
        <row r="16303">
          <cell r="K16303">
            <v>336816.23</v>
          </cell>
        </row>
        <row r="16304">
          <cell r="K16304">
            <v>280680.19</v>
          </cell>
        </row>
        <row r="16305">
          <cell r="K16305">
            <v>280680.19</v>
          </cell>
        </row>
        <row r="16306">
          <cell r="K16306">
            <v>112272.08</v>
          </cell>
        </row>
        <row r="16307">
          <cell r="K16307">
            <v>112272.08</v>
          </cell>
        </row>
        <row r="16308">
          <cell r="K16308">
            <v>168408.12</v>
          </cell>
        </row>
        <row r="16309">
          <cell r="K16309">
            <v>84204.06</v>
          </cell>
        </row>
        <row r="16310">
          <cell r="K16310">
            <v>308748.21000000002</v>
          </cell>
        </row>
        <row r="16311">
          <cell r="K16311">
            <v>280680.19</v>
          </cell>
        </row>
        <row r="16312">
          <cell r="K16312">
            <v>140340.1</v>
          </cell>
        </row>
        <row r="16313">
          <cell r="K16313">
            <v>168408.12</v>
          </cell>
        </row>
        <row r="16314">
          <cell r="K16314">
            <v>168408.12</v>
          </cell>
        </row>
        <row r="16315">
          <cell r="K16315">
            <v>168408.12</v>
          </cell>
        </row>
        <row r="16316">
          <cell r="K16316">
            <v>140340.1</v>
          </cell>
        </row>
        <row r="16317">
          <cell r="K16317">
            <v>336816.23</v>
          </cell>
        </row>
        <row r="16318">
          <cell r="K16318">
            <v>140340.1</v>
          </cell>
        </row>
        <row r="16319">
          <cell r="K16319">
            <v>168408.12</v>
          </cell>
        </row>
        <row r="16320">
          <cell r="K16320">
            <v>168408.12</v>
          </cell>
        </row>
        <row r="16321">
          <cell r="K16321">
            <v>168408.12</v>
          </cell>
        </row>
        <row r="16322">
          <cell r="K16322">
            <v>168408.12</v>
          </cell>
        </row>
        <row r="16323">
          <cell r="K16323">
            <v>280680.19</v>
          </cell>
        </row>
        <row r="16324">
          <cell r="K16324">
            <v>196476.13</v>
          </cell>
        </row>
        <row r="16325">
          <cell r="K16325">
            <v>112272.08</v>
          </cell>
        </row>
        <row r="16326">
          <cell r="K16326">
            <v>168408.12</v>
          </cell>
        </row>
        <row r="16327">
          <cell r="K16327">
            <v>140340.1</v>
          </cell>
        </row>
        <row r="16328">
          <cell r="K16328">
            <v>112272.08</v>
          </cell>
        </row>
        <row r="16329">
          <cell r="K16329">
            <v>168408.12</v>
          </cell>
        </row>
        <row r="16330">
          <cell r="K16330">
            <v>168408.12</v>
          </cell>
        </row>
        <row r="16331">
          <cell r="K16331">
            <v>140340.1</v>
          </cell>
        </row>
        <row r="16332">
          <cell r="K16332">
            <v>168408.12</v>
          </cell>
        </row>
        <row r="16333">
          <cell r="K16333">
            <v>0</v>
          </cell>
        </row>
        <row r="16334">
          <cell r="K16334">
            <v>280680.19</v>
          </cell>
        </row>
        <row r="16335">
          <cell r="K16335">
            <v>224544.15</v>
          </cell>
        </row>
        <row r="16336">
          <cell r="K16336">
            <v>280680.19</v>
          </cell>
        </row>
        <row r="16337">
          <cell r="K16337">
            <v>252612.17</v>
          </cell>
        </row>
        <row r="16338">
          <cell r="K16338">
            <v>280680.19</v>
          </cell>
        </row>
        <row r="16339">
          <cell r="K16339">
            <v>280680.19</v>
          </cell>
        </row>
        <row r="16340">
          <cell r="K16340">
            <v>280680.19</v>
          </cell>
        </row>
        <row r="16341">
          <cell r="K16341">
            <v>252612.17</v>
          </cell>
        </row>
        <row r="16342">
          <cell r="K16342">
            <v>280680.19</v>
          </cell>
        </row>
        <row r="16343">
          <cell r="K16343">
            <v>224544.15</v>
          </cell>
        </row>
        <row r="16344">
          <cell r="K16344">
            <v>280680.19</v>
          </cell>
        </row>
        <row r="16345">
          <cell r="K16345">
            <v>308748.21000000002</v>
          </cell>
        </row>
        <row r="16346">
          <cell r="K16346">
            <v>196476.13</v>
          </cell>
        </row>
        <row r="16347">
          <cell r="K16347">
            <v>168408.12</v>
          </cell>
        </row>
        <row r="16348">
          <cell r="K16348">
            <v>140340.1</v>
          </cell>
        </row>
        <row r="16349">
          <cell r="K16349">
            <v>280680.19</v>
          </cell>
        </row>
        <row r="16350">
          <cell r="K16350">
            <v>308748.21000000002</v>
          </cell>
        </row>
        <row r="16351">
          <cell r="K16351">
            <v>168408.12</v>
          </cell>
        </row>
        <row r="16352">
          <cell r="K16352">
            <v>336816.23</v>
          </cell>
        </row>
        <row r="16353">
          <cell r="K16353">
            <v>308748.21000000002</v>
          </cell>
        </row>
        <row r="16354">
          <cell r="K16354">
            <v>140340.1</v>
          </cell>
        </row>
        <row r="16355">
          <cell r="K16355">
            <v>3082.9300000000003</v>
          </cell>
        </row>
        <row r="16356">
          <cell r="K16356">
            <v>3082.9300000000003</v>
          </cell>
        </row>
        <row r="16357">
          <cell r="K16357">
            <v>3082.9300000000003</v>
          </cell>
        </row>
        <row r="16358">
          <cell r="K16358">
            <v>3082.9300000000003</v>
          </cell>
        </row>
        <row r="16359">
          <cell r="K16359">
            <v>3082.9300000000003</v>
          </cell>
        </row>
        <row r="16360">
          <cell r="K16360">
            <v>3082.9300000000003</v>
          </cell>
        </row>
        <row r="16361">
          <cell r="K16361">
            <v>3082.9300000000003</v>
          </cell>
        </row>
        <row r="16362">
          <cell r="K16362">
            <v>3082.9300000000003</v>
          </cell>
        </row>
        <row r="16363">
          <cell r="K16363">
            <v>3082.9300000000003</v>
          </cell>
        </row>
        <row r="16364">
          <cell r="K16364">
            <v>3082.9300000000003</v>
          </cell>
        </row>
        <row r="16365">
          <cell r="K16365">
            <v>0</v>
          </cell>
        </row>
        <row r="16366">
          <cell r="K16366">
            <v>3082.9300000000003</v>
          </cell>
        </row>
        <row r="16367">
          <cell r="K16367">
            <v>3082.9300000000003</v>
          </cell>
        </row>
        <row r="16368">
          <cell r="K16368">
            <v>3082.9300000000003</v>
          </cell>
        </row>
        <row r="16369">
          <cell r="K16369">
            <v>3082.9300000000003</v>
          </cell>
        </row>
        <row r="16370">
          <cell r="K16370">
            <v>3082.9300000000003</v>
          </cell>
        </row>
        <row r="16371">
          <cell r="K16371">
            <v>3082.9300000000003</v>
          </cell>
        </row>
        <row r="16372">
          <cell r="K16372">
            <v>3082.9300000000003</v>
          </cell>
        </row>
        <row r="16373">
          <cell r="K16373">
            <v>3082.9300000000003</v>
          </cell>
        </row>
        <row r="16374">
          <cell r="K16374">
            <v>3082.9300000000003</v>
          </cell>
        </row>
        <row r="16375">
          <cell r="K16375">
            <v>3082.9300000000003</v>
          </cell>
        </row>
        <row r="16376">
          <cell r="K16376">
            <v>3082.9300000000003</v>
          </cell>
        </row>
        <row r="16377">
          <cell r="K16377">
            <v>3082.9300000000003</v>
          </cell>
        </row>
        <row r="16378">
          <cell r="K16378">
            <v>3082.9300000000003</v>
          </cell>
        </row>
        <row r="16379">
          <cell r="K16379">
            <v>3082.9300000000003</v>
          </cell>
        </row>
        <row r="16380">
          <cell r="K16380">
            <v>3082.9300000000003</v>
          </cell>
        </row>
        <row r="16381">
          <cell r="K16381">
            <v>3082.9300000000003</v>
          </cell>
        </row>
        <row r="16382">
          <cell r="K16382">
            <v>3082.9300000000003</v>
          </cell>
        </row>
        <row r="16383">
          <cell r="K16383">
            <v>3082.9300000000003</v>
          </cell>
        </row>
        <row r="16384">
          <cell r="K16384">
            <v>3082.9300000000003</v>
          </cell>
        </row>
        <row r="16385">
          <cell r="K16385">
            <v>3082.9300000000003</v>
          </cell>
        </row>
        <row r="16386">
          <cell r="K16386">
            <v>3082.9300000000003</v>
          </cell>
        </row>
        <row r="16387">
          <cell r="K16387">
            <v>3082.9300000000003</v>
          </cell>
        </row>
        <row r="16388">
          <cell r="K16388">
            <v>3082.9300000000003</v>
          </cell>
        </row>
        <row r="16389">
          <cell r="K16389">
            <v>3082.9300000000003</v>
          </cell>
        </row>
        <row r="16390">
          <cell r="K16390">
            <v>3082.9300000000003</v>
          </cell>
        </row>
        <row r="16391">
          <cell r="K16391">
            <v>3082.9300000000003</v>
          </cell>
        </row>
        <row r="16392">
          <cell r="K16392">
            <v>3082.9300000000003</v>
          </cell>
        </row>
        <row r="16393">
          <cell r="K16393">
            <v>3082.9300000000003</v>
          </cell>
        </row>
        <row r="16394">
          <cell r="K16394">
            <v>3082.9300000000003</v>
          </cell>
        </row>
        <row r="16395">
          <cell r="K16395">
            <v>3082.9300000000003</v>
          </cell>
        </row>
        <row r="16396">
          <cell r="K16396">
            <v>3082.9300000000003</v>
          </cell>
        </row>
        <row r="16397">
          <cell r="K16397">
            <v>3082.9300000000003</v>
          </cell>
        </row>
        <row r="16398">
          <cell r="K16398">
            <v>3082.9300000000003</v>
          </cell>
        </row>
        <row r="16399">
          <cell r="K16399">
            <v>3082.9300000000003</v>
          </cell>
        </row>
        <row r="16400">
          <cell r="K16400">
            <v>3082.9300000000003</v>
          </cell>
        </row>
        <row r="16401">
          <cell r="K16401">
            <v>3082.9300000000003</v>
          </cell>
        </row>
        <row r="16402">
          <cell r="K16402">
            <v>3082.9300000000003</v>
          </cell>
        </row>
        <row r="16403">
          <cell r="K16403">
            <v>3082.9300000000003</v>
          </cell>
        </row>
        <row r="16404">
          <cell r="K16404">
            <v>3082.9300000000003</v>
          </cell>
        </row>
        <row r="16405">
          <cell r="K16405">
            <v>0</v>
          </cell>
        </row>
        <row r="16406">
          <cell r="K16406">
            <v>3082.9300000000003</v>
          </cell>
        </row>
        <row r="16407">
          <cell r="K16407">
            <v>3082.9300000000003</v>
          </cell>
        </row>
        <row r="16408">
          <cell r="K16408">
            <v>3082.9300000000003</v>
          </cell>
        </row>
        <row r="16409">
          <cell r="K16409">
            <v>3082.9300000000003</v>
          </cell>
        </row>
        <row r="16410">
          <cell r="K16410">
            <v>3082.9300000000003</v>
          </cell>
        </row>
        <row r="16411">
          <cell r="K16411">
            <v>3082.9300000000003</v>
          </cell>
        </row>
        <row r="16412">
          <cell r="K16412">
            <v>3082.9300000000003</v>
          </cell>
        </row>
        <row r="16413">
          <cell r="K16413">
            <v>6165.87</v>
          </cell>
        </row>
        <row r="16414">
          <cell r="K16414">
            <v>3082.9300000000003</v>
          </cell>
        </row>
        <row r="16415">
          <cell r="K16415">
            <v>3082.9300000000003</v>
          </cell>
        </row>
        <row r="16416">
          <cell r="K16416">
            <v>3082.9300000000003</v>
          </cell>
        </row>
        <row r="16417">
          <cell r="K16417">
            <v>3082.9300000000003</v>
          </cell>
        </row>
        <row r="16418">
          <cell r="K16418">
            <v>3082.9300000000003</v>
          </cell>
        </row>
        <row r="16419">
          <cell r="K16419">
            <v>3082.9300000000003</v>
          </cell>
        </row>
        <row r="16420">
          <cell r="K16420">
            <v>3082.9300000000003</v>
          </cell>
        </row>
        <row r="16421">
          <cell r="K16421">
            <v>3082.9300000000003</v>
          </cell>
        </row>
        <row r="16422">
          <cell r="K16422">
            <v>3082.9300000000003</v>
          </cell>
        </row>
        <row r="16423">
          <cell r="K16423">
            <v>3082.9300000000003</v>
          </cell>
        </row>
        <row r="16424">
          <cell r="K16424">
            <v>3082.9300000000003</v>
          </cell>
        </row>
        <row r="16425">
          <cell r="K16425">
            <v>3082.9300000000003</v>
          </cell>
        </row>
        <row r="16426">
          <cell r="K16426">
            <v>3082.9300000000003</v>
          </cell>
        </row>
        <row r="16505">
          <cell r="AM16505">
            <v>281402337.50000006</v>
          </cell>
        </row>
        <row r="16507">
          <cell r="K16507">
            <v>686439713.36000049</v>
          </cell>
          <cell r="T16507">
            <v>182034240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7">
          <cell r="C7">
            <v>1861390.89</v>
          </cell>
        </row>
      </sheetData>
      <sheetData sheetId="12"/>
      <sheetData sheetId="13"/>
      <sheetData sheetId="14"/>
      <sheetData sheetId="1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8"/>
  <sheetViews>
    <sheetView zoomScale="90" zoomScaleNormal="90" workbookViewId="0">
      <pane xSplit="2" ySplit="5" topLeftCell="C6" activePane="bottomRight" state="frozen"/>
      <selection pane="topRight" activeCell="G1" sqref="G1"/>
      <selection pane="bottomLeft" activeCell="A4" sqref="A4"/>
      <selection pane="bottomRight" activeCell="H56" sqref="H56"/>
    </sheetView>
  </sheetViews>
  <sheetFormatPr defaultColWidth="9.140625" defaultRowHeight="15" x14ac:dyDescent="0.25"/>
  <cols>
    <col min="1" max="1" width="20.7109375" style="3" customWidth="1"/>
    <col min="2" max="2" width="17.85546875" style="3" customWidth="1"/>
    <col min="3" max="3" width="17.5703125" style="3" customWidth="1"/>
    <col min="4" max="4" width="24" style="3" customWidth="1"/>
    <col min="5" max="5" width="27.5703125" style="3" customWidth="1"/>
    <col min="6" max="6" width="13.42578125" style="3" customWidth="1"/>
    <col min="7" max="9" width="9.140625" style="3"/>
    <col min="10" max="10" width="11.7109375" style="3" customWidth="1"/>
    <col min="11" max="11" width="29.28515625" style="3" customWidth="1"/>
    <col min="12" max="12" width="13.85546875" style="3" customWidth="1"/>
    <col min="13" max="16384" width="9.140625" style="3"/>
  </cols>
  <sheetData>
    <row r="1" spans="1:23" x14ac:dyDescent="0.25">
      <c r="B1" s="265" t="s">
        <v>127</v>
      </c>
      <c r="C1" s="265"/>
      <c r="D1" s="265"/>
      <c r="E1" s="265"/>
      <c r="F1" s="265"/>
      <c r="G1" s="265"/>
      <c r="H1" s="265"/>
      <c r="I1" s="265"/>
      <c r="J1" s="265"/>
    </row>
    <row r="2" spans="1:23" x14ac:dyDescent="0.25">
      <c r="A2" s="266"/>
      <c r="B2" s="266"/>
      <c r="C2" s="266"/>
      <c r="D2" s="266"/>
      <c r="E2" s="266"/>
      <c r="F2" s="266"/>
      <c r="G2" s="266"/>
    </row>
    <row r="3" spans="1:23" s="4" customFormat="1" ht="15.75" customHeight="1" x14ac:dyDescent="0.2">
      <c r="A3" s="260" t="s">
        <v>128</v>
      </c>
      <c r="B3" s="260" t="s">
        <v>129</v>
      </c>
      <c r="C3" s="260" t="s">
        <v>130</v>
      </c>
      <c r="D3" s="260" t="s">
        <v>131</v>
      </c>
      <c r="E3" s="260" t="s">
        <v>132</v>
      </c>
      <c r="F3" s="260" t="s">
        <v>133</v>
      </c>
      <c r="G3" s="260" t="s">
        <v>134</v>
      </c>
      <c r="H3" s="260" t="s">
        <v>135</v>
      </c>
      <c r="I3" s="260" t="s">
        <v>136</v>
      </c>
      <c r="J3" s="260" t="s">
        <v>137</v>
      </c>
      <c r="K3" s="260" t="s">
        <v>138</v>
      </c>
      <c r="L3" s="260" t="s">
        <v>16</v>
      </c>
    </row>
    <row r="4" spans="1:23" s="4" customFormat="1" ht="40.5" customHeight="1" x14ac:dyDescent="0.2">
      <c r="A4" s="261"/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</row>
    <row r="5" spans="1:23" s="4" customFormat="1" ht="12" x14ac:dyDescent="0.2">
      <c r="A5" s="5">
        <v>1</v>
      </c>
      <c r="B5" s="5">
        <v>2</v>
      </c>
      <c r="C5" s="5">
        <v>3</v>
      </c>
      <c r="D5" s="5">
        <v>4</v>
      </c>
      <c r="E5" s="5">
        <v>5</v>
      </c>
      <c r="F5" s="5">
        <v>6</v>
      </c>
      <c r="G5" s="5">
        <v>7</v>
      </c>
      <c r="H5" s="5">
        <v>8</v>
      </c>
      <c r="I5" s="5">
        <v>9</v>
      </c>
      <c r="J5" s="5" t="s">
        <v>261</v>
      </c>
      <c r="K5" s="5">
        <v>11</v>
      </c>
      <c r="L5" s="5">
        <v>12</v>
      </c>
    </row>
    <row r="6" spans="1:23" s="20" customFormat="1" ht="24" x14ac:dyDescent="0.25">
      <c r="A6" s="18" t="s">
        <v>227</v>
      </c>
      <c r="B6" s="18" t="s">
        <v>139</v>
      </c>
      <c r="C6" s="18" t="s">
        <v>140</v>
      </c>
      <c r="D6" s="18" t="s">
        <v>221</v>
      </c>
      <c r="E6" s="18"/>
      <c r="F6" s="18" t="s">
        <v>142</v>
      </c>
      <c r="G6" s="18"/>
      <c r="H6" s="76">
        <v>13</v>
      </c>
      <c r="I6" s="18">
        <v>12</v>
      </c>
      <c r="J6" s="19">
        <f>H6*I6*172</f>
        <v>26832</v>
      </c>
      <c r="K6" s="18">
        <f>MROUND(J6/$J$18*100%,0.000000001)</f>
        <v>1.1729850000000001E-3</v>
      </c>
      <c r="L6" s="18"/>
    </row>
    <row r="7" spans="1:23" s="20" customFormat="1" ht="24" x14ac:dyDescent="0.25">
      <c r="A7" s="18" t="s">
        <v>228</v>
      </c>
      <c r="B7" s="18" t="s">
        <v>139</v>
      </c>
      <c r="C7" s="18" t="s">
        <v>140</v>
      </c>
      <c r="D7" s="18" t="s">
        <v>222</v>
      </c>
      <c r="E7" s="18"/>
      <c r="F7" s="18" t="s">
        <v>142</v>
      </c>
      <c r="G7" s="18"/>
      <c r="H7" s="76">
        <v>68</v>
      </c>
      <c r="I7" s="18">
        <v>12</v>
      </c>
      <c r="J7" s="19">
        <f t="shared" ref="J7:J17" si="0">H7*I7*172</f>
        <v>140352</v>
      </c>
      <c r="K7" s="18">
        <f>MROUND(J7/$J$18*100%,0.000000001)</f>
        <v>6.1356150000000005E-3</v>
      </c>
      <c r="L7" s="18"/>
    </row>
    <row r="8" spans="1:23" s="20" customFormat="1" ht="36" x14ac:dyDescent="0.25">
      <c r="A8" s="18" t="s">
        <v>229</v>
      </c>
      <c r="B8" s="18" t="s">
        <v>139</v>
      </c>
      <c r="C8" s="18" t="s">
        <v>144</v>
      </c>
      <c r="D8" s="18" t="s">
        <v>221</v>
      </c>
      <c r="E8" s="18"/>
      <c r="F8" s="18" t="s">
        <v>142</v>
      </c>
      <c r="G8" s="18"/>
      <c r="H8" s="76">
        <v>2388</v>
      </c>
      <c r="I8" s="18">
        <v>12</v>
      </c>
      <c r="J8" s="19">
        <f t="shared" si="0"/>
        <v>4928832</v>
      </c>
      <c r="K8" s="18">
        <f t="shared" ref="K8:K17" si="1">MROUND(J8/$J$18*100%,0.000000001)</f>
        <v>0.21546836700000002</v>
      </c>
      <c r="L8" s="18"/>
    </row>
    <row r="9" spans="1:23" s="20" customFormat="1" ht="36" x14ac:dyDescent="0.25">
      <c r="A9" s="18" t="s">
        <v>230</v>
      </c>
      <c r="B9" s="18" t="s">
        <v>139</v>
      </c>
      <c r="C9" s="18" t="s">
        <v>144</v>
      </c>
      <c r="D9" s="18" t="s">
        <v>222</v>
      </c>
      <c r="E9" s="18"/>
      <c r="F9" s="18" t="s">
        <v>142</v>
      </c>
      <c r="G9" s="18"/>
      <c r="H9" s="76">
        <v>8313</v>
      </c>
      <c r="I9" s="18">
        <v>12</v>
      </c>
      <c r="J9" s="19">
        <f t="shared" si="0"/>
        <v>17158032</v>
      </c>
      <c r="K9" s="18">
        <f t="shared" si="1"/>
        <v>0.75007895099999999</v>
      </c>
      <c r="L9" s="18"/>
    </row>
    <row r="10" spans="1:23" s="20" customFormat="1" ht="36" x14ac:dyDescent="0.25">
      <c r="A10" s="18" t="s">
        <v>231</v>
      </c>
      <c r="B10" s="18" t="s">
        <v>139</v>
      </c>
      <c r="C10" s="18" t="s">
        <v>144</v>
      </c>
      <c r="D10" s="18" t="s">
        <v>221</v>
      </c>
      <c r="E10" s="18"/>
      <c r="F10" s="18" t="s">
        <v>145</v>
      </c>
      <c r="G10" s="18"/>
      <c r="H10" s="76">
        <v>0</v>
      </c>
      <c r="I10" s="18">
        <v>14</v>
      </c>
      <c r="J10" s="19">
        <f t="shared" si="0"/>
        <v>0</v>
      </c>
      <c r="K10" s="18">
        <f t="shared" si="1"/>
        <v>0</v>
      </c>
      <c r="L10" s="18"/>
    </row>
    <row r="11" spans="1:23" s="20" customFormat="1" ht="36" x14ac:dyDescent="0.25">
      <c r="A11" s="18" t="s">
        <v>232</v>
      </c>
      <c r="B11" s="18" t="s">
        <v>139</v>
      </c>
      <c r="C11" s="18" t="s">
        <v>144</v>
      </c>
      <c r="D11" s="18" t="s">
        <v>222</v>
      </c>
      <c r="E11" s="18"/>
      <c r="F11" s="18" t="s">
        <v>145</v>
      </c>
      <c r="G11" s="18"/>
      <c r="H11" s="76">
        <v>25</v>
      </c>
      <c r="I11" s="18">
        <v>14</v>
      </c>
      <c r="J11" s="19">
        <f t="shared" si="0"/>
        <v>60200</v>
      </c>
      <c r="K11" s="18">
        <f t="shared" si="1"/>
        <v>2.631698E-3</v>
      </c>
      <c r="L11" s="18"/>
    </row>
    <row r="12" spans="1:23" s="20" customFormat="1" ht="36" x14ac:dyDescent="0.25">
      <c r="A12" s="18" t="s">
        <v>233</v>
      </c>
      <c r="B12" s="18" t="s">
        <v>139</v>
      </c>
      <c r="C12" s="18" t="s">
        <v>146</v>
      </c>
      <c r="D12" s="18" t="s">
        <v>221</v>
      </c>
      <c r="E12" s="18"/>
      <c r="F12" s="18" t="s">
        <v>142</v>
      </c>
      <c r="G12" s="18"/>
      <c r="H12" s="76">
        <v>1</v>
      </c>
      <c r="I12" s="18">
        <v>12</v>
      </c>
      <c r="J12" s="19">
        <f>H12*I12*172</f>
        <v>2064</v>
      </c>
      <c r="K12" s="18">
        <f t="shared" si="1"/>
        <v>9.0230000000000009E-5</v>
      </c>
      <c r="L12" s="18"/>
    </row>
    <row r="13" spans="1:23" s="20" customFormat="1" ht="36" x14ac:dyDescent="0.25">
      <c r="A13" s="18" t="s">
        <v>234</v>
      </c>
      <c r="B13" s="18" t="s">
        <v>139</v>
      </c>
      <c r="C13" s="18" t="s">
        <v>146</v>
      </c>
      <c r="D13" s="18" t="s">
        <v>222</v>
      </c>
      <c r="E13" s="18"/>
      <c r="F13" s="18" t="s">
        <v>142</v>
      </c>
      <c r="G13" s="18"/>
      <c r="H13" s="76">
        <v>66</v>
      </c>
      <c r="I13" s="18">
        <v>12</v>
      </c>
      <c r="J13" s="19">
        <f t="shared" si="0"/>
        <v>136224</v>
      </c>
      <c r="K13" s="18">
        <f t="shared" si="1"/>
        <v>5.9551560000000005E-3</v>
      </c>
      <c r="L13" s="18"/>
    </row>
    <row r="14" spans="1:23" s="20" customFormat="1" ht="36" x14ac:dyDescent="0.25">
      <c r="A14" s="18" t="s">
        <v>235</v>
      </c>
      <c r="B14" s="18" t="s">
        <v>139</v>
      </c>
      <c r="C14" s="18" t="s">
        <v>146</v>
      </c>
      <c r="D14" s="18" t="s">
        <v>222</v>
      </c>
      <c r="E14" s="18"/>
      <c r="F14" s="18" t="s">
        <v>145</v>
      </c>
      <c r="G14" s="18"/>
      <c r="H14" s="76"/>
      <c r="I14" s="18">
        <v>14</v>
      </c>
      <c r="J14" s="19">
        <f t="shared" si="0"/>
        <v>0</v>
      </c>
      <c r="K14" s="18">
        <f t="shared" si="1"/>
        <v>0</v>
      </c>
      <c r="L14" s="18"/>
      <c r="M14" s="21"/>
      <c r="N14" s="21"/>
      <c r="O14" s="21"/>
      <c r="P14" s="21"/>
      <c r="Q14" s="21"/>
      <c r="R14" s="21"/>
      <c r="S14" s="21"/>
      <c r="T14" s="22"/>
      <c r="U14" s="23"/>
      <c r="V14" s="21"/>
      <c r="W14" s="21"/>
    </row>
    <row r="15" spans="1:23" s="20" customFormat="1" ht="24" x14ac:dyDescent="0.25">
      <c r="A15" s="18" t="s">
        <v>236</v>
      </c>
      <c r="B15" s="18" t="s">
        <v>139</v>
      </c>
      <c r="C15" s="18" t="s">
        <v>147</v>
      </c>
      <c r="D15" s="18" t="s">
        <v>221</v>
      </c>
      <c r="E15" s="18"/>
      <c r="F15" s="18" t="s">
        <v>145</v>
      </c>
      <c r="G15" s="18"/>
      <c r="H15" s="76">
        <v>19</v>
      </c>
      <c r="I15" s="18">
        <v>14</v>
      </c>
      <c r="J15" s="19">
        <f t="shared" si="0"/>
        <v>45752</v>
      </c>
      <c r="K15" s="18">
        <f t="shared" si="1"/>
        <v>2.0000899999999999E-3</v>
      </c>
      <c r="L15" s="18"/>
    </row>
    <row r="16" spans="1:23" s="20" customFormat="1" ht="24" x14ac:dyDescent="0.25">
      <c r="A16" s="18" t="s">
        <v>237</v>
      </c>
      <c r="B16" s="18" t="s">
        <v>139</v>
      </c>
      <c r="C16" s="18" t="s">
        <v>147</v>
      </c>
      <c r="D16" s="18" t="s">
        <v>222</v>
      </c>
      <c r="E16" s="18"/>
      <c r="F16" s="18" t="s">
        <v>145</v>
      </c>
      <c r="G16" s="18"/>
      <c r="H16" s="76">
        <v>105</v>
      </c>
      <c r="I16" s="18">
        <v>14</v>
      </c>
      <c r="J16" s="19">
        <f t="shared" si="0"/>
        <v>252840</v>
      </c>
      <c r="K16" s="18">
        <f t="shared" si="1"/>
        <v>1.1053130000000001E-2</v>
      </c>
      <c r="L16" s="18"/>
    </row>
    <row r="17" spans="1:24" s="20" customFormat="1" ht="36" x14ac:dyDescent="0.25">
      <c r="A17" s="18" t="s">
        <v>238</v>
      </c>
      <c r="B17" s="18" t="s">
        <v>139</v>
      </c>
      <c r="C17" s="18" t="s">
        <v>147</v>
      </c>
      <c r="D17" s="18" t="s">
        <v>222</v>
      </c>
      <c r="E17" s="18"/>
      <c r="F17" s="18" t="s">
        <v>148</v>
      </c>
      <c r="G17" s="18"/>
      <c r="H17" s="76">
        <v>30</v>
      </c>
      <c r="I17" s="18">
        <v>24</v>
      </c>
      <c r="J17" s="19">
        <f t="shared" si="0"/>
        <v>123840</v>
      </c>
      <c r="K17" s="18">
        <f t="shared" si="1"/>
        <v>5.4137780000000002E-3</v>
      </c>
      <c r="L17" s="18"/>
    </row>
    <row r="18" spans="1:24" s="8" customFormat="1" ht="12" x14ac:dyDescent="0.25">
      <c r="A18" s="6" t="s">
        <v>149</v>
      </c>
      <c r="B18" s="6"/>
      <c r="C18" s="6"/>
      <c r="D18" s="6"/>
      <c r="E18" s="6"/>
      <c r="F18" s="6"/>
      <c r="G18" s="6"/>
      <c r="H18" s="77">
        <f>SUM(H6:H17)</f>
        <v>11028</v>
      </c>
      <c r="I18" s="6">
        <f>SUM(I6:I17)</f>
        <v>166</v>
      </c>
      <c r="J18" s="7">
        <f>SUM(J6:J17)</f>
        <v>22874968</v>
      </c>
      <c r="K18" s="11">
        <f>SUM(K6:K17)</f>
        <v>0.99999999999999989</v>
      </c>
      <c r="L18" s="6"/>
    </row>
    <row r="19" spans="1:24" s="46" customFormat="1" ht="168" hidden="1" x14ac:dyDescent="0.2">
      <c r="A19" s="37" t="s">
        <v>239</v>
      </c>
      <c r="B19" s="37" t="s">
        <v>150</v>
      </c>
      <c r="C19" s="37" t="s">
        <v>151</v>
      </c>
      <c r="D19" s="37" t="s">
        <v>152</v>
      </c>
      <c r="E19" s="37" t="s">
        <v>153</v>
      </c>
      <c r="F19" s="37" t="s">
        <v>154</v>
      </c>
      <c r="G19" s="38"/>
      <c r="H19" s="78">
        <v>117</v>
      </c>
      <c r="I19" s="39"/>
      <c r="J19" s="39">
        <f>MROUND(J23/H23*H19,0.01)</f>
        <v>15641360</v>
      </c>
      <c r="K19" s="40">
        <f>J19/J23*100%</f>
        <v>0.25</v>
      </c>
      <c r="L19" s="41" t="s">
        <v>155</v>
      </c>
      <c r="M19" s="42"/>
      <c r="N19" s="42"/>
      <c r="O19" s="42"/>
      <c r="P19" s="42"/>
      <c r="Q19" s="42"/>
      <c r="R19" s="42"/>
      <c r="S19" s="42"/>
      <c r="T19" s="42"/>
      <c r="U19" s="42"/>
      <c r="V19" s="43"/>
      <c r="W19" s="44"/>
      <c r="X19" s="45"/>
    </row>
    <row r="20" spans="1:24" s="46" customFormat="1" ht="72" hidden="1" x14ac:dyDescent="0.2">
      <c r="A20" s="37" t="s">
        <v>240</v>
      </c>
      <c r="B20" s="37" t="s">
        <v>150</v>
      </c>
      <c r="C20" s="37" t="s">
        <v>151</v>
      </c>
      <c r="D20" s="37" t="s">
        <v>152</v>
      </c>
      <c r="E20" s="37" t="s">
        <v>153</v>
      </c>
      <c r="F20" s="37" t="s">
        <v>156</v>
      </c>
      <c r="G20" s="38"/>
      <c r="H20" s="78">
        <v>117</v>
      </c>
      <c r="I20" s="39"/>
      <c r="J20" s="39">
        <f>J19</f>
        <v>15641360</v>
      </c>
      <c r="K20" s="40">
        <f>J20/J23*100%</f>
        <v>0.25</v>
      </c>
      <c r="L20" s="47"/>
      <c r="M20" s="42"/>
      <c r="N20" s="42"/>
      <c r="O20" s="42"/>
      <c r="P20" s="42"/>
      <c r="Q20" s="42"/>
      <c r="R20" s="42"/>
      <c r="S20" s="42"/>
      <c r="T20" s="42"/>
      <c r="U20" s="42"/>
      <c r="V20" s="43"/>
      <c r="W20" s="44"/>
      <c r="X20" s="45"/>
    </row>
    <row r="21" spans="1:24" s="46" customFormat="1" ht="84" hidden="1" x14ac:dyDescent="0.2">
      <c r="A21" s="37" t="s">
        <v>241</v>
      </c>
      <c r="B21" s="37" t="s">
        <v>157</v>
      </c>
      <c r="C21" s="37" t="s">
        <v>158</v>
      </c>
      <c r="D21" s="37" t="s">
        <v>159</v>
      </c>
      <c r="E21" s="37" t="s">
        <v>153</v>
      </c>
      <c r="F21" s="37" t="s">
        <v>154</v>
      </c>
      <c r="G21" s="38"/>
      <c r="H21" s="78">
        <v>117</v>
      </c>
      <c r="I21" s="39"/>
      <c r="J21" s="39">
        <f>MROUND(J23/H23*H21,0.01)</f>
        <v>15641360</v>
      </c>
      <c r="K21" s="40">
        <f>J21/J23*100%</f>
        <v>0.25</v>
      </c>
      <c r="L21" s="47"/>
      <c r="M21" s="42"/>
      <c r="N21" s="42"/>
      <c r="O21" s="42"/>
      <c r="P21" s="42"/>
      <c r="Q21" s="42"/>
      <c r="R21" s="42"/>
      <c r="S21" s="42"/>
      <c r="T21" s="42"/>
      <c r="U21" s="42"/>
      <c r="V21" s="43"/>
      <c r="W21" s="44"/>
      <c r="X21" s="45"/>
    </row>
    <row r="22" spans="1:24" s="46" customFormat="1" ht="84" hidden="1" x14ac:dyDescent="0.2">
      <c r="A22" s="37" t="s">
        <v>242</v>
      </c>
      <c r="B22" s="37" t="s">
        <v>157</v>
      </c>
      <c r="C22" s="37" t="s">
        <v>158</v>
      </c>
      <c r="D22" s="37" t="s">
        <v>159</v>
      </c>
      <c r="E22" s="37" t="s">
        <v>153</v>
      </c>
      <c r="F22" s="37" t="s">
        <v>156</v>
      </c>
      <c r="G22" s="48"/>
      <c r="H22" s="79">
        <v>117</v>
      </c>
      <c r="I22" s="49"/>
      <c r="J22" s="49">
        <f>J21</f>
        <v>15641360</v>
      </c>
      <c r="K22" s="40">
        <f>J22/J23*100%</f>
        <v>0.25</v>
      </c>
      <c r="L22" s="47"/>
      <c r="M22" s="42"/>
      <c r="N22" s="42"/>
      <c r="O22" s="42"/>
      <c r="P22" s="42"/>
      <c r="Q22" s="42"/>
      <c r="R22" s="42"/>
      <c r="S22" s="42"/>
      <c r="T22" s="42"/>
      <c r="U22" s="42"/>
      <c r="V22" s="43"/>
      <c r="W22" s="44"/>
      <c r="X22" s="45"/>
    </row>
    <row r="23" spans="1:24" s="51" customFormat="1" ht="12" hidden="1" x14ac:dyDescent="0.25">
      <c r="A23" s="50" t="s">
        <v>160</v>
      </c>
      <c r="B23" s="50"/>
      <c r="C23" s="50"/>
      <c r="D23" s="50"/>
      <c r="E23" s="50"/>
      <c r="F23" s="50"/>
      <c r="G23" s="50"/>
      <c r="H23" s="78">
        <f>SUM(H19:H22)</f>
        <v>468</v>
      </c>
      <c r="I23" s="39"/>
      <c r="J23" s="39">
        <f>(1970-168)*140*2*124</f>
        <v>62565440</v>
      </c>
      <c r="K23" s="39">
        <f>SUM(K19:K22)</f>
        <v>1</v>
      </c>
      <c r="L23" s="50"/>
    </row>
    <row r="24" spans="1:24" s="28" customFormat="1" ht="48" hidden="1" x14ac:dyDescent="0.25">
      <c r="A24" s="24" t="s">
        <v>71</v>
      </c>
      <c r="B24" s="24" t="s">
        <v>161</v>
      </c>
      <c r="C24" s="24" t="s">
        <v>162</v>
      </c>
      <c r="D24" s="24" t="s">
        <v>140</v>
      </c>
      <c r="E24" s="24" t="s">
        <v>163</v>
      </c>
      <c r="F24" s="24" t="s">
        <v>164</v>
      </c>
      <c r="G24" s="24"/>
      <c r="H24" s="24">
        <v>3</v>
      </c>
      <c r="I24" s="24">
        <v>23</v>
      </c>
      <c r="J24" s="24">
        <f>I24*4*9*H24</f>
        <v>2484</v>
      </c>
      <c r="K24" s="24">
        <f>MROUND(J24/J26*100%,0.000001)</f>
        <v>4.9179999999999995E-2</v>
      </c>
      <c r="L24" s="24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6"/>
      <c r="X24" s="27"/>
    </row>
    <row r="25" spans="1:24" s="28" customFormat="1" ht="48" hidden="1" x14ac:dyDescent="0.25">
      <c r="A25" s="24" t="s">
        <v>72</v>
      </c>
      <c r="B25" s="24" t="s">
        <v>161</v>
      </c>
      <c r="C25" s="24" t="s">
        <v>162</v>
      </c>
      <c r="D25" s="24" t="s">
        <v>165</v>
      </c>
      <c r="E25" s="24" t="s">
        <v>163</v>
      </c>
      <c r="F25" s="24" t="s">
        <v>164</v>
      </c>
      <c r="G25" s="24"/>
      <c r="H25" s="24">
        <v>58</v>
      </c>
      <c r="I25" s="24">
        <v>23</v>
      </c>
      <c r="J25" s="24">
        <f>I25*4*9*H25</f>
        <v>48024</v>
      </c>
      <c r="K25" s="24">
        <f>MROUND(J25/J26*100%,0.000001)</f>
        <v>0.95082</v>
      </c>
      <c r="L25" s="24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6"/>
      <c r="X25" s="27"/>
    </row>
    <row r="26" spans="1:24" s="28" customFormat="1" ht="12" hidden="1" x14ac:dyDescent="0.25">
      <c r="A26" s="24" t="s">
        <v>166</v>
      </c>
      <c r="B26" s="24"/>
      <c r="C26" s="24"/>
      <c r="D26" s="24"/>
      <c r="E26" s="24"/>
      <c r="F26" s="24"/>
      <c r="G26" s="29"/>
      <c r="H26" s="29">
        <f>SUM(H24:H25)</f>
        <v>61</v>
      </c>
      <c r="I26" s="29"/>
      <c r="J26" s="29">
        <f>SUM(J24:J25)</f>
        <v>50508</v>
      </c>
      <c r="K26" s="29">
        <f>SUM(K24:K25)</f>
        <v>1</v>
      </c>
      <c r="L26" s="29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6"/>
      <c r="X26" s="27"/>
    </row>
    <row r="27" spans="1:24" s="36" customFormat="1" ht="99.95" hidden="1" customHeight="1" x14ac:dyDescent="0.2">
      <c r="A27" s="30" t="s">
        <v>244</v>
      </c>
      <c r="B27" s="30" t="s">
        <v>82</v>
      </c>
      <c r="C27" s="30"/>
      <c r="D27" s="30"/>
      <c r="E27" s="30"/>
      <c r="F27" s="30" t="s">
        <v>167</v>
      </c>
      <c r="G27" s="30"/>
      <c r="H27" s="30">
        <v>200</v>
      </c>
      <c r="I27" s="30"/>
      <c r="J27" s="33">
        <f>J30/H30*H27</f>
        <v>5198.0769230769238</v>
      </c>
      <c r="K27" s="33">
        <f>MROUND(J27/J30,0.00001)</f>
        <v>0.19231000000000001</v>
      </c>
      <c r="L27" s="262" t="s">
        <v>168</v>
      </c>
      <c r="M27" s="34"/>
      <c r="N27" s="31"/>
      <c r="O27" s="31"/>
      <c r="P27" s="31"/>
      <c r="Q27" s="31"/>
      <c r="R27" s="31"/>
      <c r="S27" s="31"/>
      <c r="T27" s="31"/>
      <c r="U27" s="31"/>
      <c r="V27" s="31"/>
      <c r="W27" s="32"/>
      <c r="X27" s="35"/>
    </row>
    <row r="28" spans="1:24" s="36" customFormat="1" ht="141" hidden="1" customHeight="1" x14ac:dyDescent="0.2">
      <c r="A28" s="30" t="s">
        <v>243</v>
      </c>
      <c r="B28" s="30" t="s">
        <v>83</v>
      </c>
      <c r="C28" s="30"/>
      <c r="D28" s="30"/>
      <c r="E28" s="30"/>
      <c r="F28" s="30" t="s">
        <v>167</v>
      </c>
      <c r="G28" s="30"/>
      <c r="H28" s="30">
        <v>800</v>
      </c>
      <c r="I28" s="30"/>
      <c r="J28" s="33">
        <f>J30/H30*H28</f>
        <v>20792.307692307695</v>
      </c>
      <c r="K28" s="33">
        <f>MROUND(J28/J30,0.00001)</f>
        <v>0.76923000000000008</v>
      </c>
      <c r="L28" s="263"/>
      <c r="M28" s="34"/>
      <c r="N28" s="31"/>
      <c r="O28" s="31"/>
      <c r="P28" s="31"/>
      <c r="Q28" s="31"/>
      <c r="R28" s="31"/>
      <c r="S28" s="31"/>
      <c r="T28" s="31"/>
      <c r="U28" s="31"/>
      <c r="V28" s="31"/>
      <c r="W28" s="32"/>
      <c r="X28" s="35"/>
    </row>
    <row r="29" spans="1:24" s="36" customFormat="1" ht="99.95" hidden="1" customHeight="1" x14ac:dyDescent="0.2">
      <c r="A29" s="30" t="s">
        <v>245</v>
      </c>
      <c r="B29" s="30" t="s">
        <v>84</v>
      </c>
      <c r="C29" s="30"/>
      <c r="D29" s="30"/>
      <c r="E29" s="30"/>
      <c r="F29" s="30" t="s">
        <v>167</v>
      </c>
      <c r="G29" s="30"/>
      <c r="H29" s="30">
        <v>40</v>
      </c>
      <c r="I29" s="30"/>
      <c r="J29" s="33">
        <f>J30/H30*H29</f>
        <v>1039.6153846153848</v>
      </c>
      <c r="K29" s="33">
        <f>MROUND(J29/J30,0.00001)</f>
        <v>3.8460000000000001E-2</v>
      </c>
      <c r="L29" s="264"/>
      <c r="M29" s="34"/>
      <c r="N29" s="31"/>
      <c r="O29" s="31"/>
      <c r="P29" s="31"/>
      <c r="Q29" s="31"/>
      <c r="R29" s="31"/>
      <c r="S29" s="31"/>
      <c r="T29" s="31"/>
      <c r="U29" s="31"/>
      <c r="V29" s="31"/>
      <c r="W29" s="32"/>
      <c r="X29" s="35"/>
    </row>
    <row r="30" spans="1:24" s="14" customFormat="1" ht="12" hidden="1" x14ac:dyDescent="0.25">
      <c r="A30" s="12" t="s">
        <v>169</v>
      </c>
      <c r="B30" s="12"/>
      <c r="C30" s="12"/>
      <c r="D30" s="12"/>
      <c r="E30" s="12"/>
      <c r="F30" s="12"/>
      <c r="G30" s="15"/>
      <c r="H30" s="15">
        <f>SUM(H27:H29)</f>
        <v>1040</v>
      </c>
      <c r="I30" s="15"/>
      <c r="J30" s="15">
        <f>(1970-168)*15</f>
        <v>27030</v>
      </c>
      <c r="K30" s="15">
        <f>SUM(K27:K29)</f>
        <v>1</v>
      </c>
      <c r="L30" s="15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9"/>
      <c r="X30" s="10"/>
    </row>
    <row r="31" spans="1:24" s="8" customFormat="1" ht="24" hidden="1" x14ac:dyDescent="0.25">
      <c r="A31" s="6" t="s">
        <v>170</v>
      </c>
      <c r="B31" s="6" t="s">
        <v>139</v>
      </c>
      <c r="C31" s="6" t="s">
        <v>140</v>
      </c>
      <c r="D31" s="6" t="s">
        <v>141</v>
      </c>
      <c r="E31" s="6"/>
      <c r="F31" s="6" t="s">
        <v>145</v>
      </c>
      <c r="G31" s="6"/>
      <c r="H31" s="6"/>
      <c r="I31" s="6"/>
      <c r="J31" s="6"/>
      <c r="K31" s="6"/>
      <c r="L31" s="6"/>
    </row>
    <row r="32" spans="1:24" s="8" customFormat="1" ht="24" hidden="1" x14ac:dyDescent="0.25">
      <c r="A32" s="6" t="s">
        <v>171</v>
      </c>
      <c r="B32" s="6" t="s">
        <v>139</v>
      </c>
      <c r="C32" s="6" t="s">
        <v>140</v>
      </c>
      <c r="D32" s="6" t="s">
        <v>143</v>
      </c>
      <c r="E32" s="6"/>
      <c r="F32" s="6" t="s">
        <v>145</v>
      </c>
      <c r="G32" s="6"/>
      <c r="H32" s="6"/>
      <c r="I32" s="6"/>
      <c r="J32" s="6"/>
      <c r="K32" s="6"/>
      <c r="L32" s="6"/>
    </row>
    <row r="33" spans="1:12" s="8" customFormat="1" ht="36" hidden="1" x14ac:dyDescent="0.25">
      <c r="A33" s="6" t="s">
        <v>172</v>
      </c>
      <c r="B33" s="6" t="s">
        <v>139</v>
      </c>
      <c r="C33" s="6" t="s">
        <v>140</v>
      </c>
      <c r="D33" s="6" t="s">
        <v>143</v>
      </c>
      <c r="E33" s="6"/>
      <c r="F33" s="6" t="s">
        <v>148</v>
      </c>
      <c r="G33" s="6"/>
      <c r="H33" s="6"/>
      <c r="I33" s="6"/>
      <c r="J33" s="6"/>
      <c r="K33" s="6"/>
      <c r="L33" s="6"/>
    </row>
    <row r="34" spans="1:12" s="8" customFormat="1" ht="36" hidden="1" x14ac:dyDescent="0.25">
      <c r="A34" s="6" t="s">
        <v>173</v>
      </c>
      <c r="B34" s="6" t="s">
        <v>139</v>
      </c>
      <c r="C34" s="6" t="s">
        <v>144</v>
      </c>
      <c r="D34" s="6" t="s">
        <v>143</v>
      </c>
      <c r="E34" s="6"/>
      <c r="F34" s="6" t="s">
        <v>148</v>
      </c>
      <c r="G34" s="6"/>
      <c r="H34" s="6"/>
      <c r="I34" s="6"/>
      <c r="J34" s="6"/>
      <c r="K34" s="6"/>
      <c r="L34" s="6"/>
    </row>
    <row r="35" spans="1:12" s="8" customFormat="1" ht="36" hidden="1" x14ac:dyDescent="0.25">
      <c r="A35" s="6" t="s">
        <v>174</v>
      </c>
      <c r="B35" s="6" t="s">
        <v>139</v>
      </c>
      <c r="C35" s="6" t="s">
        <v>146</v>
      </c>
      <c r="D35" s="6" t="s">
        <v>141</v>
      </c>
      <c r="E35" s="6"/>
      <c r="F35" s="6" t="s">
        <v>145</v>
      </c>
      <c r="G35" s="6"/>
      <c r="H35" s="6"/>
      <c r="I35" s="6"/>
      <c r="J35" s="6"/>
      <c r="K35" s="6"/>
      <c r="L35" s="6"/>
    </row>
    <row r="36" spans="1:12" s="8" customFormat="1" ht="36" hidden="1" x14ac:dyDescent="0.25">
      <c r="A36" s="6" t="s">
        <v>175</v>
      </c>
      <c r="B36" s="6" t="s">
        <v>139</v>
      </c>
      <c r="C36" s="6" t="s">
        <v>146</v>
      </c>
      <c r="D36" s="6" t="s">
        <v>143</v>
      </c>
      <c r="E36" s="6"/>
      <c r="F36" s="6" t="s">
        <v>148</v>
      </c>
      <c r="G36" s="6"/>
      <c r="H36" s="6"/>
      <c r="I36" s="6"/>
      <c r="J36" s="6"/>
      <c r="K36" s="6"/>
      <c r="L36" s="6"/>
    </row>
    <row r="37" spans="1:12" s="17" customFormat="1" ht="60" hidden="1" x14ac:dyDescent="0.2">
      <c r="A37" s="12" t="s">
        <v>176</v>
      </c>
      <c r="B37" s="12" t="s">
        <v>177</v>
      </c>
      <c r="C37" s="12" t="s">
        <v>162</v>
      </c>
      <c r="D37" s="12" t="s">
        <v>178</v>
      </c>
      <c r="E37" s="12" t="s">
        <v>141</v>
      </c>
      <c r="F37" s="12" t="s">
        <v>142</v>
      </c>
      <c r="G37" s="16"/>
      <c r="H37" s="16"/>
      <c r="I37" s="16"/>
      <c r="J37" s="16"/>
      <c r="K37" s="16"/>
      <c r="L37" s="16"/>
    </row>
    <row r="38" spans="1:12" s="17" customFormat="1" ht="85.5" hidden="1" customHeight="1" x14ac:dyDescent="0.2">
      <c r="A38" s="12" t="s">
        <v>179</v>
      </c>
      <c r="B38" s="12" t="s">
        <v>177</v>
      </c>
      <c r="C38" s="12" t="s">
        <v>162</v>
      </c>
      <c r="D38" s="12" t="s">
        <v>178</v>
      </c>
      <c r="E38" s="12" t="s">
        <v>143</v>
      </c>
      <c r="F38" s="12" t="s">
        <v>142</v>
      </c>
      <c r="G38" s="16"/>
      <c r="H38" s="16"/>
      <c r="I38" s="16"/>
      <c r="J38" s="16"/>
      <c r="K38" s="16"/>
      <c r="L38" s="16"/>
    </row>
    <row r="39" spans="1:12" s="17" customFormat="1" ht="87.75" hidden="1" customHeight="1" x14ac:dyDescent="0.2">
      <c r="A39" s="12" t="s">
        <v>180</v>
      </c>
      <c r="B39" s="12" t="s">
        <v>177</v>
      </c>
      <c r="C39" s="12" t="s">
        <v>162</v>
      </c>
      <c r="D39" s="12" t="s">
        <v>181</v>
      </c>
      <c r="E39" s="12" t="s">
        <v>141</v>
      </c>
      <c r="F39" s="12" t="s">
        <v>142</v>
      </c>
      <c r="G39" s="16"/>
      <c r="H39" s="16"/>
      <c r="I39" s="16"/>
      <c r="J39" s="16"/>
      <c r="K39" s="16"/>
      <c r="L39" s="16"/>
    </row>
    <row r="40" spans="1:12" s="17" customFormat="1" ht="87.75" hidden="1" customHeight="1" x14ac:dyDescent="0.2">
      <c r="A40" s="12" t="s">
        <v>182</v>
      </c>
      <c r="B40" s="12" t="s">
        <v>177</v>
      </c>
      <c r="C40" s="12" t="s">
        <v>162</v>
      </c>
      <c r="D40" s="12" t="s">
        <v>181</v>
      </c>
      <c r="E40" s="12" t="s">
        <v>143</v>
      </c>
      <c r="F40" s="12" t="s">
        <v>142</v>
      </c>
      <c r="G40" s="16"/>
      <c r="H40" s="16"/>
      <c r="I40" s="16"/>
      <c r="J40" s="16"/>
      <c r="K40" s="16"/>
      <c r="L40" s="16"/>
    </row>
    <row r="41" spans="1:12" s="17" customFormat="1" ht="99.75" hidden="1" customHeight="1" x14ac:dyDescent="0.2">
      <c r="A41" s="12" t="s">
        <v>183</v>
      </c>
      <c r="B41" s="12" t="s">
        <v>177</v>
      </c>
      <c r="C41" s="12" t="s">
        <v>163</v>
      </c>
      <c r="D41" s="12" t="s">
        <v>184</v>
      </c>
      <c r="E41" s="12" t="s">
        <v>141</v>
      </c>
      <c r="F41" s="12" t="s">
        <v>142</v>
      </c>
      <c r="G41" s="16"/>
      <c r="H41" s="16"/>
      <c r="I41" s="16"/>
      <c r="J41" s="16"/>
      <c r="K41" s="16"/>
      <c r="L41" s="16"/>
    </row>
    <row r="42" spans="1:12" s="17" customFormat="1" ht="99.95" hidden="1" customHeight="1" x14ac:dyDescent="0.2">
      <c r="A42" s="12" t="s">
        <v>185</v>
      </c>
      <c r="B42" s="12" t="s">
        <v>177</v>
      </c>
      <c r="C42" s="12" t="s">
        <v>163</v>
      </c>
      <c r="D42" s="12" t="s">
        <v>184</v>
      </c>
      <c r="E42" s="12" t="s">
        <v>143</v>
      </c>
      <c r="F42" s="12" t="s">
        <v>142</v>
      </c>
      <c r="G42" s="16"/>
      <c r="H42" s="16"/>
      <c r="I42" s="16"/>
      <c r="J42" s="16"/>
      <c r="K42" s="16"/>
      <c r="L42" s="16"/>
    </row>
    <row r="43" spans="1:12" s="17" customFormat="1" ht="87" hidden="1" customHeight="1" x14ac:dyDescent="0.2">
      <c r="A43" s="12" t="s">
        <v>186</v>
      </c>
      <c r="B43" s="12" t="s">
        <v>177</v>
      </c>
      <c r="C43" s="12" t="s">
        <v>163</v>
      </c>
      <c r="D43" s="12" t="s">
        <v>181</v>
      </c>
      <c r="E43" s="12" t="s">
        <v>141</v>
      </c>
      <c r="F43" s="12" t="s">
        <v>142</v>
      </c>
      <c r="G43" s="16"/>
      <c r="H43" s="16"/>
      <c r="I43" s="16"/>
      <c r="J43" s="16"/>
      <c r="K43" s="16"/>
      <c r="L43" s="16"/>
    </row>
    <row r="44" spans="1:12" s="17" customFormat="1" ht="90" hidden="1" customHeight="1" x14ac:dyDescent="0.2">
      <c r="A44" s="12" t="s">
        <v>187</v>
      </c>
      <c r="B44" s="12" t="s">
        <v>177</v>
      </c>
      <c r="C44" s="12" t="s">
        <v>163</v>
      </c>
      <c r="D44" s="12" t="s">
        <v>181</v>
      </c>
      <c r="E44" s="12" t="s">
        <v>143</v>
      </c>
      <c r="F44" s="12" t="s">
        <v>142</v>
      </c>
      <c r="G44" s="16"/>
      <c r="H44" s="16"/>
      <c r="I44" s="16"/>
      <c r="J44" s="16"/>
      <c r="K44" s="16"/>
      <c r="L44" s="16"/>
    </row>
    <row r="45" spans="1:12" s="17" customFormat="1" ht="88.5" hidden="1" customHeight="1" x14ac:dyDescent="0.2">
      <c r="A45" s="12" t="s">
        <v>188</v>
      </c>
      <c r="B45" s="12" t="s">
        <v>177</v>
      </c>
      <c r="C45" s="12" t="s">
        <v>162</v>
      </c>
      <c r="D45" s="12" t="s">
        <v>178</v>
      </c>
      <c r="E45" s="12" t="s">
        <v>143</v>
      </c>
      <c r="F45" s="12" t="s">
        <v>148</v>
      </c>
      <c r="G45" s="16"/>
      <c r="H45" s="16"/>
      <c r="I45" s="16"/>
      <c r="J45" s="16"/>
      <c r="K45" s="16"/>
      <c r="L45" s="16"/>
    </row>
    <row r="46" spans="1:12" s="17" customFormat="1" ht="88.5" hidden="1" customHeight="1" x14ac:dyDescent="0.2">
      <c r="A46" s="12" t="s">
        <v>189</v>
      </c>
      <c r="B46" s="12" t="s">
        <v>177</v>
      </c>
      <c r="C46" s="12" t="s">
        <v>162</v>
      </c>
      <c r="D46" s="12" t="s">
        <v>181</v>
      </c>
      <c r="E46" s="12" t="s">
        <v>143</v>
      </c>
      <c r="F46" s="12" t="s">
        <v>148</v>
      </c>
      <c r="G46" s="16"/>
      <c r="H46" s="16"/>
      <c r="I46" s="16"/>
      <c r="J46" s="16"/>
      <c r="K46" s="16"/>
      <c r="L46" s="16"/>
    </row>
    <row r="47" spans="1:12" s="17" customFormat="1" ht="85.5" hidden="1" customHeight="1" x14ac:dyDescent="0.2">
      <c r="A47" s="12" t="s">
        <v>190</v>
      </c>
      <c r="B47" s="12" t="s">
        <v>177</v>
      </c>
      <c r="C47" s="12" t="s">
        <v>163</v>
      </c>
      <c r="D47" s="12" t="s">
        <v>181</v>
      </c>
      <c r="E47" s="12" t="s">
        <v>141</v>
      </c>
      <c r="F47" s="12" t="s">
        <v>145</v>
      </c>
      <c r="G47" s="16"/>
      <c r="H47" s="16"/>
      <c r="I47" s="16"/>
      <c r="J47" s="16"/>
      <c r="K47" s="16"/>
      <c r="L47" s="16"/>
    </row>
    <row r="48" spans="1:12" s="17" customFormat="1" ht="85.5" hidden="1" customHeight="1" x14ac:dyDescent="0.2">
      <c r="A48" s="12" t="s">
        <v>191</v>
      </c>
      <c r="B48" s="12" t="s">
        <v>177</v>
      </c>
      <c r="C48" s="12" t="s">
        <v>163</v>
      </c>
      <c r="D48" s="12" t="s">
        <v>181</v>
      </c>
      <c r="E48" s="12" t="s">
        <v>143</v>
      </c>
      <c r="F48" s="12" t="s">
        <v>145</v>
      </c>
      <c r="G48" s="16"/>
      <c r="H48" s="16"/>
      <c r="I48" s="16"/>
      <c r="J48" s="16"/>
      <c r="K48" s="16"/>
      <c r="L48" s="16"/>
    </row>
    <row r="49" spans="1:24" s="17" customFormat="1" ht="89.25" hidden="1" customHeight="1" x14ac:dyDescent="0.2">
      <c r="A49" s="12" t="s">
        <v>192</v>
      </c>
      <c r="B49" s="12" t="s">
        <v>177</v>
      </c>
      <c r="C49" s="12" t="s">
        <v>163</v>
      </c>
      <c r="D49" s="12" t="s">
        <v>181</v>
      </c>
      <c r="E49" s="12" t="s">
        <v>143</v>
      </c>
      <c r="F49" s="12" t="s">
        <v>148</v>
      </c>
      <c r="G49" s="16"/>
      <c r="H49" s="16"/>
      <c r="I49" s="16"/>
      <c r="J49" s="16"/>
      <c r="K49" s="16"/>
      <c r="L49" s="16"/>
    </row>
    <row r="50" spans="1:24" s="17" customFormat="1" ht="99.95" hidden="1" customHeight="1" x14ac:dyDescent="0.2">
      <c r="A50" s="12" t="s">
        <v>193</v>
      </c>
      <c r="B50" s="12" t="s">
        <v>177</v>
      </c>
      <c r="C50" s="12" t="s">
        <v>163</v>
      </c>
      <c r="D50" s="12" t="s">
        <v>184</v>
      </c>
      <c r="E50" s="12" t="s">
        <v>141</v>
      </c>
      <c r="F50" s="12" t="s">
        <v>145</v>
      </c>
      <c r="G50" s="16"/>
      <c r="H50" s="16"/>
      <c r="I50" s="16"/>
      <c r="J50" s="16"/>
      <c r="K50" s="16"/>
      <c r="L50" s="16"/>
    </row>
    <row r="51" spans="1:24" s="17" customFormat="1" ht="102" hidden="1" customHeight="1" x14ac:dyDescent="0.2">
      <c r="A51" s="12" t="s">
        <v>194</v>
      </c>
      <c r="B51" s="12" t="s">
        <v>177</v>
      </c>
      <c r="C51" s="12" t="s">
        <v>163</v>
      </c>
      <c r="D51" s="12" t="s">
        <v>184</v>
      </c>
      <c r="E51" s="12" t="s">
        <v>143</v>
      </c>
      <c r="F51" s="12" t="s">
        <v>145</v>
      </c>
      <c r="G51" s="16"/>
      <c r="H51" s="16"/>
      <c r="I51" s="16"/>
      <c r="J51" s="16"/>
      <c r="K51" s="16"/>
      <c r="L51" s="16"/>
    </row>
    <row r="52" spans="1:24" s="17" customFormat="1" ht="104.25" hidden="1" customHeight="1" x14ac:dyDescent="0.2">
      <c r="A52" s="12" t="s">
        <v>195</v>
      </c>
      <c r="B52" s="12" t="s">
        <v>177</v>
      </c>
      <c r="C52" s="12" t="s">
        <v>163</v>
      </c>
      <c r="D52" s="12" t="s">
        <v>184</v>
      </c>
      <c r="E52" s="12" t="s">
        <v>143</v>
      </c>
      <c r="F52" s="12" t="s">
        <v>148</v>
      </c>
      <c r="G52" s="16"/>
      <c r="H52" s="16"/>
      <c r="I52" s="16"/>
      <c r="J52" s="16"/>
      <c r="K52" s="16"/>
      <c r="L52" s="16"/>
    </row>
    <row r="53" spans="1:24" s="14" customFormat="1" ht="48" hidden="1" x14ac:dyDescent="0.25">
      <c r="A53" s="12" t="s">
        <v>196</v>
      </c>
      <c r="B53" s="12" t="s">
        <v>161</v>
      </c>
      <c r="C53" s="12" t="s">
        <v>162</v>
      </c>
      <c r="D53" s="12" t="s">
        <v>140</v>
      </c>
      <c r="E53" s="12" t="s">
        <v>197</v>
      </c>
      <c r="F53" s="12" t="s">
        <v>164</v>
      </c>
      <c r="G53" s="12"/>
      <c r="H53" s="12"/>
      <c r="I53" s="12"/>
      <c r="J53" s="12"/>
      <c r="K53" s="12"/>
      <c r="L53" s="12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9"/>
      <c r="X53" s="10"/>
    </row>
    <row r="54" spans="1:24" s="14" customFormat="1" ht="48" hidden="1" x14ac:dyDescent="0.25">
      <c r="A54" s="12" t="s">
        <v>198</v>
      </c>
      <c r="B54" s="12" t="s">
        <v>161</v>
      </c>
      <c r="C54" s="12" t="s">
        <v>162</v>
      </c>
      <c r="D54" s="12" t="s">
        <v>165</v>
      </c>
      <c r="E54" s="12" t="s">
        <v>197</v>
      </c>
      <c r="F54" s="12" t="s">
        <v>164</v>
      </c>
      <c r="G54" s="12"/>
      <c r="H54" s="12"/>
      <c r="I54" s="12"/>
      <c r="J54" s="12"/>
      <c r="K54" s="12"/>
      <c r="L54" s="12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9"/>
      <c r="X54" s="10"/>
    </row>
    <row r="57" spans="1:24" x14ac:dyDescent="0.25">
      <c r="H57" s="3">
        <v>11028</v>
      </c>
    </row>
    <row r="58" spans="1:24" x14ac:dyDescent="0.25">
      <c r="H58" s="101">
        <f>H57-H18</f>
        <v>0</v>
      </c>
    </row>
  </sheetData>
  <mergeCells count="15">
    <mergeCell ref="K3:K4"/>
    <mergeCell ref="L3:L4"/>
    <mergeCell ref="L27:L29"/>
    <mergeCell ref="B1:J1"/>
    <mergeCell ref="A2:G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23622047244094491" right="0.23622047244094491" top="0.19685039370078741" bottom="0.15748031496062992" header="0.31496062992125984" footer="0.31496062992125984"/>
  <pageSetup paperSize="9" scale="6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734"/>
  <sheetViews>
    <sheetView tabSelected="1" topLeftCell="A4118" zoomScale="70" zoomScaleNormal="70" workbookViewId="0">
      <selection activeCell="B4451" sqref="B4451"/>
    </sheetView>
  </sheetViews>
  <sheetFormatPr defaultColWidth="9.140625" defaultRowHeight="15" x14ac:dyDescent="0.25"/>
  <cols>
    <col min="1" max="1" width="16" style="2" customWidth="1"/>
    <col min="2" max="2" width="29.28515625" style="2" customWidth="1"/>
    <col min="3" max="3" width="15.140625" style="250" hidden="1" customWidth="1"/>
    <col min="4" max="4" width="28" style="145" customWidth="1"/>
    <col min="5" max="5" width="17.140625" style="2" customWidth="1"/>
    <col min="6" max="6" width="17.140625" style="70" hidden="1" customWidth="1"/>
    <col min="7" max="7" width="26.7109375" style="114" customWidth="1"/>
    <col min="8" max="12" width="20.140625" style="117" hidden="1" customWidth="1"/>
    <col min="13" max="13" width="59.5703125" style="117" customWidth="1"/>
    <col min="14" max="14" width="19.5703125" style="136" hidden="1" customWidth="1"/>
    <col min="15" max="15" width="22.140625" style="135" hidden="1" customWidth="1"/>
    <col min="16" max="16" width="14.85546875" style="75" hidden="1" customWidth="1"/>
    <col min="17" max="17" width="16.5703125" style="1" hidden="1" customWidth="1"/>
    <col min="18" max="18" width="9.140625" style="1" customWidth="1"/>
    <col min="19" max="19" width="41.42578125" style="1" customWidth="1"/>
    <col min="20" max="20" width="14.85546875" style="1" customWidth="1"/>
    <col min="21" max="34" width="9.140625" style="1" customWidth="1"/>
    <col min="35" max="16384" width="9.140625" style="1"/>
  </cols>
  <sheetData>
    <row r="1" spans="1:17" s="94" customFormat="1" x14ac:dyDescent="0.25">
      <c r="A1" s="147"/>
      <c r="B1" s="147"/>
      <c r="C1" s="148"/>
      <c r="D1" s="149"/>
      <c r="E1" s="150"/>
      <c r="F1" s="151"/>
      <c r="G1" s="152"/>
      <c r="H1" s="152"/>
      <c r="I1" s="152"/>
      <c r="J1" s="152"/>
      <c r="K1" s="152"/>
      <c r="L1" s="152"/>
      <c r="M1" s="153" t="s">
        <v>70</v>
      </c>
      <c r="N1" s="115"/>
      <c r="O1" s="115"/>
      <c r="P1" s="93"/>
    </row>
    <row r="2" spans="1:17" s="94" customFormat="1" ht="15" customHeight="1" x14ac:dyDescent="0.25">
      <c r="A2" s="147"/>
      <c r="B2" s="147"/>
      <c r="C2" s="148"/>
      <c r="D2" s="149"/>
      <c r="E2" s="150"/>
      <c r="F2" s="151"/>
      <c r="G2" s="152"/>
      <c r="H2" s="152"/>
      <c r="I2" s="152"/>
      <c r="J2" s="152"/>
      <c r="K2" s="152"/>
      <c r="L2" s="152"/>
      <c r="M2" s="153" t="s">
        <v>126</v>
      </c>
      <c r="N2" s="115"/>
      <c r="O2" s="115"/>
      <c r="P2" s="93"/>
    </row>
    <row r="3" spans="1:17" s="94" customFormat="1" x14ac:dyDescent="0.25">
      <c r="A3" s="147"/>
      <c r="B3" s="147"/>
      <c r="C3" s="148"/>
      <c r="D3" s="149"/>
      <c r="E3" s="150"/>
      <c r="F3" s="151"/>
      <c r="G3" s="154"/>
      <c r="H3" s="152"/>
      <c r="I3" s="152"/>
      <c r="J3" s="152"/>
      <c r="K3" s="152"/>
      <c r="L3" s="152"/>
      <c r="M3" s="152"/>
      <c r="N3" s="146"/>
      <c r="O3" s="116"/>
      <c r="P3" s="93"/>
    </row>
    <row r="4" spans="1:17" s="94" customFormat="1" ht="18.75" customHeight="1" x14ac:dyDescent="0.3">
      <c r="A4" s="292" t="s">
        <v>274</v>
      </c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93"/>
    </row>
    <row r="5" spans="1:17" s="94" customFormat="1" ht="18.75" x14ac:dyDescent="0.3">
      <c r="A5" s="155"/>
      <c r="B5" s="155"/>
      <c r="C5" s="155"/>
      <c r="D5" s="156"/>
      <c r="E5" s="155"/>
      <c r="F5" s="155"/>
      <c r="G5" s="157"/>
      <c r="H5" s="157"/>
      <c r="I5" s="157"/>
      <c r="J5" s="157"/>
      <c r="K5" s="157"/>
      <c r="L5" s="157"/>
      <c r="M5" s="157"/>
      <c r="N5" s="113"/>
      <c r="O5" s="113"/>
      <c r="P5" s="93"/>
    </row>
    <row r="6" spans="1:17" s="94" customFormat="1" ht="18.75" x14ac:dyDescent="0.3">
      <c r="A6" s="155" t="s">
        <v>297</v>
      </c>
      <c r="B6" s="155"/>
      <c r="C6" s="155"/>
      <c r="D6" s="156"/>
      <c r="E6" s="155"/>
      <c r="F6" s="155"/>
      <c r="G6" s="157"/>
      <c r="H6" s="157"/>
      <c r="I6" s="157"/>
      <c r="J6" s="157"/>
      <c r="K6" s="157"/>
      <c r="L6" s="157"/>
      <c r="M6" s="157"/>
      <c r="N6" s="113"/>
      <c r="O6" s="113"/>
      <c r="P6" s="93"/>
    </row>
    <row r="7" spans="1:17" s="94" customFormat="1" ht="18.75" x14ac:dyDescent="0.3">
      <c r="A7" s="155" t="s">
        <v>282</v>
      </c>
      <c r="B7" s="155"/>
      <c r="C7" s="155"/>
      <c r="D7" s="156"/>
      <c r="E7" s="155"/>
      <c r="F7" s="158"/>
      <c r="G7" s="159"/>
      <c r="H7" s="160"/>
      <c r="I7" s="157"/>
      <c r="J7" s="157"/>
      <c r="K7" s="157"/>
      <c r="L7" s="157"/>
      <c r="M7" s="157"/>
      <c r="N7" s="136"/>
      <c r="O7" s="135"/>
      <c r="P7" s="93"/>
    </row>
    <row r="8" spans="1:17" s="94" customFormat="1" ht="60" x14ac:dyDescent="0.25">
      <c r="A8" s="161" t="s">
        <v>0</v>
      </c>
      <c r="B8" s="161" t="s">
        <v>69</v>
      </c>
      <c r="C8" s="161" t="s">
        <v>58</v>
      </c>
      <c r="D8" s="161" t="s">
        <v>1</v>
      </c>
      <c r="E8" s="161" t="s">
        <v>2</v>
      </c>
      <c r="F8" s="162"/>
      <c r="G8" s="163" t="s">
        <v>3</v>
      </c>
      <c r="H8" s="161" t="s">
        <v>200</v>
      </c>
      <c r="I8" s="161" t="s">
        <v>201</v>
      </c>
      <c r="J8" s="161"/>
      <c r="K8" s="161" t="s">
        <v>68</v>
      </c>
      <c r="L8" s="161" t="s">
        <v>199</v>
      </c>
      <c r="M8" s="161" t="s">
        <v>16</v>
      </c>
      <c r="N8" s="137" t="s">
        <v>246</v>
      </c>
      <c r="O8" s="138" t="s">
        <v>247</v>
      </c>
      <c r="P8" s="93"/>
    </row>
    <row r="9" spans="1:17" s="94" customFormat="1" x14ac:dyDescent="0.25">
      <c r="A9" s="164" t="s">
        <v>4</v>
      </c>
      <c r="B9" s="164">
        <v>2</v>
      </c>
      <c r="C9" s="165" t="s">
        <v>205</v>
      </c>
      <c r="D9" s="166">
        <v>3</v>
      </c>
      <c r="E9" s="167">
        <v>4</v>
      </c>
      <c r="F9" s="165" t="s">
        <v>205</v>
      </c>
      <c r="G9" s="168">
        <v>5</v>
      </c>
      <c r="H9" s="169" t="s">
        <v>205</v>
      </c>
      <c r="I9" s="169" t="s">
        <v>205</v>
      </c>
      <c r="J9" s="169" t="s">
        <v>205</v>
      </c>
      <c r="K9" s="169" t="s">
        <v>205</v>
      </c>
      <c r="L9" s="169" t="s">
        <v>205</v>
      </c>
      <c r="M9" s="169">
        <v>6</v>
      </c>
      <c r="N9" s="129" t="s">
        <v>205</v>
      </c>
      <c r="O9" s="129" t="s">
        <v>205</v>
      </c>
      <c r="P9" s="93"/>
    </row>
    <row r="10" spans="1:17" s="92" customFormat="1" x14ac:dyDescent="0.25">
      <c r="A10" s="275" t="str">
        <f>CONCATENATE('норма часов'!$B$6,",  ",'норма часов'!$C$6,", ",'норма часов'!$D$6,", ",'норма часов'!$F$6)</f>
        <v>Присмотр и уход,  дети-инвалиды, от 1 года до 3 лет, группа полного дня</v>
      </c>
      <c r="B10" s="278" t="str">
        <f>'норма часов'!$A$6</f>
        <v>880900О.99.0.ББ08АА02000</v>
      </c>
      <c r="C10" s="170"/>
      <c r="D10" s="293" t="s">
        <v>15</v>
      </c>
      <c r="E10" s="293"/>
      <c r="F10" s="293"/>
      <c r="G10" s="294"/>
      <c r="H10" s="171"/>
      <c r="I10" s="172"/>
      <c r="J10" s="173"/>
      <c r="K10" s="174"/>
      <c r="L10" s="174"/>
      <c r="M10" s="175"/>
      <c r="N10" s="139"/>
      <c r="O10" s="140">
        <f>O11+O16+O33</f>
        <v>52693.096569000001</v>
      </c>
      <c r="P10" s="91"/>
    </row>
    <row r="11" spans="1:17" s="94" customFormat="1" x14ac:dyDescent="0.25">
      <c r="A11" s="276"/>
      <c r="B11" s="279"/>
      <c r="C11" s="167"/>
      <c r="D11" s="283" t="s">
        <v>49</v>
      </c>
      <c r="E11" s="283"/>
      <c r="F11" s="283"/>
      <c r="G11" s="284"/>
      <c r="H11" s="171"/>
      <c r="I11" s="176"/>
      <c r="J11" s="171"/>
      <c r="K11" s="177"/>
      <c r="L11" s="177"/>
      <c r="M11" s="178"/>
      <c r="N11" s="133"/>
      <c r="O11" s="140">
        <f>O13+O15</f>
        <v>18888.029041999998</v>
      </c>
      <c r="P11" s="93"/>
    </row>
    <row r="12" spans="1:17" s="94" customFormat="1" x14ac:dyDescent="0.25">
      <c r="A12" s="276"/>
      <c r="B12" s="279"/>
      <c r="C12" s="167">
        <v>211</v>
      </c>
      <c r="D12" s="179" t="s">
        <v>73</v>
      </c>
      <c r="E12" s="180" t="s">
        <v>87</v>
      </c>
      <c r="F12" s="181" t="s">
        <v>87</v>
      </c>
      <c r="G12" s="168">
        <f>MROUND(H12*K12*I12/L12,0.000001)</f>
        <v>0.81693899999999997</v>
      </c>
      <c r="H12" s="182">
        <f>'свод 1'!C4</f>
        <v>754.5</v>
      </c>
      <c r="I12" s="183">
        <f>'норма часов'!$K$6</f>
        <v>1.1729850000000001E-3</v>
      </c>
      <c r="J12" s="182"/>
      <c r="K12" s="184">
        <v>12</v>
      </c>
      <c r="L12" s="184">
        <f>'норма часов'!$H$6</f>
        <v>13</v>
      </c>
      <c r="M12" s="178" t="str">
        <f>CONCATENATE(H12," ",F12," ","в мес.","*",K12,"мес.","*",I12,"/",L12,"чел.")</f>
        <v>754,5 шт. ед в мес.*12мес.*0,001172985/13чел.</v>
      </c>
      <c r="N12" s="133">
        <f>'свод 1'!E4</f>
        <v>17757.67192842943</v>
      </c>
      <c r="O12" s="141">
        <f>MROUND(G12*N12,0.000001)</f>
        <v>14506.934748</v>
      </c>
      <c r="P12" s="93"/>
      <c r="Q12" s="93">
        <f>O12*L12</f>
        <v>188590.151724</v>
      </c>
    </row>
    <row r="13" spans="1:17" s="92" customFormat="1" x14ac:dyDescent="0.25">
      <c r="A13" s="276"/>
      <c r="B13" s="279"/>
      <c r="C13" s="170" t="s">
        <v>249</v>
      </c>
      <c r="D13" s="185"/>
      <c r="E13" s="186"/>
      <c r="F13" s="187"/>
      <c r="G13" s="188"/>
      <c r="H13" s="182"/>
      <c r="I13" s="189"/>
      <c r="J13" s="190"/>
      <c r="K13" s="191"/>
      <c r="L13" s="191"/>
      <c r="M13" s="192"/>
      <c r="N13" s="139"/>
      <c r="O13" s="140">
        <f>SUM(O12)</f>
        <v>14506.934748</v>
      </c>
      <c r="P13" s="91"/>
      <c r="Q13" s="93">
        <f t="shared" ref="Q13:Q76" si="0">O13*L13</f>
        <v>0</v>
      </c>
    </row>
    <row r="14" spans="1:17" s="94" customFormat="1" x14ac:dyDescent="0.25">
      <c r="A14" s="276"/>
      <c r="B14" s="279"/>
      <c r="C14" s="167">
        <v>213</v>
      </c>
      <c r="D14" s="179" t="s">
        <v>74</v>
      </c>
      <c r="E14" s="180" t="s">
        <v>75</v>
      </c>
      <c r="F14" s="181"/>
      <c r="G14" s="168">
        <v>30.2</v>
      </c>
      <c r="H14" s="171"/>
      <c r="I14" s="176">
        <f>I12</f>
        <v>1.1729850000000001E-3</v>
      </c>
      <c r="J14" s="171"/>
      <c r="K14" s="177">
        <v>12</v>
      </c>
      <c r="L14" s="184">
        <f>'норма часов'!$H$6</f>
        <v>13</v>
      </c>
      <c r="M14" s="178"/>
      <c r="N14" s="133"/>
      <c r="O14" s="142">
        <f>MROUND(O12*0.302,0.000001)</f>
        <v>4381.0942939999995</v>
      </c>
      <c r="P14" s="93"/>
      <c r="Q14" s="93">
        <f t="shared" si="0"/>
        <v>56954.225821999993</v>
      </c>
    </row>
    <row r="15" spans="1:17" s="92" customFormat="1" x14ac:dyDescent="0.25">
      <c r="A15" s="276"/>
      <c r="B15" s="279"/>
      <c r="C15" s="170" t="s">
        <v>250</v>
      </c>
      <c r="D15" s="185"/>
      <c r="E15" s="186"/>
      <c r="F15" s="187"/>
      <c r="G15" s="188"/>
      <c r="H15" s="171"/>
      <c r="I15" s="172"/>
      <c r="J15" s="173"/>
      <c r="K15" s="174"/>
      <c r="L15" s="184"/>
      <c r="M15" s="192"/>
      <c r="N15" s="139"/>
      <c r="O15" s="140">
        <f>SUM(O14)</f>
        <v>4381.0942939999995</v>
      </c>
      <c r="P15" s="91"/>
      <c r="Q15" s="93">
        <f t="shared" si="0"/>
        <v>0</v>
      </c>
    </row>
    <row r="16" spans="1:17" s="94" customFormat="1" x14ac:dyDescent="0.25">
      <c r="A16" s="276"/>
      <c r="B16" s="279"/>
      <c r="C16" s="167"/>
      <c r="D16" s="285" t="s">
        <v>50</v>
      </c>
      <c r="E16" s="285"/>
      <c r="F16" s="285"/>
      <c r="G16" s="284"/>
      <c r="H16" s="171"/>
      <c r="I16" s="176">
        <f>I14</f>
        <v>1.1729850000000001E-3</v>
      </c>
      <c r="J16" s="171"/>
      <c r="K16" s="177"/>
      <c r="L16" s="184"/>
      <c r="M16" s="178"/>
      <c r="N16" s="133"/>
      <c r="O16" s="140">
        <f>O26+O27+O28+O29+O30++O31</f>
        <v>33805.067526999999</v>
      </c>
      <c r="P16" s="93"/>
      <c r="Q16" s="93">
        <f t="shared" si="0"/>
        <v>0</v>
      </c>
    </row>
    <row r="17" spans="1:17" s="94" customFormat="1" ht="30" x14ac:dyDescent="0.25">
      <c r="A17" s="276"/>
      <c r="B17" s="279"/>
      <c r="C17" s="272" t="s">
        <v>67</v>
      </c>
      <c r="D17" s="166" t="s">
        <v>88</v>
      </c>
      <c r="E17" s="193" t="s">
        <v>26</v>
      </c>
      <c r="F17" s="181" t="s">
        <v>26</v>
      </c>
      <c r="G17" s="168">
        <f>MROUND(H17*K17*I17/L17,0.000001)</f>
        <v>0.40161199999999997</v>
      </c>
      <c r="H17" s="171">
        <f>'свод 1'!C6</f>
        <v>4451</v>
      </c>
      <c r="I17" s="176">
        <f t="shared" ref="I17:I97" si="1">I16</f>
        <v>1.1729850000000001E-3</v>
      </c>
      <c r="J17" s="182"/>
      <c r="K17" s="184">
        <v>1</v>
      </c>
      <c r="L17" s="184">
        <f>'норма часов'!$H$6</f>
        <v>13</v>
      </c>
      <c r="M17" s="178" t="str">
        <f>CONCATENATE(H17," ",F17," ","*",I17,"/",L17,"чел.")</f>
        <v>4451 шт *0,001172985/13чел.</v>
      </c>
      <c r="N17" s="133">
        <f>'свод 1'!E6</f>
        <v>4487.7952145585241</v>
      </c>
      <c r="O17" s="142">
        <f t="shared" ref="O17:O25" si="2">MROUND(G17*N17,0.000001)</f>
        <v>1802.352412</v>
      </c>
      <c r="P17" s="93"/>
      <c r="Q17" s="93">
        <f t="shared" si="0"/>
        <v>23430.581355999999</v>
      </c>
    </row>
    <row r="18" spans="1:17" s="94" customFormat="1" ht="30" x14ac:dyDescent="0.25">
      <c r="A18" s="276"/>
      <c r="B18" s="279"/>
      <c r="C18" s="273"/>
      <c r="D18" s="166" t="s">
        <v>89</v>
      </c>
      <c r="E18" s="193" t="s">
        <v>26</v>
      </c>
      <c r="F18" s="181" t="s">
        <v>26</v>
      </c>
      <c r="G18" s="168">
        <f>MROUND(H18*K18*I18/L18,0.000001)</f>
        <v>0.18623399999999998</v>
      </c>
      <c r="H18" s="171">
        <f>'свод 1'!C7</f>
        <v>2064</v>
      </c>
      <c r="I18" s="176">
        <f>I17</f>
        <v>1.1729850000000001E-3</v>
      </c>
      <c r="J18" s="182"/>
      <c r="K18" s="184">
        <v>1</v>
      </c>
      <c r="L18" s="184">
        <f>'норма часов'!$H$6</f>
        <v>13</v>
      </c>
      <c r="M18" s="178" t="str">
        <f t="shared" ref="M18:M25" si="3">CONCATENATE(H18," ",F18," ","*",I18,"/",L18,"чел.")</f>
        <v>2064 шт *0,001172985/13чел.</v>
      </c>
      <c r="N18" s="133">
        <f>'свод 1'!E7</f>
        <v>10298.088691860465</v>
      </c>
      <c r="O18" s="142">
        <f t="shared" si="2"/>
        <v>1917.854249</v>
      </c>
      <c r="P18" s="93"/>
      <c r="Q18" s="93">
        <f t="shared" si="0"/>
        <v>24932.105237</v>
      </c>
    </row>
    <row r="19" spans="1:17" s="94" customFormat="1" ht="30" x14ac:dyDescent="0.25">
      <c r="A19" s="276"/>
      <c r="B19" s="279"/>
      <c r="C19" s="273"/>
      <c r="D19" s="166" t="s">
        <v>90</v>
      </c>
      <c r="E19" s="193" t="s">
        <v>26</v>
      </c>
      <c r="F19" s="181" t="s">
        <v>26</v>
      </c>
      <c r="G19" s="168">
        <f>MROUND(H19*K19*I19/L19,0.00000001)</f>
        <v>2.8873499999999999E-3</v>
      </c>
      <c r="H19" s="171">
        <f>'свод 1'!C8</f>
        <v>32</v>
      </c>
      <c r="I19" s="176">
        <f>I18</f>
        <v>1.1729850000000001E-3</v>
      </c>
      <c r="J19" s="182"/>
      <c r="K19" s="184">
        <v>1</v>
      </c>
      <c r="L19" s="184">
        <f>'норма часов'!$H$6</f>
        <v>13</v>
      </c>
      <c r="M19" s="178" t="str">
        <f t="shared" si="3"/>
        <v>32 шт *0,001172985/13чел.</v>
      </c>
      <c r="N19" s="133">
        <f>'свод 1'!E8</f>
        <v>92105</v>
      </c>
      <c r="O19" s="142">
        <f t="shared" si="2"/>
        <v>265.93937199999999</v>
      </c>
      <c r="P19" s="93"/>
      <c r="Q19" s="93">
        <f t="shared" si="0"/>
        <v>3457.2118359999999</v>
      </c>
    </row>
    <row r="20" spans="1:17" s="94" customFormat="1" ht="30" x14ac:dyDescent="0.25">
      <c r="A20" s="276"/>
      <c r="B20" s="279"/>
      <c r="C20" s="273"/>
      <c r="D20" s="166" t="s">
        <v>293</v>
      </c>
      <c r="E20" s="193" t="s">
        <v>26</v>
      </c>
      <c r="F20" s="181" t="s">
        <v>26</v>
      </c>
      <c r="G20" s="168">
        <f t="shared" ref="G20:G25" si="4">MROUND(H20*K20*I20/L20,0.00000001)</f>
        <v>9.564340000000001E-3</v>
      </c>
      <c r="H20" s="171">
        <f>'свод 1'!C78</f>
        <v>106</v>
      </c>
      <c r="I20" s="176">
        <f t="shared" ref="I20:I25" si="5">I19</f>
        <v>1.1729850000000001E-3</v>
      </c>
      <c r="J20" s="182"/>
      <c r="K20" s="184">
        <v>1</v>
      </c>
      <c r="L20" s="184">
        <f>'норма часов'!$H$6</f>
        <v>13</v>
      </c>
      <c r="M20" s="178" t="str">
        <f t="shared" si="3"/>
        <v>106 шт *0,001172985/13чел.</v>
      </c>
      <c r="N20" s="133">
        <f>'свод 1'!E78</f>
        <v>25724</v>
      </c>
      <c r="O20" s="142">
        <f t="shared" si="2"/>
        <v>246.03308199999998</v>
      </c>
      <c r="P20" s="93"/>
      <c r="Q20" s="93">
        <f t="shared" si="0"/>
        <v>3198.4300659999999</v>
      </c>
    </row>
    <row r="21" spans="1:17" s="94" customFormat="1" x14ac:dyDescent="0.25">
      <c r="A21" s="276"/>
      <c r="B21" s="279"/>
      <c r="C21" s="273"/>
      <c r="D21" s="166" t="s">
        <v>288</v>
      </c>
      <c r="E21" s="193" t="s">
        <v>26</v>
      </c>
      <c r="F21" s="181" t="s">
        <v>26</v>
      </c>
      <c r="G21" s="168">
        <f t="shared" si="4"/>
        <v>1.064709E-2</v>
      </c>
      <c r="H21" s="171">
        <f>'свод 1'!C83</f>
        <v>118</v>
      </c>
      <c r="I21" s="176">
        <f t="shared" si="5"/>
        <v>1.1729850000000001E-3</v>
      </c>
      <c r="J21" s="182"/>
      <c r="K21" s="184">
        <v>1</v>
      </c>
      <c r="L21" s="184">
        <f>'норма часов'!$H$6</f>
        <v>13</v>
      </c>
      <c r="M21" s="178" t="str">
        <f t="shared" si="3"/>
        <v>118 шт *0,001172985/13чел.</v>
      </c>
      <c r="N21" s="133">
        <f>'свод 1'!E83</f>
        <v>66824.851694915254</v>
      </c>
      <c r="O21" s="142">
        <f t="shared" si="2"/>
        <v>711.49020999999993</v>
      </c>
      <c r="P21" s="93"/>
      <c r="Q21" s="93">
        <f t="shared" si="0"/>
        <v>9249.3727299999991</v>
      </c>
    </row>
    <row r="22" spans="1:17" s="94" customFormat="1" x14ac:dyDescent="0.25">
      <c r="A22" s="276"/>
      <c r="B22" s="279"/>
      <c r="C22" s="273"/>
      <c r="D22" s="166" t="s">
        <v>289</v>
      </c>
      <c r="E22" s="193" t="s">
        <v>26</v>
      </c>
      <c r="F22" s="181" t="s">
        <v>26</v>
      </c>
      <c r="G22" s="168">
        <f t="shared" si="4"/>
        <v>2.8873499999999999E-3</v>
      </c>
      <c r="H22" s="171">
        <f>'свод 1'!C84</f>
        <v>32</v>
      </c>
      <c r="I22" s="176">
        <f t="shared" si="5"/>
        <v>1.1729850000000001E-3</v>
      </c>
      <c r="J22" s="182"/>
      <c r="K22" s="184">
        <v>1</v>
      </c>
      <c r="L22" s="184">
        <f>'норма часов'!$H$6</f>
        <v>13</v>
      </c>
      <c r="M22" s="178" t="str">
        <f t="shared" si="3"/>
        <v>32 шт *0,001172985/13чел.</v>
      </c>
      <c r="N22" s="133">
        <f>'свод 1'!E84</f>
        <v>55471.189999999973</v>
      </c>
      <c r="O22" s="142">
        <f t="shared" si="2"/>
        <v>160.16473999999999</v>
      </c>
      <c r="P22" s="93"/>
      <c r="Q22" s="93">
        <f t="shared" si="0"/>
        <v>2082.1416199999999</v>
      </c>
    </row>
    <row r="23" spans="1:17" s="94" customFormat="1" ht="30" x14ac:dyDescent="0.25">
      <c r="A23" s="276"/>
      <c r="B23" s="279"/>
      <c r="C23" s="273"/>
      <c r="D23" s="166" t="s">
        <v>290</v>
      </c>
      <c r="E23" s="193" t="s">
        <v>26</v>
      </c>
      <c r="F23" s="181" t="s">
        <v>26</v>
      </c>
      <c r="G23" s="168">
        <f t="shared" si="4"/>
        <v>2.5264300000000001E-3</v>
      </c>
      <c r="H23" s="171">
        <f>'свод 1'!C85</f>
        <v>28</v>
      </c>
      <c r="I23" s="176">
        <f t="shared" si="5"/>
        <v>1.1729850000000001E-3</v>
      </c>
      <c r="J23" s="182"/>
      <c r="K23" s="184">
        <v>1</v>
      </c>
      <c r="L23" s="184">
        <f>'норма часов'!$H$6</f>
        <v>13</v>
      </c>
      <c r="M23" s="178" t="str">
        <f t="shared" si="3"/>
        <v>28 шт *0,001172985/13чел.</v>
      </c>
      <c r="N23" s="133">
        <f>'свод 1'!E85</f>
        <v>46683.610000000008</v>
      </c>
      <c r="O23" s="142">
        <f t="shared" si="2"/>
        <v>117.94287299999999</v>
      </c>
      <c r="P23" s="93"/>
      <c r="Q23" s="93">
        <f t="shared" si="0"/>
        <v>1533.257349</v>
      </c>
    </row>
    <row r="24" spans="1:17" s="94" customFormat="1" x14ac:dyDescent="0.25">
      <c r="A24" s="276"/>
      <c r="B24" s="279"/>
      <c r="C24" s="273"/>
      <c r="D24" s="166" t="s">
        <v>291</v>
      </c>
      <c r="E24" s="193" t="s">
        <v>26</v>
      </c>
      <c r="F24" s="181" t="s">
        <v>26</v>
      </c>
      <c r="G24" s="168">
        <f t="shared" si="4"/>
        <v>2.70689E-3</v>
      </c>
      <c r="H24" s="171">
        <f>'свод 1'!C86</f>
        <v>30</v>
      </c>
      <c r="I24" s="176">
        <f t="shared" si="5"/>
        <v>1.1729850000000001E-3</v>
      </c>
      <c r="J24" s="182"/>
      <c r="K24" s="184">
        <v>1</v>
      </c>
      <c r="L24" s="184">
        <f>'норма часов'!$H$6</f>
        <v>13</v>
      </c>
      <c r="M24" s="178" t="str">
        <f t="shared" si="3"/>
        <v>30 шт *0,001172985/13чел.</v>
      </c>
      <c r="N24" s="133">
        <f>'свод 1'!E86</f>
        <v>16750.030000000006</v>
      </c>
      <c r="O24" s="142">
        <f t="shared" si="2"/>
        <v>45.340488999999998</v>
      </c>
      <c r="P24" s="93"/>
      <c r="Q24" s="93">
        <f t="shared" si="0"/>
        <v>589.42635699999994</v>
      </c>
    </row>
    <row r="25" spans="1:17" s="94" customFormat="1" ht="30" x14ac:dyDescent="0.25">
      <c r="A25" s="276"/>
      <c r="B25" s="279"/>
      <c r="C25" s="274"/>
      <c r="D25" s="166" t="s">
        <v>292</v>
      </c>
      <c r="E25" s="193" t="s">
        <v>26</v>
      </c>
      <c r="F25" s="181" t="s">
        <v>26</v>
      </c>
      <c r="G25" s="168">
        <f t="shared" si="4"/>
        <v>1.073732E-2</v>
      </c>
      <c r="H25" s="171">
        <f>'свод 1'!C87</f>
        <v>119</v>
      </c>
      <c r="I25" s="176">
        <f t="shared" si="5"/>
        <v>1.1729850000000001E-3</v>
      </c>
      <c r="J25" s="182"/>
      <c r="K25" s="184">
        <v>1</v>
      </c>
      <c r="L25" s="184">
        <f>'норма часов'!$H$6</f>
        <v>13</v>
      </c>
      <c r="M25" s="178" t="str">
        <f t="shared" si="3"/>
        <v>119 шт *0,001172985/13чел.</v>
      </c>
      <c r="N25" s="133">
        <f>'свод 1'!E87</f>
        <v>11979.1</v>
      </c>
      <c r="O25" s="142">
        <f t="shared" si="2"/>
        <v>128.62342999999998</v>
      </c>
      <c r="P25" s="93"/>
      <c r="Q25" s="93">
        <f t="shared" si="0"/>
        <v>1672.1045899999999</v>
      </c>
    </row>
    <row r="26" spans="1:17" s="92" customFormat="1" x14ac:dyDescent="0.25">
      <c r="A26" s="276"/>
      <c r="B26" s="279"/>
      <c r="C26" s="170" t="s">
        <v>251</v>
      </c>
      <c r="D26" s="194"/>
      <c r="E26" s="195"/>
      <c r="F26" s="187"/>
      <c r="G26" s="188"/>
      <c r="H26" s="171"/>
      <c r="I26" s="172"/>
      <c r="J26" s="190"/>
      <c r="K26" s="191"/>
      <c r="L26" s="184"/>
      <c r="M26" s="192"/>
      <c r="N26" s="139"/>
      <c r="O26" s="140">
        <f>SUM(O17:O25)</f>
        <v>5395.7408569999998</v>
      </c>
      <c r="P26" s="91"/>
      <c r="Q26" s="93">
        <f t="shared" si="0"/>
        <v>0</v>
      </c>
    </row>
    <row r="27" spans="1:17" s="94" customFormat="1" x14ac:dyDescent="0.25">
      <c r="A27" s="276"/>
      <c r="B27" s="279"/>
      <c r="C27" s="167" t="s">
        <v>91</v>
      </c>
      <c r="D27" s="166"/>
      <c r="E27" s="180"/>
      <c r="F27" s="181">
        <v>0</v>
      </c>
      <c r="G27" s="168"/>
      <c r="H27" s="171"/>
      <c r="I27" s="176">
        <f>I19</f>
        <v>1.1729850000000001E-3</v>
      </c>
      <c r="J27" s="182"/>
      <c r="K27" s="184"/>
      <c r="L27" s="184"/>
      <c r="M27" s="178"/>
      <c r="N27" s="133"/>
      <c r="O27" s="142">
        <f>MROUND(G27*N27,0.000001)</f>
        <v>0</v>
      </c>
      <c r="P27" s="93"/>
      <c r="Q27" s="93">
        <f t="shared" si="0"/>
        <v>0</v>
      </c>
    </row>
    <row r="28" spans="1:17" s="94" customFormat="1" ht="30" x14ac:dyDescent="0.25">
      <c r="A28" s="276"/>
      <c r="B28" s="279"/>
      <c r="C28" s="167" t="s">
        <v>93</v>
      </c>
      <c r="D28" s="166" t="s">
        <v>94</v>
      </c>
      <c r="E28" s="180" t="s">
        <v>95</v>
      </c>
      <c r="F28" s="181" t="s">
        <v>95</v>
      </c>
      <c r="G28" s="196">
        <f>'свод 1'!D10</f>
        <v>247</v>
      </c>
      <c r="H28" s="171">
        <f>G28</f>
        <v>247</v>
      </c>
      <c r="I28" s="176">
        <f>I27</f>
        <v>1.1729850000000001E-3</v>
      </c>
      <c r="J28" s="182"/>
      <c r="K28" s="184">
        <v>1</v>
      </c>
      <c r="L28" s="184">
        <f>'норма часов'!$H$6</f>
        <v>13</v>
      </c>
      <c r="M28" s="178" t="str">
        <f>CONCATENATE(G28,"- фактичесое посещение 1 ребенка в год")</f>
        <v>247- фактичесое посещение 1 ребенка в год</v>
      </c>
      <c r="N28" s="133">
        <f>'свод 1'!E10</f>
        <v>103.30800858029392</v>
      </c>
      <c r="O28" s="142">
        <f>MROUND(G28*N28,0.000001)</f>
        <v>25517.078118999998</v>
      </c>
      <c r="P28" s="93"/>
      <c r="Q28" s="93">
        <f>O28*L28</f>
        <v>331722.01554699999</v>
      </c>
    </row>
    <row r="29" spans="1:17" s="94" customFormat="1" ht="30" x14ac:dyDescent="0.25">
      <c r="A29" s="276"/>
      <c r="B29" s="279"/>
      <c r="C29" s="167" t="s">
        <v>96</v>
      </c>
      <c r="D29" s="166" t="s">
        <v>97</v>
      </c>
      <c r="E29" s="180" t="s">
        <v>98</v>
      </c>
      <c r="F29" s="181" t="s">
        <v>203</v>
      </c>
      <c r="G29" s="168">
        <f>MROUND(H29*K29*I29/L29,0.000001)</f>
        <v>2.2530329999999998</v>
      </c>
      <c r="H29" s="171">
        <f>'свод 1'!C11</f>
        <v>24970</v>
      </c>
      <c r="I29" s="176">
        <f t="shared" si="1"/>
        <v>1.1729850000000001E-3</v>
      </c>
      <c r="J29" s="182"/>
      <c r="K29" s="184">
        <v>1</v>
      </c>
      <c r="L29" s="184">
        <f>'норма часов'!$H$6</f>
        <v>13</v>
      </c>
      <c r="M29" s="178" t="str">
        <f>CONCATENATE(H29," ",F29," ","*",I29,"/",L29,"чел.")</f>
        <v>24970 компл. *0,001172985/13чел.</v>
      </c>
      <c r="N29" s="133">
        <f>'свод 1'!E11</f>
        <v>636.48928313976774</v>
      </c>
      <c r="O29" s="142">
        <f>MROUND(G29*N29,0.000001)</f>
        <v>1434.0313589999998</v>
      </c>
      <c r="P29" s="93"/>
      <c r="Q29" s="93">
        <f t="shared" si="0"/>
        <v>18642.407666999999</v>
      </c>
    </row>
    <row r="30" spans="1:17" s="94" customFormat="1" ht="30" x14ac:dyDescent="0.25">
      <c r="A30" s="276"/>
      <c r="B30" s="279"/>
      <c r="C30" s="270" t="s">
        <v>85</v>
      </c>
      <c r="D30" s="166" t="s">
        <v>99</v>
      </c>
      <c r="E30" s="180" t="s">
        <v>202</v>
      </c>
      <c r="F30" s="181" t="s">
        <v>204</v>
      </c>
      <c r="G30" s="168">
        <f>MROUND(H30*K30*I30/L30,0.000001)</f>
        <v>0.543543</v>
      </c>
      <c r="H30" s="171">
        <f>'свод 1'!C13</f>
        <v>502</v>
      </c>
      <c r="I30" s="176">
        <f t="shared" si="1"/>
        <v>1.1729850000000001E-3</v>
      </c>
      <c r="J30" s="182"/>
      <c r="K30" s="184">
        <v>12</v>
      </c>
      <c r="L30" s="184">
        <f>'норма часов'!$H$6</f>
        <v>13</v>
      </c>
      <c r="M30" s="178" t="str">
        <f>CONCATENATE(H30," ",F30," ","*",I30,"/",L30,"чел.")</f>
        <v>502 гр. *0,001172985/13чел.</v>
      </c>
      <c r="N30" s="133">
        <f>'свод 1'!E13</f>
        <v>2150.1340039840643</v>
      </c>
      <c r="O30" s="142">
        <f>MROUND(G30*N30,0.000001)</f>
        <v>1168.6902869999999</v>
      </c>
      <c r="P30" s="93"/>
      <c r="Q30" s="93">
        <f t="shared" si="0"/>
        <v>15192.973730999998</v>
      </c>
    </row>
    <row r="31" spans="1:17" s="94" customFormat="1" ht="30" x14ac:dyDescent="0.25">
      <c r="A31" s="276"/>
      <c r="B31" s="279"/>
      <c r="C31" s="270"/>
      <c r="D31" s="166" t="s">
        <v>100</v>
      </c>
      <c r="E31" s="180" t="s">
        <v>98</v>
      </c>
      <c r="F31" s="181" t="s">
        <v>203</v>
      </c>
      <c r="G31" s="168">
        <f>MROUND(H31*K31*I31/L31,0.000001)</f>
        <v>3.3294999999999998E-2</v>
      </c>
      <c r="H31" s="171">
        <f>'свод 1'!C15</f>
        <v>369</v>
      </c>
      <c r="I31" s="176">
        <f t="shared" si="1"/>
        <v>1.1729850000000001E-3</v>
      </c>
      <c r="J31" s="182"/>
      <c r="K31" s="184">
        <v>1</v>
      </c>
      <c r="L31" s="184">
        <f>'норма часов'!$H$6</f>
        <v>13</v>
      </c>
      <c r="M31" s="178" t="str">
        <f>CONCATENATE(H31," ",F31," ","*",I31,"/",L31,"чел.")</f>
        <v>369 компл. *0,001172985/13чел.</v>
      </c>
      <c r="N31" s="133">
        <f>'свод 1'!E15</f>
        <v>8695.8073170731714</v>
      </c>
      <c r="O31" s="142">
        <f>MROUND(G31*N31,0.000001)</f>
        <v>289.526905</v>
      </c>
      <c r="P31" s="93"/>
      <c r="Q31" s="93">
        <f t="shared" si="0"/>
        <v>3763.8497649999999</v>
      </c>
    </row>
    <row r="32" spans="1:17" s="94" customFormat="1" x14ac:dyDescent="0.25">
      <c r="A32" s="276"/>
      <c r="B32" s="279"/>
      <c r="C32" s="170" t="s">
        <v>259</v>
      </c>
      <c r="D32" s="283"/>
      <c r="E32" s="283"/>
      <c r="F32" s="283"/>
      <c r="G32" s="284"/>
      <c r="H32" s="171"/>
      <c r="I32" s="176">
        <f t="shared" si="1"/>
        <v>1.1729850000000001E-3</v>
      </c>
      <c r="J32" s="171"/>
      <c r="K32" s="177"/>
      <c r="L32" s="184"/>
      <c r="M32" s="197"/>
      <c r="N32" s="133"/>
      <c r="O32" s="140">
        <f>O30+O31</f>
        <v>1458.2171919999998</v>
      </c>
      <c r="P32" s="93"/>
      <c r="Q32" s="93">
        <f t="shared" si="0"/>
        <v>0</v>
      </c>
    </row>
    <row r="33" spans="1:17" s="94" customFormat="1" x14ac:dyDescent="0.25">
      <c r="A33" s="276"/>
      <c r="B33" s="279"/>
      <c r="C33" s="170"/>
      <c r="D33" s="283" t="s">
        <v>51</v>
      </c>
      <c r="E33" s="283"/>
      <c r="F33" s="283"/>
      <c r="G33" s="284"/>
      <c r="H33" s="171"/>
      <c r="I33" s="176">
        <f t="shared" si="1"/>
        <v>1.1729850000000001E-3</v>
      </c>
      <c r="J33" s="171"/>
      <c r="K33" s="177"/>
      <c r="L33" s="184"/>
      <c r="M33" s="197"/>
      <c r="N33" s="133"/>
      <c r="O33" s="140"/>
      <c r="P33" s="93"/>
      <c r="Q33" s="93">
        <f t="shared" si="0"/>
        <v>0</v>
      </c>
    </row>
    <row r="34" spans="1:17" s="92" customFormat="1" x14ac:dyDescent="0.25">
      <c r="A34" s="276"/>
      <c r="B34" s="279"/>
      <c r="C34" s="170"/>
      <c r="D34" s="295" t="s">
        <v>5</v>
      </c>
      <c r="E34" s="295"/>
      <c r="F34" s="295"/>
      <c r="G34" s="296"/>
      <c r="H34" s="171"/>
      <c r="I34" s="172">
        <f>I33</f>
        <v>1.1729850000000001E-3</v>
      </c>
      <c r="J34" s="173"/>
      <c r="K34" s="174"/>
      <c r="L34" s="184"/>
      <c r="M34" s="175"/>
      <c r="N34" s="139"/>
      <c r="O34" s="140">
        <f>O35+O45+O51+O53+O55+O57+O59</f>
        <v>62730.558591401073</v>
      </c>
      <c r="P34" s="91"/>
      <c r="Q34" s="93"/>
    </row>
    <row r="35" spans="1:17" s="94" customFormat="1" x14ac:dyDescent="0.25">
      <c r="A35" s="276"/>
      <c r="B35" s="279"/>
      <c r="C35" s="198" t="s">
        <v>57</v>
      </c>
      <c r="D35" s="286" t="s">
        <v>6</v>
      </c>
      <c r="E35" s="286"/>
      <c r="F35" s="286"/>
      <c r="G35" s="287"/>
      <c r="H35" s="182"/>
      <c r="I35" s="176">
        <f t="shared" si="1"/>
        <v>1.1729850000000001E-3</v>
      </c>
      <c r="J35" s="182"/>
      <c r="K35" s="184"/>
      <c r="L35" s="184"/>
      <c r="M35" s="197"/>
      <c r="N35" s="133"/>
      <c r="O35" s="140">
        <f>O36+O37+O41+O44</f>
        <v>16701.269890401072</v>
      </c>
      <c r="P35" s="93"/>
      <c r="Q35" s="93">
        <f t="shared" si="0"/>
        <v>0</v>
      </c>
    </row>
    <row r="36" spans="1:17" s="94" customFormat="1" ht="30" x14ac:dyDescent="0.25">
      <c r="A36" s="276"/>
      <c r="B36" s="279"/>
      <c r="C36" s="198" t="s">
        <v>59</v>
      </c>
      <c r="D36" s="166" t="s">
        <v>7</v>
      </c>
      <c r="E36" s="199" t="s">
        <v>8</v>
      </c>
      <c r="F36" s="199" t="s">
        <v>8</v>
      </c>
      <c r="G36" s="168">
        <f>MROUND(H36*K36*I36/L36,0.000001)</f>
        <v>351.12606099999999</v>
      </c>
      <c r="H36" s="182">
        <f>'свод 1'!C16</f>
        <v>3891472.4332458824</v>
      </c>
      <c r="I36" s="176">
        <f t="shared" si="1"/>
        <v>1.1729850000000001E-3</v>
      </c>
      <c r="J36" s="182"/>
      <c r="K36" s="184">
        <v>1</v>
      </c>
      <c r="L36" s="184">
        <f>'норма часов'!$H$6</f>
        <v>13</v>
      </c>
      <c r="M36" s="178" t="str">
        <f>CONCATENATE(H36," ",F36,"(лимиты выделенные УЖКХ) ","*",I36,"/",L36,"чел.")</f>
        <v>3891472,43324588 кВт час.(лимиты выделенные УЖКХ) *0,001172985/13чел.</v>
      </c>
      <c r="N36" s="133">
        <f>'свод 1'!E16</f>
        <v>10.421489327157605</v>
      </c>
      <c r="O36" s="142">
        <f>MROUND(G36*N36,0.000001)</f>
        <v>3659.2564969999999</v>
      </c>
      <c r="P36" s="93"/>
      <c r="Q36" s="93">
        <f t="shared" si="0"/>
        <v>47570.334460999999</v>
      </c>
    </row>
    <row r="37" spans="1:17" s="94" customFormat="1" ht="30" x14ac:dyDescent="0.25">
      <c r="A37" s="276"/>
      <c r="B37" s="279"/>
      <c r="C37" s="198" t="s">
        <v>60</v>
      </c>
      <c r="D37" s="166" t="s">
        <v>9</v>
      </c>
      <c r="E37" s="199" t="s">
        <v>10</v>
      </c>
      <c r="F37" s="199" t="s">
        <v>10</v>
      </c>
      <c r="G37" s="168">
        <f>MROUND(H37*K37*I37/L37,0.0000001)</f>
        <v>2.6889011999999997</v>
      </c>
      <c r="H37" s="182">
        <f>'свод 1'!C17</f>
        <v>29800.65</v>
      </c>
      <c r="I37" s="176">
        <f t="shared" si="1"/>
        <v>1.1729850000000001E-3</v>
      </c>
      <c r="J37" s="182"/>
      <c r="K37" s="184">
        <v>1</v>
      </c>
      <c r="L37" s="184">
        <f>'норма часов'!$H$6</f>
        <v>13</v>
      </c>
      <c r="M37" s="178" t="str">
        <f>CONCATENATE(H37," ",F37,"(лимиты выделенные УЖКХ) ","*",I37,"/",L37,"чел.")</f>
        <v>29800,65 Гкал(лимиты выделенные УЖКХ) *0,001172985/13чел.</v>
      </c>
      <c r="N37" s="133">
        <f>'свод 1'!E17</f>
        <v>2853.8909184866775</v>
      </c>
      <c r="O37" s="142">
        <f>MROUND(G37*N37,0.000001)</f>
        <v>7673.8307150000001</v>
      </c>
      <c r="P37" s="93"/>
      <c r="Q37" s="93">
        <f t="shared" si="0"/>
        <v>99759.799295000004</v>
      </c>
    </row>
    <row r="38" spans="1:17" s="94" customFormat="1" ht="30" x14ac:dyDescent="0.25">
      <c r="A38" s="276"/>
      <c r="B38" s="279"/>
      <c r="C38" s="269" t="s">
        <v>61</v>
      </c>
      <c r="D38" s="166" t="s">
        <v>12</v>
      </c>
      <c r="E38" s="200" t="s">
        <v>11</v>
      </c>
      <c r="F38" s="200" t="s">
        <v>11</v>
      </c>
      <c r="G38" s="168">
        <f>MROUND(H38*K38*I38/L38,0.000001)</f>
        <v>20.557644</v>
      </c>
      <c r="H38" s="182">
        <f>'свод 1'!C18</f>
        <v>227836.99175999995</v>
      </c>
      <c r="I38" s="176">
        <f t="shared" si="1"/>
        <v>1.1729850000000001E-3</v>
      </c>
      <c r="J38" s="182"/>
      <c r="K38" s="184">
        <v>1</v>
      </c>
      <c r="L38" s="184">
        <f>'норма часов'!$H$6</f>
        <v>13</v>
      </c>
      <c r="M38" s="178" t="str">
        <f>CONCATENATE(H38," ",F38,"(лимиты выделенные УЖКХ) ","*",I38,"/",L38,"чел.")</f>
        <v>227836,99176 м3(лимиты выделенные УЖКХ) *0,001172985/13чел.</v>
      </c>
      <c r="N38" s="133">
        <f>'свод 1'!E18</f>
        <v>51.83000000000002</v>
      </c>
      <c r="O38" s="142">
        <f>MROUND(G38*N38,0.000001)</f>
        <v>1065.5026889999999</v>
      </c>
      <c r="P38" s="93"/>
      <c r="Q38" s="93">
        <f t="shared" si="0"/>
        <v>13851.534957</v>
      </c>
    </row>
    <row r="39" spans="1:17" s="94" customFormat="1" ht="30" x14ac:dyDescent="0.25">
      <c r="A39" s="276"/>
      <c r="B39" s="279"/>
      <c r="C39" s="269"/>
      <c r="D39" s="166" t="s">
        <v>17</v>
      </c>
      <c r="E39" s="200" t="s">
        <v>11</v>
      </c>
      <c r="F39" s="200" t="s">
        <v>11</v>
      </c>
      <c r="G39" s="168">
        <f>MROUND(H39*K39*I39/L39,0.0000000000001)</f>
        <v>2.8161178392799999E-2</v>
      </c>
      <c r="H39" s="182">
        <f>'свод 1'!C19</f>
        <v>26.008809369960769</v>
      </c>
      <c r="I39" s="176">
        <f t="shared" si="1"/>
        <v>1.1729850000000001E-3</v>
      </c>
      <c r="J39" s="182"/>
      <c r="K39" s="184">
        <v>12</v>
      </c>
      <c r="L39" s="184">
        <f>'норма часов'!$H$6</f>
        <v>13</v>
      </c>
      <c r="M39" s="178" t="str">
        <f>CONCATENATE(H39," ",F39,"(лимиты выделенные УЖКХ) ","*",I39,"/",L39,"чел.")</f>
        <v>26,0088093699608 м3(лимиты выделенные УЖКХ) *0,001172985/13чел.</v>
      </c>
      <c r="N39" s="133">
        <f>'свод 1'!E19</f>
        <v>57495.6</v>
      </c>
      <c r="O39" s="142">
        <f>MROUND(G39*N39,0.0000000000001)</f>
        <v>1619.1438484010716</v>
      </c>
      <c r="P39" s="93"/>
      <c r="Q39" s="93">
        <f t="shared" si="0"/>
        <v>21048.870029213933</v>
      </c>
    </row>
    <row r="40" spans="1:17" s="94" customFormat="1" ht="30" x14ac:dyDescent="0.25">
      <c r="A40" s="276"/>
      <c r="B40" s="279"/>
      <c r="C40" s="269"/>
      <c r="D40" s="166" t="s">
        <v>13</v>
      </c>
      <c r="E40" s="200" t="s">
        <v>11</v>
      </c>
      <c r="F40" s="200" t="s">
        <v>11</v>
      </c>
      <c r="G40" s="168">
        <f>MROUND(H40*K40*I40/L40,0.000001)</f>
        <v>20.557644</v>
      </c>
      <c r="H40" s="182">
        <f>'свод 1'!C20</f>
        <v>227836.99175999995</v>
      </c>
      <c r="I40" s="176">
        <f t="shared" si="1"/>
        <v>1.1729850000000001E-3</v>
      </c>
      <c r="J40" s="182"/>
      <c r="K40" s="184">
        <v>1</v>
      </c>
      <c r="L40" s="184">
        <f>'норма часов'!$H$6</f>
        <v>13</v>
      </c>
      <c r="M40" s="178" t="str">
        <f>CONCATENATE(H40," ",F40,"(лимиты выделенные УЖКХ) ","*",I40,"/",L40,"чел.")</f>
        <v>227836,99176 м3(лимиты выделенные УЖКХ) *0,001172985/13чел.</v>
      </c>
      <c r="N40" s="133">
        <f>'свод 1'!E20</f>
        <v>109.46574140931681</v>
      </c>
      <c r="O40" s="142">
        <f>MROUND(G40*N40,0.000001)</f>
        <v>2250.3577419999997</v>
      </c>
      <c r="P40" s="93"/>
      <c r="Q40" s="93">
        <f t="shared" si="0"/>
        <v>29254.650645999995</v>
      </c>
    </row>
    <row r="41" spans="1:17" s="92" customFormat="1" ht="28.5" x14ac:dyDescent="0.25">
      <c r="A41" s="276"/>
      <c r="B41" s="279"/>
      <c r="C41" s="201" t="s">
        <v>253</v>
      </c>
      <c r="D41" s="194"/>
      <c r="E41" s="202"/>
      <c r="F41" s="202"/>
      <c r="G41" s="188"/>
      <c r="H41" s="182"/>
      <c r="I41" s="172"/>
      <c r="J41" s="190"/>
      <c r="K41" s="191"/>
      <c r="L41" s="184"/>
      <c r="M41" s="192"/>
      <c r="N41" s="139"/>
      <c r="O41" s="140">
        <f>SUM(O38:O40)</f>
        <v>4935.0042794010715</v>
      </c>
      <c r="P41" s="91"/>
      <c r="Q41" s="93">
        <f t="shared" si="0"/>
        <v>0</v>
      </c>
    </row>
    <row r="42" spans="1:17" s="94" customFormat="1" x14ac:dyDescent="0.25">
      <c r="A42" s="276"/>
      <c r="B42" s="279"/>
      <c r="C42" s="269" t="s">
        <v>208</v>
      </c>
      <c r="D42" s="166" t="s">
        <v>21</v>
      </c>
      <c r="E42" s="96" t="s">
        <v>11</v>
      </c>
      <c r="F42" s="96" t="s">
        <v>11</v>
      </c>
      <c r="G42" s="168">
        <f>MROUND(H42*K42*I42/L42,0.00000001)</f>
        <v>3.155239E-2</v>
      </c>
      <c r="H42" s="182">
        <f>'свод 1'!C21</f>
        <v>349.68999999999994</v>
      </c>
      <c r="I42" s="176">
        <f>I40</f>
        <v>1.1729850000000001E-3</v>
      </c>
      <c r="J42" s="182"/>
      <c r="K42" s="184">
        <v>1</v>
      </c>
      <c r="L42" s="184">
        <f>'норма часов'!$H$6</f>
        <v>13</v>
      </c>
      <c r="M42" s="178" t="str">
        <f>CONCATENATE(H42," ",F42," ","*",I42,"/",L42,"чел.")</f>
        <v>349,69 м3 *0,001172985/13чел.</v>
      </c>
      <c r="N42" s="133">
        <f>'свод 1'!E21</f>
        <v>8906.5643855986727</v>
      </c>
      <c r="O42" s="142">
        <f>MROUND(G42*N42,0.000001)</f>
        <v>281.023393</v>
      </c>
      <c r="P42" s="93"/>
      <c r="Q42" s="93">
        <f t="shared" si="0"/>
        <v>3653.3041090000002</v>
      </c>
    </row>
    <row r="43" spans="1:17" s="94" customFormat="1" ht="45" x14ac:dyDescent="0.25">
      <c r="A43" s="276"/>
      <c r="B43" s="279"/>
      <c r="C43" s="269"/>
      <c r="D43" s="166" t="s">
        <v>22</v>
      </c>
      <c r="E43" s="96" t="s">
        <v>23</v>
      </c>
      <c r="F43" s="96" t="s">
        <v>26</v>
      </c>
      <c r="G43" s="168">
        <f>MROUND(H43*K43*I43/L43,0.0000001)</f>
        <v>2.5625199999999997E-2</v>
      </c>
      <c r="H43" s="182">
        <f>'свод 1'!C22</f>
        <v>284</v>
      </c>
      <c r="I43" s="176">
        <f>I42</f>
        <v>1.1729850000000001E-3</v>
      </c>
      <c r="J43" s="182"/>
      <c r="K43" s="184">
        <v>1</v>
      </c>
      <c r="L43" s="184">
        <f>'норма часов'!$H$6</f>
        <v>13</v>
      </c>
      <c r="M43" s="178" t="str">
        <f>CONCATENATE(H43," ",F43,"(потребность из расчета 4 контейнера для уборки территории весной и осенью на 1 учреждение)","*",I43,"/",L43,"чел.")</f>
        <v>284 шт(потребность из расчета 4 контейнера для уборки территории весной и осенью на 1 учреждение)*0,001172985/13чел.</v>
      </c>
      <c r="N43" s="133">
        <f>'свод 1'!E22</f>
        <v>5937.7100000000055</v>
      </c>
      <c r="O43" s="142">
        <f>MROUND(G43*N43,0.000001)</f>
        <v>152.15500599999999</v>
      </c>
      <c r="P43" s="93"/>
      <c r="Q43" s="93">
        <f t="shared" si="0"/>
        <v>1978.0150779999999</v>
      </c>
    </row>
    <row r="44" spans="1:17" s="92" customFormat="1" ht="28.5" x14ac:dyDescent="0.25">
      <c r="A44" s="276"/>
      <c r="B44" s="279"/>
      <c r="C44" s="201" t="s">
        <v>254</v>
      </c>
      <c r="D44" s="194"/>
      <c r="E44" s="203"/>
      <c r="F44" s="203"/>
      <c r="G44" s="188"/>
      <c r="H44" s="182"/>
      <c r="I44" s="172"/>
      <c r="J44" s="190"/>
      <c r="K44" s="191"/>
      <c r="L44" s="184"/>
      <c r="M44" s="192"/>
      <c r="N44" s="139"/>
      <c r="O44" s="140">
        <f>SUM(O42:O43)</f>
        <v>433.17839900000001</v>
      </c>
      <c r="P44" s="91"/>
      <c r="Q44" s="93">
        <f t="shared" si="0"/>
        <v>0</v>
      </c>
    </row>
    <row r="45" spans="1:17" s="94" customFormat="1" x14ac:dyDescent="0.25">
      <c r="A45" s="276"/>
      <c r="B45" s="279"/>
      <c r="C45" s="198"/>
      <c r="D45" s="285" t="s">
        <v>14</v>
      </c>
      <c r="E45" s="285"/>
      <c r="F45" s="285"/>
      <c r="G45" s="284"/>
      <c r="H45" s="204"/>
      <c r="I45" s="176">
        <f>I40</f>
        <v>1.1729850000000001E-3</v>
      </c>
      <c r="J45" s="204"/>
      <c r="K45" s="205"/>
      <c r="L45" s="184"/>
      <c r="M45" s="197"/>
      <c r="N45" s="133"/>
      <c r="O45" s="140">
        <f>O49+O50</f>
        <v>38738.882482000001</v>
      </c>
      <c r="P45" s="93"/>
      <c r="Q45" s="93"/>
    </row>
    <row r="46" spans="1:17" s="94" customFormat="1" x14ac:dyDescent="0.25">
      <c r="A46" s="276"/>
      <c r="B46" s="279"/>
      <c r="C46" s="269" t="s">
        <v>62</v>
      </c>
      <c r="D46" s="166" t="s">
        <v>41</v>
      </c>
      <c r="E46" s="193" t="s">
        <v>20</v>
      </c>
      <c r="F46" s="193" t="s">
        <v>20</v>
      </c>
      <c r="G46" s="168">
        <f>MROUND(H46*K46*I46/L46,0.00000001)</f>
        <v>4.89042215</v>
      </c>
      <c r="H46" s="182">
        <f>'свод 1'!C23</f>
        <v>54199.745000000003</v>
      </c>
      <c r="I46" s="176">
        <f t="shared" si="1"/>
        <v>1.1729850000000001E-3</v>
      </c>
      <c r="J46" s="182"/>
      <c r="K46" s="184">
        <v>1</v>
      </c>
      <c r="L46" s="184">
        <f>'норма часов'!$H$6</f>
        <v>13</v>
      </c>
      <c r="M46" s="178" t="str">
        <f>CONCATENATE(H46," ",F46," ","*",I46,"/",L46,"чел.")</f>
        <v>54199,745 м2 *0,001172985/13чел.</v>
      </c>
      <c r="N46" s="133">
        <f>'свод 1'!E23</f>
        <v>1389.0226051801535</v>
      </c>
      <c r="O46" s="142">
        <f>MROUND(G46*N46,0.000001)</f>
        <v>6792.9069149999996</v>
      </c>
      <c r="P46" s="93"/>
      <c r="Q46" s="93">
        <f t="shared" si="0"/>
        <v>88307.789894999994</v>
      </c>
    </row>
    <row r="47" spans="1:17" s="94" customFormat="1" x14ac:dyDescent="0.25">
      <c r="A47" s="276"/>
      <c r="B47" s="279"/>
      <c r="C47" s="269"/>
      <c r="D47" s="166" t="s">
        <v>41</v>
      </c>
      <c r="E47" s="193" t="s">
        <v>78</v>
      </c>
      <c r="F47" s="193" t="s">
        <v>78</v>
      </c>
      <c r="G47" s="168">
        <f>MROUND(H47*K47*I47/L47,0.00000001)</f>
        <v>0.65673625999999996</v>
      </c>
      <c r="H47" s="182">
        <f>'свод 1'!C24</f>
        <v>7278.5</v>
      </c>
      <c r="I47" s="176">
        <f t="shared" si="1"/>
        <v>1.1729850000000001E-3</v>
      </c>
      <c r="J47" s="182"/>
      <c r="K47" s="184">
        <v>1</v>
      </c>
      <c r="L47" s="184">
        <f>'норма часов'!$H$6</f>
        <v>13</v>
      </c>
      <c r="M47" s="178" t="str">
        <f>CONCATENATE(H47," ",F47," ","*",I47,"/",L47,"чел.")</f>
        <v>7278,5 погон.м. *0,001172985/13чел.</v>
      </c>
      <c r="N47" s="133">
        <f>'свод 1'!E24</f>
        <v>4431.8197430789314</v>
      </c>
      <c r="O47" s="142">
        <f>MROUND(G47*N47,0.000001)</f>
        <v>2910.5367229999997</v>
      </c>
      <c r="P47" s="93"/>
      <c r="Q47" s="93">
        <f t="shared" si="0"/>
        <v>37836.977398999996</v>
      </c>
    </row>
    <row r="48" spans="1:17" s="94" customFormat="1" x14ac:dyDescent="0.25">
      <c r="A48" s="276"/>
      <c r="B48" s="279"/>
      <c r="C48" s="269"/>
      <c r="D48" s="166" t="s">
        <v>41</v>
      </c>
      <c r="E48" s="193" t="s">
        <v>48</v>
      </c>
      <c r="F48" s="193" t="s">
        <v>48</v>
      </c>
      <c r="G48" s="168">
        <f>MROUND(H48*K48*I48/L48,0.0000000001)</f>
        <v>0.20545283420000002</v>
      </c>
      <c r="H48" s="182">
        <f>'свод 1'!C25</f>
        <v>2277</v>
      </c>
      <c r="I48" s="176">
        <f t="shared" si="1"/>
        <v>1.1729850000000001E-3</v>
      </c>
      <c r="J48" s="182"/>
      <c r="K48" s="184">
        <v>1</v>
      </c>
      <c r="L48" s="184">
        <f>'норма часов'!$H$6</f>
        <v>13</v>
      </c>
      <c r="M48" s="178" t="str">
        <f>CONCATENATE(H48," ",F48," ","*",I48,"/",L48,"чел.")</f>
        <v>2277 шт. *0,001172985/13чел.</v>
      </c>
      <c r="N48" s="133">
        <f>'свод 1'!E25</f>
        <v>141324.10953008343</v>
      </c>
      <c r="O48" s="142">
        <f>MROUND(G48*N48,0.000001)</f>
        <v>29035.438844</v>
      </c>
      <c r="P48" s="93"/>
      <c r="Q48" s="93">
        <f t="shared" si="0"/>
        <v>377460.70497199998</v>
      </c>
    </row>
    <row r="49" spans="1:17" s="92" customFormat="1" ht="28.5" x14ac:dyDescent="0.25">
      <c r="A49" s="276"/>
      <c r="B49" s="279"/>
      <c r="C49" s="201" t="s">
        <v>252</v>
      </c>
      <c r="D49" s="194"/>
      <c r="E49" s="195"/>
      <c r="F49" s="195"/>
      <c r="G49" s="188"/>
      <c r="H49" s="182"/>
      <c r="I49" s="172"/>
      <c r="J49" s="190"/>
      <c r="K49" s="191"/>
      <c r="L49" s="184"/>
      <c r="M49" s="192"/>
      <c r="N49" s="139"/>
      <c r="O49" s="140">
        <f>SUM(O46:O48)</f>
        <v>38738.882482000001</v>
      </c>
      <c r="P49" s="91"/>
      <c r="Q49" s="93">
        <f t="shared" si="0"/>
        <v>0</v>
      </c>
    </row>
    <row r="50" spans="1:17" s="94" customFormat="1" x14ac:dyDescent="0.25">
      <c r="A50" s="276"/>
      <c r="B50" s="279"/>
      <c r="C50" s="198" t="s">
        <v>63</v>
      </c>
      <c r="D50" s="166"/>
      <c r="E50" s="193"/>
      <c r="F50" s="193" t="s">
        <v>20</v>
      </c>
      <c r="G50" s="168"/>
      <c r="H50" s="182">
        <f>'свод 1'!C26</f>
        <v>0</v>
      </c>
      <c r="I50" s="176">
        <f>I48</f>
        <v>1.1729850000000001E-3</v>
      </c>
      <c r="J50" s="182"/>
      <c r="K50" s="184">
        <v>12</v>
      </c>
      <c r="L50" s="184">
        <f>'норма часов'!$H$6</f>
        <v>13</v>
      </c>
      <c r="M50" s="178"/>
      <c r="N50" s="133">
        <f>'свод 1'!E26</f>
        <v>0</v>
      </c>
      <c r="O50" s="142">
        <f>MROUND(G50*N50,0.000001)</f>
        <v>0</v>
      </c>
      <c r="P50" s="93"/>
      <c r="Q50" s="93"/>
    </row>
    <row r="51" spans="1:17" s="94" customFormat="1" x14ac:dyDescent="0.25">
      <c r="A51" s="276"/>
      <c r="B51" s="279"/>
      <c r="C51" s="198"/>
      <c r="D51" s="283" t="s">
        <v>52</v>
      </c>
      <c r="E51" s="283"/>
      <c r="F51" s="283"/>
      <c r="G51" s="284"/>
      <c r="H51" s="171"/>
      <c r="I51" s="176">
        <f t="shared" si="1"/>
        <v>1.1729850000000001E-3</v>
      </c>
      <c r="J51" s="171"/>
      <c r="K51" s="177"/>
      <c r="L51" s="184"/>
      <c r="M51" s="197"/>
      <c r="N51" s="133"/>
      <c r="O51" s="140"/>
      <c r="P51" s="93"/>
      <c r="Q51" s="93">
        <f t="shared" si="0"/>
        <v>0</v>
      </c>
    </row>
    <row r="52" spans="1:17" s="94" customFormat="1" x14ac:dyDescent="0.25">
      <c r="A52" s="276"/>
      <c r="B52" s="279"/>
      <c r="C52" s="198"/>
      <c r="D52" s="179"/>
      <c r="E52" s="180"/>
      <c r="F52" s="181"/>
      <c r="G52" s="168"/>
      <c r="H52" s="171"/>
      <c r="I52" s="176">
        <f t="shared" si="1"/>
        <v>1.1729850000000001E-3</v>
      </c>
      <c r="J52" s="171"/>
      <c r="K52" s="177"/>
      <c r="L52" s="184"/>
      <c r="M52" s="197"/>
      <c r="N52" s="133"/>
      <c r="O52" s="142"/>
      <c r="P52" s="93"/>
      <c r="Q52" s="93">
        <f t="shared" si="0"/>
        <v>0</v>
      </c>
    </row>
    <row r="53" spans="1:17" s="94" customFormat="1" x14ac:dyDescent="0.25">
      <c r="A53" s="276"/>
      <c r="B53" s="279"/>
      <c r="C53" s="267" t="s">
        <v>101</v>
      </c>
      <c r="D53" s="288" t="s">
        <v>53</v>
      </c>
      <c r="E53" s="288"/>
      <c r="F53" s="288"/>
      <c r="G53" s="289"/>
      <c r="H53" s="171"/>
      <c r="I53" s="176">
        <f t="shared" si="1"/>
        <v>1.1729850000000001E-3</v>
      </c>
      <c r="J53" s="171"/>
      <c r="K53" s="177"/>
      <c r="L53" s="184"/>
      <c r="M53" s="197"/>
      <c r="N53" s="133"/>
      <c r="O53" s="140">
        <f>O54</f>
        <v>31.732962999999998</v>
      </c>
      <c r="P53" s="93"/>
      <c r="Q53" s="93">
        <f t="shared" si="0"/>
        <v>0</v>
      </c>
    </row>
    <row r="54" spans="1:17" s="94" customFormat="1" ht="45" x14ac:dyDescent="0.25">
      <c r="A54" s="276"/>
      <c r="B54" s="279"/>
      <c r="C54" s="268"/>
      <c r="D54" s="166" t="s">
        <v>286</v>
      </c>
      <c r="E54" s="180" t="s">
        <v>26</v>
      </c>
      <c r="F54" s="180" t="s">
        <v>26</v>
      </c>
      <c r="G54" s="168">
        <f>MROUND(H54*K54*I54/L54,0.00000001)</f>
        <v>7.5792880000000007E-2</v>
      </c>
      <c r="H54" s="171">
        <f>'свод 1'!C32</f>
        <v>70</v>
      </c>
      <c r="I54" s="176">
        <f t="shared" si="1"/>
        <v>1.1729850000000001E-3</v>
      </c>
      <c r="J54" s="171"/>
      <c r="K54" s="177">
        <v>12</v>
      </c>
      <c r="L54" s="184">
        <f>'норма часов'!$H$6</f>
        <v>13</v>
      </c>
      <c r="M54" s="178" t="str">
        <f>CONCATENATE(H54," ",F54," ","в мес.","*",K54,"мес.","*",I54,"/",L54,"чел.")</f>
        <v>70 шт в мес.*12мес.*0,001172985/13чел.</v>
      </c>
      <c r="N54" s="133">
        <f>'свод 1'!E32</f>
        <v>418.67999999999967</v>
      </c>
      <c r="O54" s="142">
        <f>MROUND(G54*N54,0.000001)</f>
        <v>31.732962999999998</v>
      </c>
      <c r="P54" s="93"/>
      <c r="Q54" s="93">
        <f t="shared" si="0"/>
        <v>412.52851899999996</v>
      </c>
    </row>
    <row r="55" spans="1:17" s="94" customFormat="1" x14ac:dyDescent="0.25">
      <c r="A55" s="276"/>
      <c r="B55" s="279"/>
      <c r="C55" s="269" t="s">
        <v>102</v>
      </c>
      <c r="D55" s="288" t="s">
        <v>54</v>
      </c>
      <c r="E55" s="288"/>
      <c r="F55" s="288"/>
      <c r="G55" s="289"/>
      <c r="H55" s="171"/>
      <c r="I55" s="176">
        <f>I53</f>
        <v>1.1729850000000001E-3</v>
      </c>
      <c r="J55" s="182"/>
      <c r="K55" s="177"/>
      <c r="L55" s="184"/>
      <c r="M55" s="197"/>
      <c r="N55" s="133"/>
      <c r="O55" s="140">
        <f>O56</f>
        <v>10.857866999999999</v>
      </c>
      <c r="P55" s="93"/>
      <c r="Q55" s="93">
        <f t="shared" si="0"/>
        <v>0</v>
      </c>
    </row>
    <row r="56" spans="1:17" s="94" customFormat="1" x14ac:dyDescent="0.25">
      <c r="A56" s="276"/>
      <c r="B56" s="279"/>
      <c r="C56" s="269"/>
      <c r="D56" s="179" t="s">
        <v>103</v>
      </c>
      <c r="E56" s="180" t="s">
        <v>26</v>
      </c>
      <c r="F56" s="180" t="s">
        <v>26</v>
      </c>
      <c r="G56" s="168">
        <f>MROUND(H56*K56*I56/L56,0.00000001)</f>
        <v>4.3310199999999997E-3</v>
      </c>
      <c r="H56" s="182">
        <v>4</v>
      </c>
      <c r="I56" s="176">
        <f t="shared" si="1"/>
        <v>1.1729850000000001E-3</v>
      </c>
      <c r="J56" s="182"/>
      <c r="K56" s="184">
        <v>12</v>
      </c>
      <c r="L56" s="184">
        <f>'норма часов'!$H$6</f>
        <v>13</v>
      </c>
      <c r="M56" s="178" t="str">
        <f>CONCATENATE(H56," ",F56," ","в мес.","*",K56,"мес.","*",I56,"/",L56,"чел.")</f>
        <v>4 шт в мес.*12мес.*0,001172985/13чел.</v>
      </c>
      <c r="N56" s="133">
        <f>'свод 1'!E33</f>
        <v>2507</v>
      </c>
      <c r="O56" s="142">
        <f>MROUND(G56*N56,0.000001)</f>
        <v>10.857866999999999</v>
      </c>
      <c r="P56" s="93"/>
      <c r="Q56" s="93">
        <f t="shared" si="0"/>
        <v>141.15227099999998</v>
      </c>
    </row>
    <row r="57" spans="1:17" s="94" customFormat="1" x14ac:dyDescent="0.25">
      <c r="A57" s="276"/>
      <c r="B57" s="279"/>
      <c r="C57" s="198"/>
      <c r="D57" s="283" t="s">
        <v>55</v>
      </c>
      <c r="E57" s="283"/>
      <c r="F57" s="283"/>
      <c r="G57" s="284"/>
      <c r="H57" s="171"/>
      <c r="I57" s="176">
        <f t="shared" si="1"/>
        <v>1.1729850000000001E-3</v>
      </c>
      <c r="J57" s="171"/>
      <c r="K57" s="177"/>
      <c r="L57" s="184"/>
      <c r="M57" s="197"/>
      <c r="N57" s="133"/>
      <c r="O57" s="142"/>
      <c r="P57" s="93"/>
      <c r="Q57" s="93">
        <f t="shared" si="0"/>
        <v>0</v>
      </c>
    </row>
    <row r="58" spans="1:17" s="94" customFormat="1" x14ac:dyDescent="0.25">
      <c r="A58" s="276"/>
      <c r="B58" s="279"/>
      <c r="C58" s="198"/>
      <c r="D58" s="166"/>
      <c r="E58" s="96"/>
      <c r="F58" s="206"/>
      <c r="G58" s="161"/>
      <c r="H58" s="171"/>
      <c r="I58" s="176">
        <f t="shared" si="1"/>
        <v>1.1729850000000001E-3</v>
      </c>
      <c r="J58" s="171"/>
      <c r="K58" s="177"/>
      <c r="L58" s="184"/>
      <c r="M58" s="197"/>
      <c r="N58" s="133"/>
      <c r="O58" s="142"/>
      <c r="P58" s="93"/>
      <c r="Q58" s="93">
        <f t="shared" si="0"/>
        <v>0</v>
      </c>
    </row>
    <row r="59" spans="1:17" s="94" customFormat="1" x14ac:dyDescent="0.25">
      <c r="A59" s="276"/>
      <c r="B59" s="279"/>
      <c r="C59" s="198"/>
      <c r="D59" s="288" t="s">
        <v>56</v>
      </c>
      <c r="E59" s="288"/>
      <c r="F59" s="288"/>
      <c r="G59" s="289"/>
      <c r="H59" s="182"/>
      <c r="I59" s="176">
        <f t="shared" si="1"/>
        <v>1.1729850000000001E-3</v>
      </c>
      <c r="J59" s="182"/>
      <c r="K59" s="184"/>
      <c r="L59" s="184"/>
      <c r="M59" s="197"/>
      <c r="N59" s="133"/>
      <c r="O59" s="140">
        <f>O67+O89+O90+O105+O106+O107+O110</f>
        <v>7247.8153889999985</v>
      </c>
      <c r="P59" s="93"/>
      <c r="Q59" s="93"/>
    </row>
    <row r="60" spans="1:17" s="94" customFormat="1" ht="45" x14ac:dyDescent="0.25">
      <c r="A60" s="276"/>
      <c r="B60" s="279"/>
      <c r="C60" s="269" t="s">
        <v>64</v>
      </c>
      <c r="D60" s="166" t="s">
        <v>24</v>
      </c>
      <c r="E60" s="96" t="s">
        <v>20</v>
      </c>
      <c r="F60" s="96" t="s">
        <v>209</v>
      </c>
      <c r="G60" s="168">
        <f>MROUND(H60*K60*I60/L60,0.000001)</f>
        <v>135.796593</v>
      </c>
      <c r="H60" s="182">
        <f>'свод 1'!C34</f>
        <v>125417.61000000002</v>
      </c>
      <c r="I60" s="176">
        <f t="shared" si="1"/>
        <v>1.1729850000000001E-3</v>
      </c>
      <c r="J60" s="182"/>
      <c r="K60" s="184">
        <v>12</v>
      </c>
      <c r="L60" s="184">
        <f>'норма часов'!$H$6</f>
        <v>13</v>
      </c>
      <c r="M60" s="178" t="str">
        <f t="shared" ref="M60:M74" si="6">CONCATENATE(H60," ",F60," ","в мес.","*",K60,"мес.","*",I60,"/",L60,"чел.")</f>
        <v>125417,61 м2 (обрабатываемая площадь) в мес.*12мес.*0,001172985/13чел.</v>
      </c>
      <c r="N60" s="133">
        <f>'свод 1'!E34</f>
        <v>1.1554000005793981</v>
      </c>
      <c r="O60" s="142">
        <f t="shared" ref="O60:O66" si="7">MROUND(G60*N60,0.000001)</f>
        <v>156.899384</v>
      </c>
      <c r="P60" s="93"/>
      <c r="Q60" s="93">
        <f t="shared" si="0"/>
        <v>2039.691992</v>
      </c>
    </row>
    <row r="61" spans="1:17" s="94" customFormat="1" ht="45" x14ac:dyDescent="0.25">
      <c r="A61" s="276"/>
      <c r="B61" s="279"/>
      <c r="C61" s="269"/>
      <c r="D61" s="166" t="s">
        <v>77</v>
      </c>
      <c r="E61" s="96" t="s">
        <v>20</v>
      </c>
      <c r="F61" s="96" t="s">
        <v>209</v>
      </c>
      <c r="G61" s="168">
        <f>MROUND(H61*K61*I61/L61,0.000001)</f>
        <v>135.796593</v>
      </c>
      <c r="H61" s="182">
        <f>'свод 1'!C35</f>
        <v>125417.61000000002</v>
      </c>
      <c r="I61" s="176">
        <f t="shared" si="1"/>
        <v>1.1729850000000001E-3</v>
      </c>
      <c r="J61" s="182"/>
      <c r="K61" s="184">
        <v>12</v>
      </c>
      <c r="L61" s="184">
        <f>'норма часов'!$H$6</f>
        <v>13</v>
      </c>
      <c r="M61" s="178" t="str">
        <f t="shared" si="6"/>
        <v>125417,61 м2 (обрабатываемая площадь) в мес.*12мес.*0,001172985/13чел.</v>
      </c>
      <c r="N61" s="133">
        <f>'свод 1'!E35</f>
        <v>1.5260000303519317</v>
      </c>
      <c r="O61" s="142">
        <f t="shared" si="7"/>
        <v>207.225605</v>
      </c>
      <c r="P61" s="93"/>
      <c r="Q61" s="93">
        <f t="shared" si="0"/>
        <v>2693.9328650000002</v>
      </c>
    </row>
    <row r="62" spans="1:17" s="94" customFormat="1" ht="45" x14ac:dyDescent="0.25">
      <c r="A62" s="276"/>
      <c r="B62" s="279"/>
      <c r="C62" s="269"/>
      <c r="D62" s="166" t="s">
        <v>298</v>
      </c>
      <c r="E62" s="96" t="s">
        <v>20</v>
      </c>
      <c r="F62" s="96" t="s">
        <v>209</v>
      </c>
      <c r="G62" s="168">
        <f>MROUND(H62*K62*I62/L62,0.00000001)</f>
        <v>135.79659255000001</v>
      </c>
      <c r="H62" s="182">
        <f>'свод 1'!C27</f>
        <v>125417.61000000002</v>
      </c>
      <c r="I62" s="176">
        <f>I58</f>
        <v>1.1729850000000001E-3</v>
      </c>
      <c r="J62" s="182"/>
      <c r="K62" s="184">
        <v>12</v>
      </c>
      <c r="L62" s="184">
        <f>'норма часов'!$H$6</f>
        <v>13</v>
      </c>
      <c r="M62" s="178" t="str">
        <f t="shared" si="6"/>
        <v>125417,61 м2 (обрабатываемая площадь) в мес.*12мес.*0,001172985/13чел.</v>
      </c>
      <c r="N62" s="133">
        <f>'свод 1'!E27</f>
        <v>0.54500000704313645</v>
      </c>
      <c r="O62" s="142">
        <f>MROUND(G62*N62,0.000001)</f>
        <v>74.009143999999992</v>
      </c>
      <c r="P62" s="93"/>
      <c r="Q62" s="93">
        <f t="shared" si="0"/>
        <v>962.1188719999999</v>
      </c>
    </row>
    <row r="63" spans="1:17" s="94" customFormat="1" ht="45" x14ac:dyDescent="0.25">
      <c r="A63" s="276"/>
      <c r="B63" s="279"/>
      <c r="C63" s="269"/>
      <c r="D63" s="166" t="s">
        <v>299</v>
      </c>
      <c r="E63" s="96" t="s">
        <v>20</v>
      </c>
      <c r="F63" s="96" t="s">
        <v>209</v>
      </c>
      <c r="G63" s="168">
        <f>MROUND(H63*K63*I63/L63,0.00000001)</f>
        <v>271.59318510999998</v>
      </c>
      <c r="H63" s="182">
        <f>'свод 1'!C28</f>
        <v>125417.61000000002</v>
      </c>
      <c r="I63" s="176">
        <f>I59</f>
        <v>1.1729850000000001E-3</v>
      </c>
      <c r="J63" s="182"/>
      <c r="K63" s="184">
        <v>24</v>
      </c>
      <c r="L63" s="184">
        <f>'норма часов'!$H$6</f>
        <v>13</v>
      </c>
      <c r="M63" s="178" t="str">
        <f>CONCATENATE(H63," ",F63," ","в год","*",K63," раза в год","*",I63,"/",L63,"чел.")</f>
        <v>125417,61 м2 (обрабатываемая площадь) в год*24 раза в год*0,001172985/13чел.</v>
      </c>
      <c r="N63" s="133">
        <f>'свод 1'!E28</f>
        <v>2.2890000056610869</v>
      </c>
      <c r="O63" s="142">
        <f t="shared" si="7"/>
        <v>621.67680199999995</v>
      </c>
      <c r="P63" s="93"/>
      <c r="Q63" s="93">
        <f t="shared" si="0"/>
        <v>8081.7984259999994</v>
      </c>
    </row>
    <row r="64" spans="1:17" s="94" customFormat="1" ht="45" x14ac:dyDescent="0.25">
      <c r="A64" s="276"/>
      <c r="B64" s="279"/>
      <c r="C64" s="269"/>
      <c r="D64" s="166" t="s">
        <v>300</v>
      </c>
      <c r="E64" s="96" t="s">
        <v>280</v>
      </c>
      <c r="F64" s="96" t="s">
        <v>281</v>
      </c>
      <c r="G64" s="168">
        <f>MROUND(H64*K64*I64/L64,0.00000001)</f>
        <v>2.8151600000000001E-3</v>
      </c>
      <c r="H64" s="182">
        <f>'свод 1'!C29</f>
        <v>31.200000000000021</v>
      </c>
      <c r="I64" s="176">
        <f>I60</f>
        <v>1.1729850000000001E-3</v>
      </c>
      <c r="J64" s="182"/>
      <c r="K64" s="184">
        <v>1</v>
      </c>
      <c r="L64" s="184">
        <f>'норма часов'!$H$6</f>
        <v>13</v>
      </c>
      <c r="M64" s="178" t="str">
        <f t="shared" si="6"/>
        <v>31,2 га (обрабатываемая площадь) в мес.*1мес.*0,001172985/13чел.</v>
      </c>
      <c r="N64" s="133">
        <f>'свод 1'!E29</f>
        <v>544.99999999999966</v>
      </c>
      <c r="O64" s="142">
        <f>MROUND(G64*N64,0.000001)</f>
        <v>1.534262</v>
      </c>
      <c r="P64" s="93"/>
      <c r="Q64" s="93">
        <f t="shared" si="0"/>
        <v>19.945405999999998</v>
      </c>
    </row>
    <row r="65" spans="1:17" s="94" customFormat="1" ht="45" x14ac:dyDescent="0.25">
      <c r="A65" s="276"/>
      <c r="B65" s="279"/>
      <c r="C65" s="269"/>
      <c r="D65" s="166" t="s">
        <v>276</v>
      </c>
      <c r="E65" s="96" t="s">
        <v>280</v>
      </c>
      <c r="F65" s="96" t="s">
        <v>281</v>
      </c>
      <c r="G65" s="168">
        <f>MROUND(H65*K65*I65/L65,0.00000001)</f>
        <v>2.8151600000000001E-3</v>
      </c>
      <c r="H65" s="182">
        <f>'свод 1'!C36</f>
        <v>31.200000000000021</v>
      </c>
      <c r="I65" s="176">
        <f>I61</f>
        <v>1.1729850000000001E-3</v>
      </c>
      <c r="J65" s="182"/>
      <c r="K65" s="184">
        <v>1</v>
      </c>
      <c r="L65" s="184">
        <f>'норма часов'!$H$6</f>
        <v>13</v>
      </c>
      <c r="M65" s="178" t="str">
        <f>CONCATENATE(H65," ",F65," ","в мес.","*",K65,"мес.","*",I65,"/",L65,"чел.")</f>
        <v>31,2 га (обрабатываемая площадь) в мес.*1мес.*0,001172985/13чел.</v>
      </c>
      <c r="N65" s="133">
        <f>'свод 1'!E36</f>
        <v>2965.9775641025622</v>
      </c>
      <c r="O65" s="142">
        <f t="shared" si="7"/>
        <v>8.3497009999999996</v>
      </c>
      <c r="P65" s="93"/>
      <c r="Q65" s="93">
        <f t="shared" si="0"/>
        <v>108.54611299999999</v>
      </c>
    </row>
    <row r="66" spans="1:17" s="94" customFormat="1" ht="25.5" x14ac:dyDescent="0.25">
      <c r="A66" s="276"/>
      <c r="B66" s="279"/>
      <c r="C66" s="269"/>
      <c r="D66" s="166" t="s">
        <v>105</v>
      </c>
      <c r="E66" s="96" t="s">
        <v>106</v>
      </c>
      <c r="F66" s="206" t="s">
        <v>210</v>
      </c>
      <c r="G66" s="168">
        <f>MROUND(H66*K66*I66/L66,0.000001)</f>
        <v>21.804960999999999</v>
      </c>
      <c r="H66" s="182">
        <f>'свод 1'!C37</f>
        <v>20138.400000000001</v>
      </c>
      <c r="I66" s="176">
        <f>I61</f>
        <v>1.1729850000000001E-3</v>
      </c>
      <c r="J66" s="182"/>
      <c r="K66" s="184">
        <v>12</v>
      </c>
      <c r="L66" s="184">
        <f>'норма часов'!$H$6</f>
        <v>13</v>
      </c>
      <c r="M66" s="178" t="str">
        <f t="shared" si="6"/>
        <v>20138,4 кг стираемого белья в мес.*12мес.*0,001172985/13чел.</v>
      </c>
      <c r="N66" s="133">
        <f>'свод 1'!E37</f>
        <v>70.849999999999994</v>
      </c>
      <c r="O66" s="142">
        <f t="shared" si="7"/>
        <v>1544.8814869999999</v>
      </c>
      <c r="P66" s="93"/>
      <c r="Q66" s="93">
        <f t="shared" si="0"/>
        <v>20083.459330999998</v>
      </c>
    </row>
    <row r="67" spans="1:17" s="92" customFormat="1" ht="28.5" x14ac:dyDescent="0.25">
      <c r="A67" s="276"/>
      <c r="B67" s="279"/>
      <c r="C67" s="201" t="s">
        <v>255</v>
      </c>
      <c r="D67" s="194"/>
      <c r="E67" s="203"/>
      <c r="F67" s="207"/>
      <c r="G67" s="188"/>
      <c r="H67" s="182"/>
      <c r="I67" s="172"/>
      <c r="J67" s="190"/>
      <c r="K67" s="191"/>
      <c r="L67" s="184"/>
      <c r="M67" s="192"/>
      <c r="N67" s="139"/>
      <c r="O67" s="140">
        <f>SUM(O60:O66)</f>
        <v>2614.5763849999998</v>
      </c>
      <c r="P67" s="91"/>
      <c r="Q67" s="93">
        <f t="shared" si="0"/>
        <v>0</v>
      </c>
    </row>
    <row r="68" spans="1:17" s="94" customFormat="1" ht="45" x14ac:dyDescent="0.25">
      <c r="A68" s="276"/>
      <c r="B68" s="279"/>
      <c r="C68" s="269" t="s">
        <v>63</v>
      </c>
      <c r="D68" s="208" t="s">
        <v>301</v>
      </c>
      <c r="E68" s="96" t="s">
        <v>20</v>
      </c>
      <c r="F68" s="96" t="s">
        <v>209</v>
      </c>
      <c r="G68" s="168">
        <f>MROUND(H68*K68*I68/L68,0.000001)</f>
        <v>0.68735400000000002</v>
      </c>
      <c r="H68" s="182">
        <f>'свод 1'!C38</f>
        <v>7617.8300000000008</v>
      </c>
      <c r="I68" s="176">
        <f>I66</f>
        <v>1.1729850000000001E-3</v>
      </c>
      <c r="J68" s="182"/>
      <c r="K68" s="184">
        <v>1</v>
      </c>
      <c r="L68" s="184">
        <f>'норма часов'!$H$6</f>
        <v>13</v>
      </c>
      <c r="M68" s="178" t="str">
        <f>CONCATENATE(H68," ",F68," ","*",I68,"/",L68,"чел.")</f>
        <v>7617,83 м2 (обрабатываемая площадь) *0,001172985/13чел.</v>
      </c>
      <c r="N68" s="133">
        <f>'свод 1'!E38</f>
        <v>68.787860847511681</v>
      </c>
      <c r="O68" s="142">
        <f t="shared" ref="O68:O88" si="8">MROUND(G68*N68,0.000001)</f>
        <v>47.281610999999998</v>
      </c>
      <c r="P68" s="93"/>
      <c r="Q68" s="93">
        <f t="shared" si="0"/>
        <v>614.66094299999997</v>
      </c>
    </row>
    <row r="69" spans="1:17" s="94" customFormat="1" ht="60" x14ac:dyDescent="0.25">
      <c r="A69" s="276"/>
      <c r="B69" s="279"/>
      <c r="C69" s="269"/>
      <c r="D69" s="166" t="s">
        <v>302</v>
      </c>
      <c r="E69" s="96" t="s">
        <v>26</v>
      </c>
      <c r="F69" s="206" t="s">
        <v>26</v>
      </c>
      <c r="G69" s="168">
        <f>MROUND(H69*K69*I69/L69,0.000001)</f>
        <v>2.4359999999999998E-3</v>
      </c>
      <c r="H69" s="182">
        <f>'свод 1'!C39</f>
        <v>27</v>
      </c>
      <c r="I69" s="176">
        <f t="shared" si="1"/>
        <v>1.1729850000000001E-3</v>
      </c>
      <c r="J69" s="182"/>
      <c r="K69" s="184">
        <v>1</v>
      </c>
      <c r="L69" s="184">
        <f>'норма часов'!$H$6</f>
        <v>13</v>
      </c>
      <c r="M69" s="178" t="str">
        <f>CONCATENATE(H69," ",F69," ","*",I69,"/",L69,"чел.")</f>
        <v>27 шт *0,001172985/13чел.</v>
      </c>
      <c r="N69" s="133">
        <f>'свод 1'!E39</f>
        <v>6540</v>
      </c>
      <c r="O69" s="142">
        <f t="shared" si="8"/>
        <v>15.931439999999998</v>
      </c>
      <c r="P69" s="93"/>
      <c r="Q69" s="93">
        <f t="shared" si="0"/>
        <v>207.10871999999998</v>
      </c>
    </row>
    <row r="70" spans="1:17" s="94" customFormat="1" ht="45" x14ac:dyDescent="0.25">
      <c r="A70" s="276"/>
      <c r="B70" s="279"/>
      <c r="C70" s="269"/>
      <c r="D70" s="208" t="s">
        <v>30</v>
      </c>
      <c r="E70" s="96" t="s">
        <v>45</v>
      </c>
      <c r="F70" s="206" t="s">
        <v>223</v>
      </c>
      <c r="G70" s="168">
        <f>MROUND(H70*K70*I70/L70,0.00000001)</f>
        <v>2.598613E-2</v>
      </c>
      <c r="H70" s="182">
        <f>'свод 1'!C40</f>
        <v>72</v>
      </c>
      <c r="I70" s="176">
        <f>I69</f>
        <v>1.1729850000000001E-3</v>
      </c>
      <c r="J70" s="182"/>
      <c r="K70" s="184">
        <v>4</v>
      </c>
      <c r="L70" s="184">
        <f>'норма часов'!$H$6</f>
        <v>13</v>
      </c>
      <c r="M70" s="178" t="str">
        <f>CONCATENATE(H70," ",F70," ","в кв.","*",K70,"кв.","*",I70,"/",L70,"чел.")</f>
        <v>72 системы в кв.*4кв.*0,001172985/13чел.</v>
      </c>
      <c r="N70" s="133">
        <f>'свод 1'!E40</f>
        <v>6932.0972222222226</v>
      </c>
      <c r="O70" s="142">
        <f>MROUND(G70*N70,0.000001)</f>
        <v>180.13837999999998</v>
      </c>
      <c r="P70" s="93"/>
      <c r="Q70" s="93">
        <f t="shared" si="0"/>
        <v>2341.7989399999997</v>
      </c>
    </row>
    <row r="71" spans="1:17" s="94" customFormat="1" ht="60" x14ac:dyDescent="0.25">
      <c r="A71" s="276"/>
      <c r="B71" s="279"/>
      <c r="C71" s="269"/>
      <c r="D71" s="208" t="s">
        <v>86</v>
      </c>
      <c r="E71" s="96" t="s">
        <v>45</v>
      </c>
      <c r="F71" s="206" t="s">
        <v>224</v>
      </c>
      <c r="G71" s="168">
        <f>MROUND(H71*K71*I71/L71,0.00000001)</f>
        <v>7.687563E-2</v>
      </c>
      <c r="H71" s="182">
        <f>'свод 1'!C41</f>
        <v>71</v>
      </c>
      <c r="I71" s="176">
        <f t="shared" si="1"/>
        <v>1.1729850000000001E-3</v>
      </c>
      <c r="J71" s="182"/>
      <c r="K71" s="184">
        <v>12</v>
      </c>
      <c r="L71" s="184">
        <f>'норма часов'!$H$6</f>
        <v>13</v>
      </c>
      <c r="M71" s="178" t="str">
        <f t="shared" si="6"/>
        <v>71 систем в мес.*12мес.*0,001172985/13чел.</v>
      </c>
      <c r="N71" s="133">
        <f>'свод 1'!E41</f>
        <v>5722.192957746478</v>
      </c>
      <c r="O71" s="142">
        <f t="shared" si="8"/>
        <v>439.89718899999997</v>
      </c>
      <c r="P71" s="93"/>
      <c r="Q71" s="93">
        <f t="shared" si="0"/>
        <v>5718.6634569999997</v>
      </c>
    </row>
    <row r="72" spans="1:17" s="94" customFormat="1" ht="30" x14ac:dyDescent="0.25">
      <c r="A72" s="276"/>
      <c r="B72" s="279"/>
      <c r="C72" s="269"/>
      <c r="D72" s="208" t="s">
        <v>303</v>
      </c>
      <c r="E72" s="96" t="s">
        <v>26</v>
      </c>
      <c r="F72" s="206" t="s">
        <v>26</v>
      </c>
      <c r="G72" s="168">
        <f>MROUND(H72*K72*I72/L72,0.000000001)</f>
        <v>3.60918E-4</v>
      </c>
      <c r="H72" s="182">
        <f>'свод 1'!C42</f>
        <v>4</v>
      </c>
      <c r="I72" s="176">
        <f t="shared" si="1"/>
        <v>1.1729850000000001E-3</v>
      </c>
      <c r="J72" s="182"/>
      <c r="K72" s="184">
        <v>1</v>
      </c>
      <c r="L72" s="184">
        <f>'норма часов'!$H$6</f>
        <v>13</v>
      </c>
      <c r="M72" s="178" t="str">
        <f>CONCATENATE(H72," ",F72," ","*",I72,"/",L72,"чел.")</f>
        <v>4 шт *0,001172985/13чел.</v>
      </c>
      <c r="N72" s="133">
        <f>'свод 1'!E42</f>
        <v>68235.252500000002</v>
      </c>
      <c r="O72" s="142">
        <f t="shared" si="8"/>
        <v>24.627330999999998</v>
      </c>
      <c r="P72" s="93"/>
      <c r="Q72" s="93">
        <f t="shared" si="0"/>
        <v>320.155303</v>
      </c>
    </row>
    <row r="73" spans="1:17" s="94" customFormat="1" ht="30" x14ac:dyDescent="0.25">
      <c r="A73" s="276"/>
      <c r="B73" s="279"/>
      <c r="C73" s="269"/>
      <c r="D73" s="208" t="s">
        <v>108</v>
      </c>
      <c r="E73" s="96" t="s">
        <v>26</v>
      </c>
      <c r="F73" s="206" t="s">
        <v>26</v>
      </c>
      <c r="G73" s="168">
        <f>MROUND(H73*K73*I73/L73,0.00000001)</f>
        <v>1.0827600000000001E-3</v>
      </c>
      <c r="H73" s="182">
        <v>1</v>
      </c>
      <c r="I73" s="176">
        <f t="shared" si="1"/>
        <v>1.1729850000000001E-3</v>
      </c>
      <c r="J73" s="182"/>
      <c r="K73" s="184">
        <v>12</v>
      </c>
      <c r="L73" s="184">
        <f>'норма часов'!$H$6</f>
        <v>13</v>
      </c>
      <c r="M73" s="178" t="str">
        <f t="shared" si="6"/>
        <v>1 шт в мес.*12мес.*0,001172985/13чел.</v>
      </c>
      <c r="N73" s="133">
        <f>'свод 1'!E43</f>
        <v>2779.5</v>
      </c>
      <c r="O73" s="142">
        <f t="shared" si="8"/>
        <v>3.009531</v>
      </c>
      <c r="P73" s="93"/>
      <c r="Q73" s="93">
        <f t="shared" si="0"/>
        <v>39.123902999999999</v>
      </c>
    </row>
    <row r="74" spans="1:17" s="94" customFormat="1" ht="30" x14ac:dyDescent="0.25">
      <c r="A74" s="276"/>
      <c r="B74" s="279"/>
      <c r="C74" s="269"/>
      <c r="D74" s="208" t="s">
        <v>304</v>
      </c>
      <c r="E74" s="96" t="s">
        <v>26</v>
      </c>
      <c r="F74" s="206" t="s">
        <v>26</v>
      </c>
      <c r="G74" s="168">
        <f>MROUND(H74*K74*I74/L74,0.00000001)</f>
        <v>6.4063000000000002E-3</v>
      </c>
      <c r="H74" s="182">
        <f>'свод 1'!C44</f>
        <v>71</v>
      </c>
      <c r="I74" s="176">
        <f t="shared" si="1"/>
        <v>1.1729850000000001E-3</v>
      </c>
      <c r="J74" s="182"/>
      <c r="K74" s="184">
        <v>1</v>
      </c>
      <c r="L74" s="184">
        <f>'норма часов'!$H$6</f>
        <v>13</v>
      </c>
      <c r="M74" s="178" t="str">
        <f t="shared" si="6"/>
        <v>71 шт в мес.*1мес.*0,001172985/13чел.</v>
      </c>
      <c r="N74" s="133">
        <f>'свод 1'!E44</f>
        <v>872</v>
      </c>
      <c r="O74" s="142">
        <f t="shared" si="8"/>
        <v>5.5862939999999996</v>
      </c>
      <c r="P74" s="93"/>
      <c r="Q74" s="93">
        <f t="shared" si="0"/>
        <v>72.621821999999995</v>
      </c>
    </row>
    <row r="75" spans="1:17" s="94" customFormat="1" ht="60" x14ac:dyDescent="0.25">
      <c r="A75" s="276"/>
      <c r="B75" s="279"/>
      <c r="C75" s="269"/>
      <c r="D75" s="208" t="s">
        <v>31</v>
      </c>
      <c r="E75" s="96" t="s">
        <v>46</v>
      </c>
      <c r="F75" s="206" t="s">
        <v>26</v>
      </c>
      <c r="G75" s="168">
        <f>MROUND(H75*K75*I75/L75,0.00000001)</f>
        <v>7.9402099999999996E-3</v>
      </c>
      <c r="H75" s="182">
        <f>'свод 1'!C45</f>
        <v>44</v>
      </c>
      <c r="I75" s="176">
        <f t="shared" si="1"/>
        <v>1.1729850000000001E-3</v>
      </c>
      <c r="J75" s="182"/>
      <c r="K75" s="184">
        <v>2</v>
      </c>
      <c r="L75" s="184">
        <f>'норма часов'!$H$6</f>
        <v>13</v>
      </c>
      <c r="M75" s="178" t="str">
        <f>CONCATENATE(H75," ",F75," ","*",I75,"/",L75,"чел.")</f>
        <v>44 шт *0,001172985/13чел.</v>
      </c>
      <c r="N75" s="133">
        <f>'свод 1'!E45</f>
        <v>4711.5250000000005</v>
      </c>
      <c r="O75" s="142">
        <f t="shared" si="8"/>
        <v>37.410497999999997</v>
      </c>
      <c r="P75" s="93"/>
      <c r="Q75" s="93">
        <f t="shared" si="0"/>
        <v>486.33647399999995</v>
      </c>
    </row>
    <row r="76" spans="1:17" s="94" customFormat="1" ht="30" x14ac:dyDescent="0.25">
      <c r="A76" s="276"/>
      <c r="B76" s="279"/>
      <c r="C76" s="269"/>
      <c r="D76" s="208" t="s">
        <v>109</v>
      </c>
      <c r="E76" s="96" t="s">
        <v>45</v>
      </c>
      <c r="F76" s="206" t="s">
        <v>211</v>
      </c>
      <c r="G76" s="168">
        <f>MROUND(H76*K76*I76/L76,0.0000001)</f>
        <v>1.805E-4</v>
      </c>
      <c r="H76" s="182">
        <v>1</v>
      </c>
      <c r="I76" s="176">
        <f t="shared" si="1"/>
        <v>1.1729850000000001E-3</v>
      </c>
      <c r="J76" s="182"/>
      <c r="K76" s="184">
        <v>2</v>
      </c>
      <c r="L76" s="184">
        <f>'норма часов'!$H$6</f>
        <v>13</v>
      </c>
      <c r="M76" s="178" t="str">
        <f>CONCATENATE(H76," ",F76," ","в мес.","*",K76,"*",I76,"/",L76,"чел.")</f>
        <v>1  система(2 раза в год (зима, лето) в мес.*2*0,001172985/13чел.</v>
      </c>
      <c r="N76" s="133">
        <f>'свод 1'!E46</f>
        <v>8965.7199999999993</v>
      </c>
      <c r="O76" s="142">
        <f t="shared" si="8"/>
        <v>1.618312</v>
      </c>
      <c r="P76" s="93"/>
      <c r="Q76" s="93">
        <f t="shared" si="0"/>
        <v>21.038056000000001</v>
      </c>
    </row>
    <row r="77" spans="1:17" s="94" customFormat="1" ht="45" x14ac:dyDescent="0.25">
      <c r="A77" s="276"/>
      <c r="B77" s="279"/>
      <c r="C77" s="269"/>
      <c r="D77" s="208" t="s">
        <v>110</v>
      </c>
      <c r="E77" s="96" t="s">
        <v>48</v>
      </c>
      <c r="F77" s="206" t="s">
        <v>26</v>
      </c>
      <c r="G77" s="168">
        <f>MROUND(H77*K77*I77/L77,0.000001)</f>
        <v>2.797E-3</v>
      </c>
      <c r="H77" s="182">
        <f>'свод 1'!C47</f>
        <v>31</v>
      </c>
      <c r="I77" s="176">
        <f t="shared" si="1"/>
        <v>1.1729850000000001E-3</v>
      </c>
      <c r="J77" s="182"/>
      <c r="K77" s="184">
        <v>1</v>
      </c>
      <c r="L77" s="184">
        <f>'норма часов'!$H$6</f>
        <v>13</v>
      </c>
      <c r="M77" s="178" t="str">
        <f>CONCATENATE(H77," ",F77," ","*",I77,"/",L77,"чел.")</f>
        <v>31 шт *0,001172985/13чел.</v>
      </c>
      <c r="N77" s="133">
        <f>'свод 1'!E47</f>
        <v>12310.670967741937</v>
      </c>
      <c r="O77" s="142">
        <f t="shared" si="8"/>
        <v>34.432946999999999</v>
      </c>
      <c r="P77" s="93"/>
      <c r="Q77" s="93">
        <f t="shared" ref="Q77:Q140" si="9">O77*L77</f>
        <v>447.628311</v>
      </c>
    </row>
    <row r="78" spans="1:17" s="94" customFormat="1" x14ac:dyDescent="0.25">
      <c r="A78" s="276"/>
      <c r="B78" s="279"/>
      <c r="C78" s="269"/>
      <c r="D78" s="208" t="s">
        <v>111</v>
      </c>
      <c r="E78" s="96" t="s">
        <v>48</v>
      </c>
      <c r="F78" s="206" t="s">
        <v>26</v>
      </c>
      <c r="G78" s="168">
        <f>MROUND(H78*K78*I78/L78,0.000000001)</f>
        <v>5.8288332000000005E-2</v>
      </c>
      <c r="H78" s="182">
        <f>'свод 1'!C48</f>
        <v>646</v>
      </c>
      <c r="I78" s="176">
        <f t="shared" si="1"/>
        <v>1.1729850000000001E-3</v>
      </c>
      <c r="J78" s="182"/>
      <c r="K78" s="184">
        <v>1</v>
      </c>
      <c r="L78" s="184">
        <f>'норма часов'!$H$6</f>
        <v>13</v>
      </c>
      <c r="M78" s="178" t="str">
        <f>CONCATENATE(H78," ",F78," ","*",I78,"/",L78,"чел.")</f>
        <v>646 шт *0,001172985/13чел.</v>
      </c>
      <c r="N78" s="133">
        <f>'свод 1'!E48</f>
        <v>16350</v>
      </c>
      <c r="O78" s="142">
        <f t="shared" si="8"/>
        <v>953.014228</v>
      </c>
      <c r="P78" s="93"/>
      <c r="Q78" s="93">
        <f t="shared" si="9"/>
        <v>12389.184964</v>
      </c>
    </row>
    <row r="79" spans="1:17" s="94" customFormat="1" ht="45" x14ac:dyDescent="0.25">
      <c r="A79" s="276"/>
      <c r="B79" s="279"/>
      <c r="C79" s="269"/>
      <c r="D79" s="208" t="s">
        <v>112</v>
      </c>
      <c r="E79" s="96" t="s">
        <v>20</v>
      </c>
      <c r="F79" s="96" t="s">
        <v>209</v>
      </c>
      <c r="G79" s="168">
        <f t="shared" ref="G79:G84" si="10">MROUND(H79*K79*I79/L79,0.00000001)</f>
        <v>1.3173520000000001E-2</v>
      </c>
      <c r="H79" s="182">
        <f>'свод 1'!C49</f>
        <v>73</v>
      </c>
      <c r="I79" s="176">
        <f t="shared" si="1"/>
        <v>1.1729850000000001E-3</v>
      </c>
      <c r="J79" s="182"/>
      <c r="K79" s="184">
        <v>2</v>
      </c>
      <c r="L79" s="184">
        <f>'норма часов'!$H$6</f>
        <v>13</v>
      </c>
      <c r="M79" s="178" t="str">
        <f>CONCATENATE(H79," ",F79," ","*",I79,"/",L79,"чел.")</f>
        <v>73 м2 (обрабатываемая площадь) *0,001172985/13чел.</v>
      </c>
      <c r="N79" s="133">
        <f>'свод 1'!E49</f>
        <v>5450</v>
      </c>
      <c r="O79" s="142">
        <f t="shared" si="8"/>
        <v>71.795683999999994</v>
      </c>
      <c r="P79" s="93"/>
      <c r="Q79" s="93">
        <f t="shared" si="9"/>
        <v>933.34389199999987</v>
      </c>
    </row>
    <row r="80" spans="1:17" s="94" customFormat="1" ht="30" x14ac:dyDescent="0.25">
      <c r="A80" s="276"/>
      <c r="B80" s="279"/>
      <c r="C80" s="269"/>
      <c r="D80" s="208" t="s">
        <v>32</v>
      </c>
      <c r="E80" s="96" t="s">
        <v>79</v>
      </c>
      <c r="F80" s="206" t="s">
        <v>212</v>
      </c>
      <c r="G80" s="168">
        <f t="shared" si="10"/>
        <v>6.4063000000000002E-3</v>
      </c>
      <c r="H80" s="182">
        <f>'свод 1'!C50</f>
        <v>71</v>
      </c>
      <c r="I80" s="176">
        <f t="shared" si="1"/>
        <v>1.1729850000000001E-3</v>
      </c>
      <c r="J80" s="182"/>
      <c r="K80" s="184">
        <v>1</v>
      </c>
      <c r="L80" s="184">
        <f>'норма часов'!$H$6</f>
        <v>13</v>
      </c>
      <c r="M80" s="178" t="str">
        <f>CONCATENATE(H80," ",F80," ","*",I80,"/",L80,"чел.")</f>
        <v>71 замеров(потребность) *0,001172985/13чел.</v>
      </c>
      <c r="N80" s="133">
        <f>'свод 1'!E50</f>
        <v>11514.084507042253</v>
      </c>
      <c r="O80" s="142">
        <f t="shared" si="8"/>
        <v>73.762680000000003</v>
      </c>
      <c r="P80" s="93"/>
      <c r="Q80" s="93">
        <f t="shared" si="9"/>
        <v>958.91484000000003</v>
      </c>
    </row>
    <row r="81" spans="1:17" s="94" customFormat="1" ht="30" x14ac:dyDescent="0.25">
      <c r="A81" s="276"/>
      <c r="B81" s="279"/>
      <c r="C81" s="269"/>
      <c r="D81" s="208" t="s">
        <v>113</v>
      </c>
      <c r="E81" s="96" t="s">
        <v>48</v>
      </c>
      <c r="F81" s="206" t="s">
        <v>26</v>
      </c>
      <c r="G81" s="168">
        <f t="shared" si="10"/>
        <v>3.7896440000000003E-2</v>
      </c>
      <c r="H81" s="182">
        <f>'свод 1'!C51</f>
        <v>35</v>
      </c>
      <c r="I81" s="176">
        <f t="shared" si="1"/>
        <v>1.1729850000000001E-3</v>
      </c>
      <c r="J81" s="182"/>
      <c r="K81" s="184">
        <v>12</v>
      </c>
      <c r="L81" s="184">
        <f>'норма часов'!$H$6</f>
        <v>13</v>
      </c>
      <c r="M81" s="178" t="str">
        <f>CONCATENATE(H81," ",F81," ","в мес.","*",K81,"мес.","*",I81,"/",L81,"чел.")</f>
        <v>35 шт в мес.*12мес.*0,001172985/13чел.</v>
      </c>
      <c r="N81" s="133">
        <f>'свод 1'!E51</f>
        <v>2875.2235952380961</v>
      </c>
      <c r="O81" s="142">
        <f t="shared" si="8"/>
        <v>108.96073799999999</v>
      </c>
      <c r="P81" s="93"/>
      <c r="Q81" s="93">
        <f t="shared" si="9"/>
        <v>1416.4895939999999</v>
      </c>
    </row>
    <row r="82" spans="1:17" s="94" customFormat="1" x14ac:dyDescent="0.25">
      <c r="A82" s="276"/>
      <c r="B82" s="279"/>
      <c r="C82" s="269"/>
      <c r="D82" s="166" t="s">
        <v>25</v>
      </c>
      <c r="E82" s="96" t="s">
        <v>26</v>
      </c>
      <c r="F82" s="206" t="s">
        <v>26</v>
      </c>
      <c r="G82" s="168">
        <f t="shared" si="10"/>
        <v>6.9476800000000005E-2</v>
      </c>
      <c r="H82" s="182">
        <f>'свод 1'!C52</f>
        <v>770</v>
      </c>
      <c r="I82" s="176">
        <f>I81</f>
        <v>1.1729850000000001E-3</v>
      </c>
      <c r="J82" s="182"/>
      <c r="K82" s="184">
        <v>1</v>
      </c>
      <c r="L82" s="184">
        <f>'норма часов'!$H$6</f>
        <v>13</v>
      </c>
      <c r="M82" s="178" t="str">
        <f t="shared" ref="M82:M87" si="11">CONCATENATE(H82," ",F82," ","*",I82,"/",L82,"чел.")</f>
        <v>770 шт *0,001172985/13чел.</v>
      </c>
      <c r="N82" s="133">
        <f>'свод 1'!E52</f>
        <v>436</v>
      </c>
      <c r="O82" s="142">
        <f t="shared" si="8"/>
        <v>30.291884999999997</v>
      </c>
      <c r="P82" s="93"/>
      <c r="Q82" s="93">
        <f t="shared" si="9"/>
        <v>393.79450499999996</v>
      </c>
    </row>
    <row r="83" spans="1:17" s="94" customFormat="1" ht="30" x14ac:dyDescent="0.25">
      <c r="A83" s="276"/>
      <c r="B83" s="279"/>
      <c r="C83" s="269"/>
      <c r="D83" s="208" t="s">
        <v>80</v>
      </c>
      <c r="E83" s="96" t="s">
        <v>81</v>
      </c>
      <c r="F83" s="206" t="s">
        <v>213</v>
      </c>
      <c r="G83" s="168">
        <f t="shared" si="10"/>
        <v>6.4063000000000002E-3</v>
      </c>
      <c r="H83" s="182">
        <f>'свод 1'!C53</f>
        <v>71</v>
      </c>
      <c r="I83" s="176">
        <f>I81</f>
        <v>1.1729850000000001E-3</v>
      </c>
      <c r="J83" s="182"/>
      <c r="K83" s="184">
        <v>1</v>
      </c>
      <c r="L83" s="184">
        <f>'норма часов'!$H$6</f>
        <v>13</v>
      </c>
      <c r="M83" s="178" t="str">
        <f t="shared" si="11"/>
        <v>71 отключений(потребность) *0,001172985/13чел.</v>
      </c>
      <c r="N83" s="133">
        <f>'свод 1'!E53</f>
        <v>4905</v>
      </c>
      <c r="O83" s="142">
        <f t="shared" si="8"/>
        <v>31.422901999999997</v>
      </c>
      <c r="P83" s="93"/>
      <c r="Q83" s="93">
        <f t="shared" si="9"/>
        <v>408.49772599999994</v>
      </c>
    </row>
    <row r="84" spans="1:17" s="94" customFormat="1" ht="45" x14ac:dyDescent="0.25">
      <c r="A84" s="276"/>
      <c r="B84" s="279"/>
      <c r="C84" s="269"/>
      <c r="D84" s="166" t="s">
        <v>305</v>
      </c>
      <c r="E84" s="96" t="s">
        <v>28</v>
      </c>
      <c r="F84" s="96" t="s">
        <v>313</v>
      </c>
      <c r="G84" s="168">
        <f t="shared" si="10"/>
        <v>1.281261E-2</v>
      </c>
      <c r="H84" s="182">
        <f>'свод 1'!C54</f>
        <v>71</v>
      </c>
      <c r="I84" s="176">
        <f>I82</f>
        <v>1.1729850000000001E-3</v>
      </c>
      <c r="J84" s="182"/>
      <c r="K84" s="184">
        <v>2</v>
      </c>
      <c r="L84" s="184">
        <f>'норма часов'!$H$6</f>
        <v>13</v>
      </c>
      <c r="M84" s="178" t="str">
        <f>CONCATENATE(H84," ",F84," ","в год","*",K84," раза в год","*",I84,"/",L84,"чел.")</f>
        <v>71 количество устройство в год*2 раза в год*0,001172985/13чел.</v>
      </c>
      <c r="N84" s="133">
        <f>'свод 1'!E54</f>
        <v>2725</v>
      </c>
      <c r="O84" s="142">
        <f t="shared" si="8"/>
        <v>34.914361999999997</v>
      </c>
      <c r="P84" s="93"/>
      <c r="Q84" s="93">
        <f t="shared" si="9"/>
        <v>453.88670599999995</v>
      </c>
    </row>
    <row r="85" spans="1:17" s="98" customFormat="1" ht="31.5" x14ac:dyDescent="0.25">
      <c r="A85" s="276"/>
      <c r="B85" s="279"/>
      <c r="C85" s="269"/>
      <c r="D85" s="209" t="s">
        <v>307</v>
      </c>
      <c r="E85" s="166" t="s">
        <v>26</v>
      </c>
      <c r="F85" s="210" t="s">
        <v>26</v>
      </c>
      <c r="G85" s="168">
        <f>MROUND(H85*K85*I85/L85,0.0000000001)</f>
        <v>6.4063026999999998E-3</v>
      </c>
      <c r="H85" s="182">
        <f>'свод 1'!C56</f>
        <v>71</v>
      </c>
      <c r="I85" s="176">
        <f>I82</f>
        <v>1.1729850000000001E-3</v>
      </c>
      <c r="J85" s="182"/>
      <c r="K85" s="184">
        <v>1</v>
      </c>
      <c r="L85" s="184">
        <f>'норма часов'!$H$6</f>
        <v>13</v>
      </c>
      <c r="M85" s="178" t="str">
        <f t="shared" si="11"/>
        <v>71 шт *0,001172985/13чел.</v>
      </c>
      <c r="N85" s="133">
        <f>'свод 1'!E56</f>
        <v>11009</v>
      </c>
      <c r="O85" s="142">
        <f>MROUND(G85*N85,0.000001)</f>
        <v>70.526985999999994</v>
      </c>
      <c r="P85" s="97"/>
      <c r="Q85" s="93">
        <f t="shared" si="9"/>
        <v>916.85081799999989</v>
      </c>
    </row>
    <row r="86" spans="1:17" s="98" customFormat="1" ht="63" x14ac:dyDescent="0.25">
      <c r="A86" s="276"/>
      <c r="B86" s="279"/>
      <c r="C86" s="269"/>
      <c r="D86" s="211" t="s">
        <v>308</v>
      </c>
      <c r="E86" s="166" t="s">
        <v>26</v>
      </c>
      <c r="F86" s="210" t="s">
        <v>26</v>
      </c>
      <c r="G86" s="168">
        <f>MROUND(H86*K86*I86/L86,0.0000000001)</f>
        <v>9.0229600000000008E-5</v>
      </c>
      <c r="H86" s="182">
        <f>'свод 1'!C59</f>
        <v>1</v>
      </c>
      <c r="I86" s="176">
        <f>I83</f>
        <v>1.1729850000000001E-3</v>
      </c>
      <c r="J86" s="182"/>
      <c r="K86" s="184">
        <v>1</v>
      </c>
      <c r="L86" s="184">
        <f>'норма часов'!$H$6</f>
        <v>13</v>
      </c>
      <c r="M86" s="178" t="str">
        <f t="shared" si="11"/>
        <v>1 шт *0,001172985/13чел.</v>
      </c>
      <c r="N86" s="133">
        <f>'свод 1'!E59</f>
        <v>32700</v>
      </c>
      <c r="O86" s="142">
        <f>MROUND(G86*N86,0.000001)</f>
        <v>2.9505079999999997</v>
      </c>
      <c r="P86" s="97"/>
      <c r="Q86" s="93">
        <f t="shared" si="9"/>
        <v>38.356603999999997</v>
      </c>
    </row>
    <row r="87" spans="1:17" s="94" customFormat="1" ht="60" x14ac:dyDescent="0.25">
      <c r="A87" s="276"/>
      <c r="B87" s="279"/>
      <c r="C87" s="269"/>
      <c r="D87" s="166" t="s">
        <v>306</v>
      </c>
      <c r="E87" s="96" t="s">
        <v>26</v>
      </c>
      <c r="F87" s="206" t="s">
        <v>26</v>
      </c>
      <c r="G87" s="168">
        <f>MROUND(H87*K87*I87/L87,0.0000000001)</f>
        <v>6.4063026999999998E-3</v>
      </c>
      <c r="H87" s="182">
        <f>'свод 1'!C55</f>
        <v>71</v>
      </c>
      <c r="I87" s="176">
        <f>I83</f>
        <v>1.1729850000000001E-3</v>
      </c>
      <c r="J87" s="182"/>
      <c r="K87" s="184">
        <v>1</v>
      </c>
      <c r="L87" s="184">
        <f>'норма часов'!$H$6</f>
        <v>13</v>
      </c>
      <c r="M87" s="178" t="str">
        <f t="shared" si="11"/>
        <v>71 шт *0,001172985/13чел.</v>
      </c>
      <c r="N87" s="133">
        <f>'свод 1'!E55</f>
        <v>6104</v>
      </c>
      <c r="O87" s="142">
        <f t="shared" si="8"/>
        <v>39.104071999999995</v>
      </c>
      <c r="P87" s="93"/>
      <c r="Q87" s="93">
        <f t="shared" si="9"/>
        <v>508.35293599999994</v>
      </c>
    </row>
    <row r="88" spans="1:17" s="94" customFormat="1" ht="45" x14ac:dyDescent="0.25">
      <c r="A88" s="276"/>
      <c r="B88" s="279"/>
      <c r="C88" s="269"/>
      <c r="D88" s="208" t="s">
        <v>33</v>
      </c>
      <c r="E88" s="96" t="s">
        <v>28</v>
      </c>
      <c r="F88" s="206" t="s">
        <v>26</v>
      </c>
      <c r="G88" s="168">
        <f>MROUND(H88*K88*I88/L88,0.00000001)</f>
        <v>7.687563E-2</v>
      </c>
      <c r="H88" s="182">
        <f>'свод 1'!C57</f>
        <v>71</v>
      </c>
      <c r="I88" s="176">
        <f>I84</f>
        <v>1.1729850000000001E-3</v>
      </c>
      <c r="J88" s="182"/>
      <c r="K88" s="184">
        <v>12</v>
      </c>
      <c r="L88" s="184">
        <f>'норма часов'!$H$6</f>
        <v>13</v>
      </c>
      <c r="M88" s="178" t="str">
        <f>CONCATENATE(H88," ",F88," ","в мес.","*",K88,"мес.","*",I88,"/",L88,"чел.")</f>
        <v>71 шт в мес.*12мес.*0,001172985/13чел.</v>
      </c>
      <c r="N88" s="133">
        <f>'свод 1'!E57</f>
        <v>2200</v>
      </c>
      <c r="O88" s="142">
        <f t="shared" si="8"/>
        <v>169.126386</v>
      </c>
      <c r="P88" s="93"/>
      <c r="Q88" s="93">
        <f t="shared" si="9"/>
        <v>2198.6430179999998</v>
      </c>
    </row>
    <row r="89" spans="1:17" s="92" customFormat="1" ht="28.5" x14ac:dyDescent="0.25">
      <c r="A89" s="276"/>
      <c r="B89" s="279"/>
      <c r="C89" s="201" t="s">
        <v>256</v>
      </c>
      <c r="D89" s="212"/>
      <c r="E89" s="203"/>
      <c r="F89" s="207"/>
      <c r="G89" s="188"/>
      <c r="H89" s="182"/>
      <c r="I89" s="172"/>
      <c r="J89" s="190"/>
      <c r="K89" s="191"/>
      <c r="L89" s="184"/>
      <c r="M89" s="192"/>
      <c r="N89" s="139"/>
      <c r="O89" s="140">
        <f>SUM(O68:O88)</f>
        <v>2375.8039639999997</v>
      </c>
      <c r="P89" s="91"/>
      <c r="Q89" s="93">
        <f t="shared" si="9"/>
        <v>0</v>
      </c>
    </row>
    <row r="90" spans="1:17" s="94" customFormat="1" x14ac:dyDescent="0.25">
      <c r="A90" s="276"/>
      <c r="B90" s="279"/>
      <c r="C90" s="198" t="s">
        <v>65</v>
      </c>
      <c r="D90" s="208" t="s">
        <v>115</v>
      </c>
      <c r="E90" s="96" t="s">
        <v>116</v>
      </c>
      <c r="F90" s="206" t="s">
        <v>214</v>
      </c>
      <c r="G90" s="168">
        <f>MROUND(H90*K90*I90/L90,0.000000001)</f>
        <v>6.4063030000000003E-3</v>
      </c>
      <c r="H90" s="182">
        <f>'свод 1'!C58</f>
        <v>71</v>
      </c>
      <c r="I90" s="176">
        <f>I88</f>
        <v>1.1729850000000001E-3</v>
      </c>
      <c r="J90" s="182"/>
      <c r="K90" s="184">
        <v>1</v>
      </c>
      <c r="L90" s="184">
        <f>'норма часов'!$H$6</f>
        <v>13</v>
      </c>
      <c r="M90" s="178" t="str">
        <f>CONCATENATE(H90," ",F90," ","*",I90,"/",L90,"чел.")</f>
        <v>71 учреждений *0,001172985/13чел.</v>
      </c>
      <c r="N90" s="133">
        <f>'свод 1'!E58</f>
        <v>56700</v>
      </c>
      <c r="O90" s="142">
        <f t="shared" ref="O90:O104" si="12">MROUND(G90*N90,0.000001)</f>
        <v>363.23737999999997</v>
      </c>
      <c r="P90" s="93"/>
      <c r="Q90" s="93">
        <f t="shared" si="9"/>
        <v>4722.0859399999999</v>
      </c>
    </row>
    <row r="91" spans="1:17" s="94" customFormat="1" x14ac:dyDescent="0.25">
      <c r="A91" s="276"/>
      <c r="B91" s="279"/>
      <c r="C91" s="269" t="s">
        <v>66</v>
      </c>
      <c r="D91" s="208" t="s">
        <v>34</v>
      </c>
      <c r="E91" s="96" t="s">
        <v>47</v>
      </c>
      <c r="F91" s="206" t="s">
        <v>215</v>
      </c>
      <c r="G91" s="168">
        <f t="shared" ref="G91:G97" si="13">MROUND(H91*K91*I91/L91,0.00000001)</f>
        <v>7.687563E-2</v>
      </c>
      <c r="H91" s="182">
        <f>'свод 1'!C62</f>
        <v>71</v>
      </c>
      <c r="I91" s="176">
        <f t="shared" si="1"/>
        <v>1.1729850000000001E-3</v>
      </c>
      <c r="J91" s="182"/>
      <c r="K91" s="184">
        <v>12</v>
      </c>
      <c r="L91" s="184">
        <f>'норма часов'!$H$6</f>
        <v>13</v>
      </c>
      <c r="M91" s="178" t="str">
        <f>CONCATENATE(H91," ",F91," ","в мес.","*",K91,"мес.","*",I91,"/",L91,"чел.")</f>
        <v>71 зданий в мес.*12мес.*0,001172985/13чел.</v>
      </c>
      <c r="N91" s="133">
        <f>'свод 1'!E62</f>
        <v>4694.6300000000037</v>
      </c>
      <c r="O91" s="142">
        <f t="shared" si="12"/>
        <v>360.90263899999997</v>
      </c>
      <c r="P91" s="93"/>
      <c r="Q91" s="93">
        <f t="shared" si="9"/>
        <v>4691.7343069999997</v>
      </c>
    </row>
    <row r="92" spans="1:17" s="94" customFormat="1" x14ac:dyDescent="0.25">
      <c r="A92" s="276"/>
      <c r="B92" s="279"/>
      <c r="C92" s="269"/>
      <c r="D92" s="208" t="s">
        <v>117</v>
      </c>
      <c r="E92" s="96" t="s">
        <v>19</v>
      </c>
      <c r="F92" s="206" t="s">
        <v>216</v>
      </c>
      <c r="G92" s="168">
        <f t="shared" si="13"/>
        <v>0.22449128000000002</v>
      </c>
      <c r="H92" s="182">
        <f>'свод 1'!C63</f>
        <v>2488</v>
      </c>
      <c r="I92" s="176">
        <f t="shared" si="1"/>
        <v>1.1729850000000001E-3</v>
      </c>
      <c r="J92" s="182"/>
      <c r="K92" s="184">
        <v>1</v>
      </c>
      <c r="L92" s="184">
        <f>'норма часов'!$H$6</f>
        <v>13</v>
      </c>
      <c r="M92" s="178" t="str">
        <f>CONCATENATE(H92," ",F92," ","*",I92,"/",L92,"чел.")</f>
        <v>2488 чел. в год *0,001172985/13чел.</v>
      </c>
      <c r="N92" s="133">
        <f>'свод 1'!E63</f>
        <v>1853</v>
      </c>
      <c r="O92" s="142">
        <f t="shared" si="12"/>
        <v>415.98234199999996</v>
      </c>
      <c r="P92" s="93"/>
      <c r="Q92" s="93">
        <f t="shared" si="9"/>
        <v>5407.7704459999995</v>
      </c>
    </row>
    <row r="93" spans="1:17" s="94" customFormat="1" ht="30" x14ac:dyDescent="0.25">
      <c r="A93" s="276"/>
      <c r="B93" s="279"/>
      <c r="C93" s="269"/>
      <c r="D93" s="208" t="s">
        <v>39</v>
      </c>
      <c r="E93" s="96" t="s">
        <v>44</v>
      </c>
      <c r="F93" s="206" t="s">
        <v>217</v>
      </c>
      <c r="G93" s="168">
        <f t="shared" si="13"/>
        <v>6.31607E-3</v>
      </c>
      <c r="H93" s="182">
        <f>'свод 1'!C64</f>
        <v>70</v>
      </c>
      <c r="I93" s="176">
        <f t="shared" si="1"/>
        <v>1.1729850000000001E-3</v>
      </c>
      <c r="J93" s="182"/>
      <c r="K93" s="184">
        <v>1</v>
      </c>
      <c r="L93" s="184">
        <f>'норма часов'!$H$6</f>
        <v>13</v>
      </c>
      <c r="M93" s="178" t="str">
        <f>CONCATENATE(H93," ",F93," (по 1 ЭЦП на 1 учреждение. Срок сертификата ЭЦП 1 год) ","*",I93,"/",L93,"чел.")</f>
        <v>70 ЭЦП (по 1 ЭЦП на 1 учреждение. Срок сертификата ЭЦП 1 год) *0,001172985/13чел.</v>
      </c>
      <c r="N93" s="133">
        <f>'свод 1'!E64</f>
        <v>7743.3599999999897</v>
      </c>
      <c r="O93" s="142">
        <f t="shared" si="12"/>
        <v>48.907603999999999</v>
      </c>
      <c r="P93" s="93"/>
      <c r="Q93" s="93">
        <f t="shared" si="9"/>
        <v>635.79885200000001</v>
      </c>
    </row>
    <row r="94" spans="1:17" s="94" customFormat="1" ht="30" x14ac:dyDescent="0.25">
      <c r="A94" s="276"/>
      <c r="B94" s="279"/>
      <c r="C94" s="269"/>
      <c r="D94" s="208" t="s">
        <v>37</v>
      </c>
      <c r="E94" s="96" t="s">
        <v>42</v>
      </c>
      <c r="F94" s="206" t="s">
        <v>218</v>
      </c>
      <c r="G94" s="168">
        <f t="shared" si="13"/>
        <v>6.31607E-3</v>
      </c>
      <c r="H94" s="182">
        <f>'свод 1'!C65</f>
        <v>70</v>
      </c>
      <c r="I94" s="176">
        <f t="shared" si="1"/>
        <v>1.1729850000000001E-3</v>
      </c>
      <c r="J94" s="182"/>
      <c r="K94" s="184">
        <v>1</v>
      </c>
      <c r="L94" s="184">
        <f>'норма часов'!$H$6</f>
        <v>13</v>
      </c>
      <c r="M94" s="178" t="str">
        <f>CONCATENATE(H94," ",F94," (по 1 отчету на 1 учреждение) ","*",I94,"/",L94,"чел.")</f>
        <v>70 отчетов (по 1 отчету на 1 учреждение) *0,001172985/13чел.</v>
      </c>
      <c r="N94" s="133">
        <f>'свод 1'!E65</f>
        <v>6540</v>
      </c>
      <c r="O94" s="142">
        <f t="shared" si="12"/>
        <v>41.307097999999996</v>
      </c>
      <c r="P94" s="93"/>
      <c r="Q94" s="93">
        <f t="shared" si="9"/>
        <v>536.99227399999995</v>
      </c>
    </row>
    <row r="95" spans="1:17" s="94" customFormat="1" ht="30" x14ac:dyDescent="0.25">
      <c r="A95" s="276"/>
      <c r="B95" s="279"/>
      <c r="C95" s="269"/>
      <c r="D95" s="208" t="s">
        <v>38</v>
      </c>
      <c r="E95" s="96" t="s">
        <v>43</v>
      </c>
      <c r="F95" s="206" t="s">
        <v>219</v>
      </c>
      <c r="G95" s="168">
        <f t="shared" si="13"/>
        <v>3.3024039999999998E-2</v>
      </c>
      <c r="H95" s="182">
        <f>'свод 1'!C66</f>
        <v>366</v>
      </c>
      <c r="I95" s="176">
        <f t="shared" si="1"/>
        <v>1.1729850000000001E-3</v>
      </c>
      <c r="J95" s="182"/>
      <c r="K95" s="184">
        <v>1</v>
      </c>
      <c r="L95" s="184">
        <f>'норма часов'!$H$6</f>
        <v>13</v>
      </c>
      <c r="M95" s="178" t="str">
        <f>CONCATENATE(H95," ",F95," (заявленная потребность руководителями учреждений) ","*",I95,"/",L95,"чел.")</f>
        <v>366 мест (заявленная потребность руководителями учреждений) *0,001172985/13чел.</v>
      </c>
      <c r="N95" s="133">
        <f>'свод 1'!E66</f>
        <v>1090</v>
      </c>
      <c r="O95" s="142">
        <f t="shared" si="12"/>
        <v>35.996203999999999</v>
      </c>
      <c r="P95" s="93"/>
      <c r="Q95" s="93">
        <f t="shared" si="9"/>
        <v>467.95065199999999</v>
      </c>
    </row>
    <row r="96" spans="1:17" s="94" customFormat="1" x14ac:dyDescent="0.25">
      <c r="A96" s="276"/>
      <c r="B96" s="279"/>
      <c r="C96" s="269"/>
      <c r="D96" s="208" t="s">
        <v>118</v>
      </c>
      <c r="E96" s="96" t="s">
        <v>19</v>
      </c>
      <c r="F96" s="206" t="s">
        <v>19</v>
      </c>
      <c r="G96" s="168">
        <f t="shared" si="13"/>
        <v>0.22449128000000002</v>
      </c>
      <c r="H96" s="182">
        <f>'свод 1'!C67</f>
        <v>2488</v>
      </c>
      <c r="I96" s="176">
        <f t="shared" si="1"/>
        <v>1.1729850000000001E-3</v>
      </c>
      <c r="J96" s="182"/>
      <c r="K96" s="184">
        <v>1</v>
      </c>
      <c r="L96" s="184">
        <f>'норма часов'!$H$6</f>
        <v>13</v>
      </c>
      <c r="M96" s="178" t="str">
        <f>CONCATENATE(H96," ",F96," ","*",I96,"/",L96,"чел.")</f>
        <v>2488 чел. *0,001172985/13чел.</v>
      </c>
      <c r="N96" s="133">
        <f>'свод 1'!E67</f>
        <v>490.5</v>
      </c>
      <c r="O96" s="142">
        <f t="shared" si="12"/>
        <v>110.112973</v>
      </c>
      <c r="P96" s="93"/>
      <c r="Q96" s="93">
        <f t="shared" si="9"/>
        <v>1431.4686489999999</v>
      </c>
    </row>
    <row r="97" spans="1:17" s="94" customFormat="1" ht="30" x14ac:dyDescent="0.25">
      <c r="A97" s="276"/>
      <c r="B97" s="279"/>
      <c r="C97" s="269"/>
      <c r="D97" s="208" t="s">
        <v>35</v>
      </c>
      <c r="E97" s="96" t="s">
        <v>19</v>
      </c>
      <c r="F97" s="206" t="s">
        <v>19</v>
      </c>
      <c r="G97" s="168">
        <f t="shared" si="13"/>
        <v>1.6421789999999999E-2</v>
      </c>
      <c r="H97" s="182">
        <f>'свод 1'!C68</f>
        <v>182</v>
      </c>
      <c r="I97" s="176">
        <f t="shared" si="1"/>
        <v>1.1729850000000001E-3</v>
      </c>
      <c r="J97" s="182"/>
      <c r="K97" s="184">
        <v>1</v>
      </c>
      <c r="L97" s="184">
        <f>'норма часов'!$H$6</f>
        <v>13</v>
      </c>
      <c r="M97" s="178" t="str">
        <f>CONCATENATE(H97," ",F97," (заявленная потребность руководителями учреждений) ","*",I97,"/",L97,"чел.")</f>
        <v>182 чел. (заявленная потребность руководителями учреждений) *0,001172985/13чел.</v>
      </c>
      <c r="N97" s="133">
        <f>'свод 1'!E68</f>
        <v>763</v>
      </c>
      <c r="O97" s="142">
        <f t="shared" si="12"/>
        <v>12.529826</v>
      </c>
      <c r="P97" s="93"/>
      <c r="Q97" s="93">
        <f t="shared" si="9"/>
        <v>162.88773800000001</v>
      </c>
    </row>
    <row r="98" spans="1:17" s="94" customFormat="1" ht="30" x14ac:dyDescent="0.25">
      <c r="A98" s="276"/>
      <c r="B98" s="279"/>
      <c r="C98" s="269"/>
      <c r="D98" s="208" t="s">
        <v>36</v>
      </c>
      <c r="E98" s="96" t="s">
        <v>19</v>
      </c>
      <c r="F98" s="206" t="s">
        <v>19</v>
      </c>
      <c r="G98" s="168">
        <f>MROUND(H98*K98*I98/L98,0.000000001)</f>
        <v>1.3805131E-2</v>
      </c>
      <c r="H98" s="182">
        <f>'свод 1'!C69</f>
        <v>153</v>
      </c>
      <c r="I98" s="176">
        <f t="shared" ref="I98:I109" si="14">I97</f>
        <v>1.1729850000000001E-3</v>
      </c>
      <c r="J98" s="182"/>
      <c r="K98" s="184">
        <v>1</v>
      </c>
      <c r="L98" s="184">
        <f>'норма часов'!$H$6</f>
        <v>13</v>
      </c>
      <c r="M98" s="178" t="str">
        <f>CONCATENATE(H98," ",F98," (заявленная потребность руководителями учреждений) ","*",I98,"/",L98,"чел.")</f>
        <v>153 чел. (заявленная потребность руководителями учреждений) *0,001172985/13чел.</v>
      </c>
      <c r="N98" s="133">
        <f>'свод 1'!E69</f>
        <v>1635</v>
      </c>
      <c r="O98" s="142">
        <f t="shared" si="12"/>
        <v>22.571389</v>
      </c>
      <c r="P98" s="93"/>
      <c r="Q98" s="93">
        <f t="shared" si="9"/>
        <v>293.42805700000002</v>
      </c>
    </row>
    <row r="99" spans="1:17" s="94" customFormat="1" ht="30" x14ac:dyDescent="0.25">
      <c r="A99" s="276"/>
      <c r="B99" s="279"/>
      <c r="C99" s="269"/>
      <c r="D99" s="208" t="s">
        <v>119</v>
      </c>
      <c r="E99" s="96" t="s">
        <v>19</v>
      </c>
      <c r="F99" s="206" t="s">
        <v>19</v>
      </c>
      <c r="G99" s="168">
        <f>MROUND(H99*K99*I99/L99,0.000001)</f>
        <v>1.0376E-2</v>
      </c>
      <c r="H99" s="182">
        <f>'свод 1'!C70</f>
        <v>115</v>
      </c>
      <c r="I99" s="176">
        <f t="shared" si="14"/>
        <v>1.1729850000000001E-3</v>
      </c>
      <c r="J99" s="182"/>
      <c r="K99" s="184">
        <v>1</v>
      </c>
      <c r="L99" s="184">
        <f>'норма часов'!$H$6</f>
        <v>13</v>
      </c>
      <c r="M99" s="178" t="str">
        <f>CONCATENATE(H99," ",F99," (заявленная потребность руководителями учреждений) ","*",I99,"/",L99,"чел.")</f>
        <v>115 чел. (заявленная потребность руководителями учреждений) *0,001172985/13чел.</v>
      </c>
      <c r="N99" s="133">
        <f>'свод 1'!E70</f>
        <v>3488</v>
      </c>
      <c r="O99" s="142">
        <f t="shared" si="12"/>
        <v>36.191488</v>
      </c>
      <c r="P99" s="93"/>
      <c r="Q99" s="93">
        <f t="shared" si="9"/>
        <v>470.48934400000002</v>
      </c>
    </row>
    <row r="100" spans="1:17" s="94" customFormat="1" ht="30" x14ac:dyDescent="0.25">
      <c r="A100" s="276"/>
      <c r="B100" s="279"/>
      <c r="C100" s="269"/>
      <c r="D100" s="208" t="s">
        <v>309</v>
      </c>
      <c r="E100" s="96" t="s">
        <v>19</v>
      </c>
      <c r="F100" s="206" t="s">
        <v>19</v>
      </c>
      <c r="G100" s="168">
        <f>MROUND(H100*K100*I100/L100,0.000001)</f>
        <v>0.224491</v>
      </c>
      <c r="H100" s="182">
        <f>'свод 1'!C71</f>
        <v>2488</v>
      </c>
      <c r="I100" s="176">
        <f t="shared" si="14"/>
        <v>1.1729850000000001E-3</v>
      </c>
      <c r="J100" s="182"/>
      <c r="K100" s="184">
        <v>1</v>
      </c>
      <c r="L100" s="184">
        <f>'норма часов'!$H$6</f>
        <v>13</v>
      </c>
      <c r="M100" s="178" t="str">
        <f>CONCATENATE(H100," ",F100," (заявленная потребность руководителями учреждений) ","*",I100,"/",L100,"чел.")</f>
        <v>2488 чел. (заявленная потребность руководителями учреждений) *0,001172985/13чел.</v>
      </c>
      <c r="N100" s="133">
        <f>'свод 1'!E71</f>
        <v>545</v>
      </c>
      <c r="O100" s="142">
        <f t="shared" si="12"/>
        <v>122.347595</v>
      </c>
      <c r="P100" s="93"/>
      <c r="Q100" s="93">
        <f t="shared" si="9"/>
        <v>1590.5187349999999</v>
      </c>
    </row>
    <row r="101" spans="1:17" s="94" customFormat="1" x14ac:dyDescent="0.25">
      <c r="A101" s="276"/>
      <c r="B101" s="279"/>
      <c r="C101" s="269"/>
      <c r="D101" s="166"/>
      <c r="E101" s="166"/>
      <c r="F101" s="206" t="s">
        <v>19</v>
      </c>
      <c r="G101" s="168"/>
      <c r="H101" s="182">
        <f>'свод 1'!C72</f>
        <v>0</v>
      </c>
      <c r="I101" s="176">
        <f t="shared" si="14"/>
        <v>1.1729850000000001E-3</v>
      </c>
      <c r="J101" s="182"/>
      <c r="K101" s="184">
        <v>1</v>
      </c>
      <c r="L101" s="184">
        <f>'норма часов'!$H$6</f>
        <v>13</v>
      </c>
      <c r="M101" s="178"/>
      <c r="N101" s="133">
        <f>'свод 1'!E72</f>
        <v>0</v>
      </c>
      <c r="O101" s="142">
        <f t="shared" si="12"/>
        <v>0</v>
      </c>
      <c r="P101" s="93"/>
      <c r="Q101" s="93"/>
    </row>
    <row r="102" spans="1:17" s="94" customFormat="1" x14ac:dyDescent="0.25">
      <c r="A102" s="276"/>
      <c r="B102" s="279"/>
      <c r="C102" s="269"/>
      <c r="D102" s="166" t="s">
        <v>287</v>
      </c>
      <c r="E102" s="166" t="s">
        <v>248</v>
      </c>
      <c r="F102" s="206" t="s">
        <v>48</v>
      </c>
      <c r="G102" s="168">
        <f>MROUND(H102*K102*I102/L102,0.00000001)</f>
        <v>6.31607E-3</v>
      </c>
      <c r="H102" s="182">
        <f>'свод 1'!C74</f>
        <v>70</v>
      </c>
      <c r="I102" s="176">
        <f t="shared" si="14"/>
        <v>1.1729850000000001E-3</v>
      </c>
      <c r="J102" s="182"/>
      <c r="K102" s="184">
        <v>1</v>
      </c>
      <c r="L102" s="184">
        <f>'норма часов'!$H$6</f>
        <v>13</v>
      </c>
      <c r="M102" s="178" t="str">
        <f>CONCATENATE(H102," ",F102," ","*",I102,"/",L102,"чел.")</f>
        <v>70 шт. *0,001172985/13чел.</v>
      </c>
      <c r="N102" s="133">
        <f>'свод 1'!E74</f>
        <v>65258.299999999923</v>
      </c>
      <c r="O102" s="142">
        <f t="shared" si="12"/>
        <v>412.17599099999995</v>
      </c>
      <c r="P102" s="93"/>
      <c r="Q102" s="93">
        <f t="shared" si="9"/>
        <v>5358.2878829999991</v>
      </c>
    </row>
    <row r="103" spans="1:17" s="94" customFormat="1" x14ac:dyDescent="0.25">
      <c r="A103" s="276"/>
      <c r="B103" s="279"/>
      <c r="C103" s="269"/>
      <c r="D103" s="166" t="s">
        <v>284</v>
      </c>
      <c r="E103" s="166" t="s">
        <v>26</v>
      </c>
      <c r="F103" s="206" t="s">
        <v>26</v>
      </c>
      <c r="G103" s="168">
        <f>MROUND(H103*K103*I103/L103,0.00000001)</f>
        <v>6.31607E-3</v>
      </c>
      <c r="H103" s="182">
        <f>'свод 1'!C73</f>
        <v>70</v>
      </c>
      <c r="I103" s="176">
        <f t="shared" si="14"/>
        <v>1.1729850000000001E-3</v>
      </c>
      <c r="J103" s="182"/>
      <c r="K103" s="184">
        <v>1</v>
      </c>
      <c r="L103" s="184">
        <f>'норма часов'!$H$6</f>
        <v>13</v>
      </c>
      <c r="M103" s="178" t="str">
        <f>CONCATENATE(H103," ",F103," ","*",I103,"/",L103,"чел.")</f>
        <v>70 шт *0,001172985/13чел.</v>
      </c>
      <c r="N103" s="133">
        <f>'свод 1'!E73</f>
        <v>24000</v>
      </c>
      <c r="O103" s="142">
        <f t="shared" si="12"/>
        <v>151.58568</v>
      </c>
      <c r="P103" s="93"/>
      <c r="Q103" s="93">
        <f t="shared" si="9"/>
        <v>1970.61384</v>
      </c>
    </row>
    <row r="104" spans="1:17" s="94" customFormat="1" x14ac:dyDescent="0.25">
      <c r="A104" s="276"/>
      <c r="B104" s="279"/>
      <c r="C104" s="269"/>
      <c r="D104" s="208" t="s">
        <v>121</v>
      </c>
      <c r="E104" s="96" t="s">
        <v>122</v>
      </c>
      <c r="F104" s="206" t="s">
        <v>220</v>
      </c>
      <c r="G104" s="168">
        <f>MROUND(H104*K104*I104/L104,0.00000001)</f>
        <v>6.31607E-3</v>
      </c>
      <c r="H104" s="182">
        <f>'свод 1'!C75</f>
        <v>70</v>
      </c>
      <c r="I104" s="176">
        <f>I100</f>
        <v>1.1729850000000001E-3</v>
      </c>
      <c r="J104" s="182"/>
      <c r="K104" s="184">
        <v>1</v>
      </c>
      <c r="L104" s="184">
        <f>'норма часов'!$H$6</f>
        <v>13</v>
      </c>
      <c r="M104" s="178" t="str">
        <f>CONCATENATE(H104," ",F104," ","*",I104,"/",L104,"чел.")</f>
        <v>70 сайтов *0,001172985/13чел.</v>
      </c>
      <c r="N104" s="133">
        <f>'свод 1'!E75</f>
        <v>5668</v>
      </c>
      <c r="O104" s="142">
        <f t="shared" si="12"/>
        <v>35.799484999999997</v>
      </c>
      <c r="P104" s="93"/>
      <c r="Q104" s="93">
        <f t="shared" si="9"/>
        <v>465.39330499999994</v>
      </c>
    </row>
    <row r="105" spans="1:17" s="92" customFormat="1" x14ac:dyDescent="0.25">
      <c r="A105" s="276"/>
      <c r="B105" s="279"/>
      <c r="C105" s="201" t="s">
        <v>257</v>
      </c>
      <c r="D105" s="212"/>
      <c r="E105" s="203"/>
      <c r="F105" s="207"/>
      <c r="G105" s="188"/>
      <c r="H105" s="182"/>
      <c r="I105" s="172"/>
      <c r="J105" s="190"/>
      <c r="K105" s="191"/>
      <c r="L105" s="184"/>
      <c r="M105" s="192"/>
      <c r="N105" s="139"/>
      <c r="O105" s="140">
        <f>SUM(O91:O104)</f>
        <v>1806.4103139999995</v>
      </c>
      <c r="P105" s="91"/>
      <c r="Q105" s="93"/>
    </row>
    <row r="106" spans="1:17" s="94" customFormat="1" ht="25.5" x14ac:dyDescent="0.25">
      <c r="A106" s="276"/>
      <c r="B106" s="279"/>
      <c r="C106" s="198" t="s">
        <v>207</v>
      </c>
      <c r="D106" s="166"/>
      <c r="E106" s="166"/>
      <c r="F106" s="210" t="s">
        <v>206</v>
      </c>
      <c r="G106" s="168"/>
      <c r="H106" s="182">
        <f>'свод 1'!C77</f>
        <v>0</v>
      </c>
      <c r="I106" s="176">
        <f>I104</f>
        <v>1.1729850000000001E-3</v>
      </c>
      <c r="J106" s="182"/>
      <c r="K106" s="184">
        <v>12</v>
      </c>
      <c r="L106" s="184">
        <f>'норма часов'!$H$6</f>
        <v>13</v>
      </c>
      <c r="M106" s="178"/>
      <c r="N106" s="133"/>
      <c r="O106" s="142"/>
      <c r="P106" s="93"/>
      <c r="Q106" s="93">
        <f t="shared" si="9"/>
        <v>0</v>
      </c>
    </row>
    <row r="107" spans="1:17" s="94" customFormat="1" ht="30" x14ac:dyDescent="0.25">
      <c r="A107" s="276"/>
      <c r="B107" s="279"/>
      <c r="C107" s="198" t="s">
        <v>67</v>
      </c>
      <c r="D107" s="166" t="s">
        <v>124</v>
      </c>
      <c r="E107" s="193" t="s">
        <v>26</v>
      </c>
      <c r="F107" s="181" t="s">
        <v>26</v>
      </c>
      <c r="G107" s="168">
        <f>MROUND(H107*K107*I107/L107,0.0000001)</f>
        <v>3.1941299999999999E-2</v>
      </c>
      <c r="H107" s="171">
        <f>'свод 1'!C79</f>
        <v>354</v>
      </c>
      <c r="I107" s="176">
        <f t="shared" si="14"/>
        <v>1.1729850000000001E-3</v>
      </c>
      <c r="J107" s="182"/>
      <c r="K107" s="184">
        <v>1</v>
      </c>
      <c r="L107" s="184">
        <f>'норма часов'!$H$6</f>
        <v>13</v>
      </c>
      <c r="M107" s="178" t="str">
        <f>CONCATENATE(H107," ",F107," ","*",I107,"/",L107,"чел.")</f>
        <v>354 шт *0,001172985/13чел.</v>
      </c>
      <c r="N107" s="133">
        <f>'свод 1'!E79</f>
        <v>2180</v>
      </c>
      <c r="O107" s="142">
        <f>MROUND(G107*N107,0.000001)</f>
        <v>69.63203399999999</v>
      </c>
      <c r="P107" s="93"/>
      <c r="Q107" s="93">
        <f t="shared" si="9"/>
        <v>905.21644199999992</v>
      </c>
    </row>
    <row r="108" spans="1:17" s="94" customFormat="1" x14ac:dyDescent="0.25">
      <c r="A108" s="276"/>
      <c r="B108" s="279"/>
      <c r="C108" s="269" t="s">
        <v>226</v>
      </c>
      <c r="D108" s="166" t="s">
        <v>40</v>
      </c>
      <c r="E108" s="180" t="s">
        <v>26</v>
      </c>
      <c r="F108" s="180" t="s">
        <v>48</v>
      </c>
      <c r="G108" s="168">
        <f>MROUND(H108*K108*I108/L108,0.000001)</f>
        <v>2.5624999999999998E-2</v>
      </c>
      <c r="H108" s="171">
        <f>'свод 1'!C80</f>
        <v>284</v>
      </c>
      <c r="I108" s="176">
        <f>I104</f>
        <v>1.1729850000000001E-3</v>
      </c>
      <c r="J108" s="182"/>
      <c r="K108" s="184">
        <v>1</v>
      </c>
      <c r="L108" s="184">
        <f>'норма часов'!$H$6</f>
        <v>13</v>
      </c>
      <c r="M108" s="178" t="str">
        <f>CONCATENATE(H108," ",F108," ","*",I108,"/",L108,"чел.")</f>
        <v>284 шт. *0,001172985/13чел.</v>
      </c>
      <c r="N108" s="133">
        <f>'свод 1'!E80</f>
        <v>708.5</v>
      </c>
      <c r="O108" s="142">
        <f>MROUND(G108*N108,0.000001)</f>
        <v>18.155311999999999</v>
      </c>
      <c r="P108" s="93"/>
      <c r="Q108" s="93">
        <f t="shared" si="9"/>
        <v>236.01905599999998</v>
      </c>
    </row>
    <row r="109" spans="1:17" s="94" customFormat="1" x14ac:dyDescent="0.25">
      <c r="A109" s="276"/>
      <c r="B109" s="279"/>
      <c r="C109" s="269"/>
      <c r="D109" s="166"/>
      <c r="E109" s="180"/>
      <c r="F109" s="180" t="s">
        <v>48</v>
      </c>
      <c r="G109" s="168"/>
      <c r="H109" s="171">
        <f>'свод 1'!C81</f>
        <v>0</v>
      </c>
      <c r="I109" s="176">
        <f t="shared" si="14"/>
        <v>1.1729850000000001E-3</v>
      </c>
      <c r="J109" s="182"/>
      <c r="K109" s="184">
        <v>1</v>
      </c>
      <c r="L109" s="184">
        <f>'норма часов'!$H$6</f>
        <v>13</v>
      </c>
      <c r="M109" s="178"/>
      <c r="N109" s="133">
        <f>'свод 1'!E81</f>
        <v>0</v>
      </c>
      <c r="O109" s="142">
        <f>MROUND(G109*N109,0.000001)</f>
        <v>0</v>
      </c>
      <c r="P109" s="93"/>
      <c r="Q109" s="93"/>
    </row>
    <row r="110" spans="1:17" s="92" customFormat="1" x14ac:dyDescent="0.25">
      <c r="A110" s="277"/>
      <c r="B110" s="280"/>
      <c r="C110" s="201" t="s">
        <v>258</v>
      </c>
      <c r="D110" s="194"/>
      <c r="E110" s="186"/>
      <c r="F110" s="186"/>
      <c r="G110" s="188"/>
      <c r="H110" s="171"/>
      <c r="I110" s="172"/>
      <c r="J110" s="190"/>
      <c r="K110" s="191"/>
      <c r="L110" s="191"/>
      <c r="M110" s="192"/>
      <c r="N110" s="139"/>
      <c r="O110" s="140">
        <f>SUM(O108:O109)</f>
        <v>18.155311999999999</v>
      </c>
      <c r="P110" s="91"/>
      <c r="Q110" s="93"/>
    </row>
    <row r="111" spans="1:17" s="94" customFormat="1" x14ac:dyDescent="0.25">
      <c r="A111" s="275" t="str">
        <f>CONCATENATE('норма часов'!$B$7,",  ",'норма часов'!$C$7,", ",'норма часов'!$D$7,", ",'норма часов'!$F$7)</f>
        <v>Присмотр и уход,  дети-инвалиды, от 3 лет до 8 лет, группа полного дня</v>
      </c>
      <c r="B111" s="278" t="str">
        <f>'норма часов'!$A$7</f>
        <v>880900О.99.0.ББ08АА08000</v>
      </c>
      <c r="C111" s="170"/>
      <c r="D111" s="290" t="s">
        <v>15</v>
      </c>
      <c r="E111" s="290"/>
      <c r="F111" s="290"/>
      <c r="G111" s="291"/>
      <c r="H111" s="213"/>
      <c r="I111" s="214"/>
      <c r="J111" s="213"/>
      <c r="K111" s="215"/>
      <c r="L111" s="215"/>
      <c r="M111" s="216"/>
      <c r="N111" s="133"/>
      <c r="O111" s="140">
        <f>O112+O117+O134</f>
        <v>52693.095646000002</v>
      </c>
      <c r="P111" s="93"/>
      <c r="Q111" s="93">
        <f t="shared" si="9"/>
        <v>0</v>
      </c>
    </row>
    <row r="112" spans="1:17" s="94" customFormat="1" x14ac:dyDescent="0.25">
      <c r="A112" s="276"/>
      <c r="B112" s="279"/>
      <c r="C112" s="167"/>
      <c r="D112" s="283" t="s">
        <v>49</v>
      </c>
      <c r="E112" s="283"/>
      <c r="F112" s="283"/>
      <c r="G112" s="284"/>
      <c r="H112" s="171"/>
      <c r="I112" s="176"/>
      <c r="J112" s="171"/>
      <c r="K112" s="177"/>
      <c r="L112" s="177"/>
      <c r="M112" s="178"/>
      <c r="N112" s="133"/>
      <c r="O112" s="140">
        <f>O114+O116</f>
        <v>18888.029041999998</v>
      </c>
      <c r="P112" s="93"/>
      <c r="Q112" s="93">
        <f t="shared" si="9"/>
        <v>0</v>
      </c>
    </row>
    <row r="113" spans="1:17" s="94" customFormat="1" x14ac:dyDescent="0.25">
      <c r="A113" s="276"/>
      <c r="B113" s="279"/>
      <c r="C113" s="167">
        <v>211</v>
      </c>
      <c r="D113" s="179" t="s">
        <v>73</v>
      </c>
      <c r="E113" s="180" t="s">
        <v>87</v>
      </c>
      <c r="F113" s="181" t="s">
        <v>87</v>
      </c>
      <c r="G113" s="168">
        <f>MROUND(H113*K113*I113/L113,0.000001)</f>
        <v>0.81693899999999997</v>
      </c>
      <c r="H113" s="182">
        <f>'свод 1'!C4</f>
        <v>754.5</v>
      </c>
      <c r="I113" s="183">
        <f>'норма часов'!$K$7</f>
        <v>6.1356150000000005E-3</v>
      </c>
      <c r="J113" s="182"/>
      <c r="K113" s="184">
        <v>12</v>
      </c>
      <c r="L113" s="184">
        <f>'норма часов'!$H$7</f>
        <v>68</v>
      </c>
      <c r="M113" s="178" t="str">
        <f>CONCATENATE(H113," ",F113," ","в мес.","*",K113,"мес.","*",I113,"/",L113,"чел.")</f>
        <v>754,5 шт. ед в мес.*12мес.*0,006135615/68чел.</v>
      </c>
      <c r="N113" s="133">
        <f>N12</f>
        <v>17757.67192842943</v>
      </c>
      <c r="O113" s="141">
        <f>MROUND(G113*N113,0.000001)</f>
        <v>14506.934748</v>
      </c>
      <c r="P113" s="93"/>
      <c r="Q113" s="93">
        <f t="shared" si="9"/>
        <v>986471.56286399998</v>
      </c>
    </row>
    <row r="114" spans="1:17" s="94" customFormat="1" x14ac:dyDescent="0.25">
      <c r="A114" s="276"/>
      <c r="B114" s="279"/>
      <c r="C114" s="170" t="s">
        <v>249</v>
      </c>
      <c r="D114" s="179"/>
      <c r="E114" s="180"/>
      <c r="F114" s="181"/>
      <c r="G114" s="168"/>
      <c r="H114" s="182"/>
      <c r="I114" s="217"/>
      <c r="J114" s="182"/>
      <c r="K114" s="184"/>
      <c r="L114" s="184"/>
      <c r="M114" s="178"/>
      <c r="N114" s="133"/>
      <c r="O114" s="140">
        <f>SUM(O113)</f>
        <v>14506.934748</v>
      </c>
      <c r="P114" s="93"/>
      <c r="Q114" s="93">
        <f t="shared" si="9"/>
        <v>0</v>
      </c>
    </row>
    <row r="115" spans="1:17" s="94" customFormat="1" x14ac:dyDescent="0.25">
      <c r="A115" s="276"/>
      <c r="B115" s="279"/>
      <c r="C115" s="167">
        <v>213</v>
      </c>
      <c r="D115" s="179" t="s">
        <v>74</v>
      </c>
      <c r="E115" s="180" t="s">
        <v>75</v>
      </c>
      <c r="F115" s="181"/>
      <c r="G115" s="168">
        <v>30.2</v>
      </c>
      <c r="H115" s="171"/>
      <c r="I115" s="176">
        <f>I113</f>
        <v>6.1356150000000005E-3</v>
      </c>
      <c r="J115" s="171"/>
      <c r="K115" s="177">
        <v>12</v>
      </c>
      <c r="L115" s="184">
        <f>'норма часов'!$H$7</f>
        <v>68</v>
      </c>
      <c r="M115" s="178"/>
      <c r="N115" s="133"/>
      <c r="O115" s="142">
        <f>MROUND(O113*0.302,0.000001)</f>
        <v>4381.0942939999995</v>
      </c>
      <c r="P115" s="93"/>
      <c r="Q115" s="93">
        <f t="shared" si="9"/>
        <v>297914.41199199995</v>
      </c>
    </row>
    <row r="116" spans="1:17" s="94" customFormat="1" x14ac:dyDescent="0.25">
      <c r="A116" s="276"/>
      <c r="B116" s="279"/>
      <c r="C116" s="170" t="s">
        <v>250</v>
      </c>
      <c r="D116" s="179"/>
      <c r="E116" s="180"/>
      <c r="F116" s="181"/>
      <c r="G116" s="168"/>
      <c r="H116" s="171"/>
      <c r="I116" s="176"/>
      <c r="J116" s="171"/>
      <c r="K116" s="177"/>
      <c r="L116" s="184"/>
      <c r="M116" s="178"/>
      <c r="N116" s="133"/>
      <c r="O116" s="140">
        <f>SUM(O115)</f>
        <v>4381.0942939999995</v>
      </c>
      <c r="P116" s="93"/>
      <c r="Q116" s="93">
        <f t="shared" si="9"/>
        <v>0</v>
      </c>
    </row>
    <row r="117" spans="1:17" s="94" customFormat="1" x14ac:dyDescent="0.25">
      <c r="A117" s="276"/>
      <c r="B117" s="279"/>
      <c r="C117" s="167"/>
      <c r="D117" s="285" t="s">
        <v>50</v>
      </c>
      <c r="E117" s="285"/>
      <c r="F117" s="285"/>
      <c r="G117" s="284"/>
      <c r="H117" s="171"/>
      <c r="I117" s="176">
        <f>I115</f>
        <v>6.1356150000000005E-3</v>
      </c>
      <c r="J117" s="171"/>
      <c r="K117" s="177"/>
      <c r="L117" s="184"/>
      <c r="M117" s="178"/>
      <c r="N117" s="133"/>
      <c r="O117" s="140">
        <f>O127+O128+O129+O130+O131++O132</f>
        <v>33805.066604</v>
      </c>
      <c r="P117" s="93"/>
      <c r="Q117" s="93">
        <f t="shared" si="9"/>
        <v>0</v>
      </c>
    </row>
    <row r="118" spans="1:17" s="94" customFormat="1" ht="30" x14ac:dyDescent="0.25">
      <c r="A118" s="276"/>
      <c r="B118" s="279"/>
      <c r="C118" s="272" t="s">
        <v>67</v>
      </c>
      <c r="D118" s="166" t="s">
        <v>88</v>
      </c>
      <c r="E118" s="193" t="s">
        <v>26</v>
      </c>
      <c r="F118" s="181" t="s">
        <v>26</v>
      </c>
      <c r="G118" s="168">
        <f>MROUND(H118*K118*I118/L118,0.000001)</f>
        <v>0.40161199999999997</v>
      </c>
      <c r="H118" s="171">
        <f>H17</f>
        <v>4451</v>
      </c>
      <c r="I118" s="176">
        <f t="shared" ref="I118:I199" si="15">I117</f>
        <v>6.1356150000000005E-3</v>
      </c>
      <c r="J118" s="182"/>
      <c r="K118" s="184">
        <v>1</v>
      </c>
      <c r="L118" s="184">
        <f>'норма часов'!$H$7</f>
        <v>68</v>
      </c>
      <c r="M118" s="178" t="str">
        <f>CONCATENATE(H118," ",F118," ","*",I118,"/",L118,"чел.")</f>
        <v>4451 шт *0,006135615/68чел.</v>
      </c>
      <c r="N118" s="133">
        <f>N17</f>
        <v>4487.7952145585241</v>
      </c>
      <c r="O118" s="142">
        <f t="shared" ref="O118:O126" si="16">MROUND(G118*N118,0.000001)</f>
        <v>1802.352412</v>
      </c>
      <c r="P118" s="93"/>
      <c r="Q118" s="93">
        <f t="shared" si="9"/>
        <v>122559.964016</v>
      </c>
    </row>
    <row r="119" spans="1:17" s="94" customFormat="1" ht="30" x14ac:dyDescent="0.25">
      <c r="A119" s="276"/>
      <c r="B119" s="279"/>
      <c r="C119" s="273"/>
      <c r="D119" s="166" t="s">
        <v>89</v>
      </c>
      <c r="E119" s="193" t="s">
        <v>26</v>
      </c>
      <c r="F119" s="181" t="s">
        <v>26</v>
      </c>
      <c r="G119" s="168">
        <f>MROUND(H119*K119*I119/L119,0.000001)</f>
        <v>0.18623399999999998</v>
      </c>
      <c r="H119" s="171">
        <f>H18</f>
        <v>2064</v>
      </c>
      <c r="I119" s="176">
        <f t="shared" si="15"/>
        <v>6.1356150000000005E-3</v>
      </c>
      <c r="J119" s="182"/>
      <c r="K119" s="184">
        <v>1</v>
      </c>
      <c r="L119" s="184">
        <f>'норма часов'!$H$7</f>
        <v>68</v>
      </c>
      <c r="M119" s="178" t="str">
        <f t="shared" ref="M119:M126" si="17">CONCATENATE(H119," ",F119," ","*",I119,"/",L119,"чел.")</f>
        <v>2064 шт *0,006135615/68чел.</v>
      </c>
      <c r="N119" s="133">
        <f>N18</f>
        <v>10298.088691860465</v>
      </c>
      <c r="O119" s="142">
        <f t="shared" si="16"/>
        <v>1917.854249</v>
      </c>
      <c r="P119" s="93"/>
      <c r="Q119" s="93">
        <f t="shared" si="9"/>
        <v>130414.088932</v>
      </c>
    </row>
    <row r="120" spans="1:17" s="94" customFormat="1" ht="30" x14ac:dyDescent="0.25">
      <c r="A120" s="276"/>
      <c r="B120" s="279"/>
      <c r="C120" s="273"/>
      <c r="D120" s="166" t="s">
        <v>90</v>
      </c>
      <c r="E120" s="193" t="s">
        <v>26</v>
      </c>
      <c r="F120" s="181" t="s">
        <v>26</v>
      </c>
      <c r="G120" s="168">
        <f>MROUND(H120*K120*I120/L120,0.00000001)</f>
        <v>2.8873499999999999E-3</v>
      </c>
      <c r="H120" s="171">
        <f>H19</f>
        <v>32</v>
      </c>
      <c r="I120" s="176">
        <f t="shared" si="15"/>
        <v>6.1356150000000005E-3</v>
      </c>
      <c r="J120" s="182"/>
      <c r="K120" s="184">
        <v>1</v>
      </c>
      <c r="L120" s="184">
        <f>'норма часов'!$H$7</f>
        <v>68</v>
      </c>
      <c r="M120" s="178" t="str">
        <f t="shared" si="17"/>
        <v>32 шт *0,006135615/68чел.</v>
      </c>
      <c r="N120" s="133">
        <f>N19</f>
        <v>92105</v>
      </c>
      <c r="O120" s="142">
        <f t="shared" si="16"/>
        <v>265.93937199999999</v>
      </c>
      <c r="P120" s="93"/>
      <c r="Q120" s="93">
        <f t="shared" si="9"/>
        <v>18083.877295999999</v>
      </c>
    </row>
    <row r="121" spans="1:17" s="94" customFormat="1" ht="30" x14ac:dyDescent="0.25">
      <c r="A121" s="276"/>
      <c r="B121" s="279"/>
      <c r="C121" s="273"/>
      <c r="D121" s="166" t="s">
        <v>293</v>
      </c>
      <c r="E121" s="193" t="s">
        <v>26</v>
      </c>
      <c r="F121" s="181" t="s">
        <v>26</v>
      </c>
      <c r="G121" s="168">
        <f t="shared" ref="G121:G126" si="18">MROUND(H121*K121*I121/L121,0.00000001)</f>
        <v>9.564340000000001E-3</v>
      </c>
      <c r="H121" s="171">
        <f>$H$20</f>
        <v>106</v>
      </c>
      <c r="I121" s="176">
        <f t="shared" si="15"/>
        <v>6.1356150000000005E-3</v>
      </c>
      <c r="J121" s="182"/>
      <c r="K121" s="184">
        <v>1</v>
      </c>
      <c r="L121" s="184">
        <f>'норма часов'!$H$7</f>
        <v>68</v>
      </c>
      <c r="M121" s="178" t="str">
        <f t="shared" si="17"/>
        <v>106 шт *0,006135615/68чел.</v>
      </c>
      <c r="N121" s="130">
        <f>$N$20</f>
        <v>25724</v>
      </c>
      <c r="O121" s="142">
        <f t="shared" si="16"/>
        <v>246.03308199999998</v>
      </c>
      <c r="P121" s="93"/>
      <c r="Q121" s="93">
        <f t="shared" si="9"/>
        <v>16730.249575999998</v>
      </c>
    </row>
    <row r="122" spans="1:17" s="94" customFormat="1" x14ac:dyDescent="0.25">
      <c r="A122" s="276"/>
      <c r="B122" s="279"/>
      <c r="C122" s="273"/>
      <c r="D122" s="166" t="s">
        <v>288</v>
      </c>
      <c r="E122" s="193" t="s">
        <v>26</v>
      </c>
      <c r="F122" s="181" t="s">
        <v>26</v>
      </c>
      <c r="G122" s="168">
        <f t="shared" si="18"/>
        <v>1.06471E-2</v>
      </c>
      <c r="H122" s="171">
        <f>$H$21</f>
        <v>118</v>
      </c>
      <c r="I122" s="176">
        <f t="shared" si="15"/>
        <v>6.1356150000000005E-3</v>
      </c>
      <c r="J122" s="182"/>
      <c r="K122" s="184">
        <v>1</v>
      </c>
      <c r="L122" s="184">
        <f>'норма часов'!$H$7</f>
        <v>68</v>
      </c>
      <c r="M122" s="178" t="str">
        <f t="shared" si="17"/>
        <v>118 шт *0,006135615/68чел.</v>
      </c>
      <c r="N122" s="130">
        <f>$N$21</f>
        <v>66824.851694915254</v>
      </c>
      <c r="O122" s="142">
        <f t="shared" si="16"/>
        <v>711.49087799999995</v>
      </c>
      <c r="P122" s="93"/>
      <c r="Q122" s="93">
        <f t="shared" si="9"/>
        <v>48381.379703999999</v>
      </c>
    </row>
    <row r="123" spans="1:17" s="94" customFormat="1" x14ac:dyDescent="0.25">
      <c r="A123" s="276"/>
      <c r="B123" s="279"/>
      <c r="C123" s="273"/>
      <c r="D123" s="166" t="s">
        <v>289</v>
      </c>
      <c r="E123" s="193" t="s">
        <v>26</v>
      </c>
      <c r="F123" s="181" t="s">
        <v>26</v>
      </c>
      <c r="G123" s="168">
        <f t="shared" si="18"/>
        <v>2.8873499999999999E-3</v>
      </c>
      <c r="H123" s="171">
        <f>$H$22</f>
        <v>32</v>
      </c>
      <c r="I123" s="176">
        <f t="shared" si="15"/>
        <v>6.1356150000000005E-3</v>
      </c>
      <c r="J123" s="182"/>
      <c r="K123" s="184">
        <v>1</v>
      </c>
      <c r="L123" s="184">
        <f>'норма часов'!$H$7</f>
        <v>68</v>
      </c>
      <c r="M123" s="178" t="str">
        <f t="shared" si="17"/>
        <v>32 шт *0,006135615/68чел.</v>
      </c>
      <c r="N123" s="130">
        <f>$N$22</f>
        <v>55471.189999999973</v>
      </c>
      <c r="O123" s="142">
        <f t="shared" si="16"/>
        <v>160.16473999999999</v>
      </c>
      <c r="P123" s="93"/>
      <c r="Q123" s="93">
        <f t="shared" si="9"/>
        <v>10891.20232</v>
      </c>
    </row>
    <row r="124" spans="1:17" s="94" customFormat="1" ht="30" x14ac:dyDescent="0.25">
      <c r="A124" s="276"/>
      <c r="B124" s="279"/>
      <c r="C124" s="273"/>
      <c r="D124" s="166" t="s">
        <v>290</v>
      </c>
      <c r="E124" s="193" t="s">
        <v>26</v>
      </c>
      <c r="F124" s="181" t="s">
        <v>26</v>
      </c>
      <c r="G124" s="168">
        <f t="shared" si="18"/>
        <v>2.5264300000000001E-3</v>
      </c>
      <c r="H124" s="171">
        <f>$H$23</f>
        <v>28</v>
      </c>
      <c r="I124" s="176">
        <f t="shared" si="15"/>
        <v>6.1356150000000005E-3</v>
      </c>
      <c r="J124" s="182"/>
      <c r="K124" s="184">
        <v>1</v>
      </c>
      <c r="L124" s="184">
        <f>'норма часов'!$H$7</f>
        <v>68</v>
      </c>
      <c r="M124" s="178" t="str">
        <f t="shared" si="17"/>
        <v>28 шт *0,006135615/68чел.</v>
      </c>
      <c r="N124" s="133">
        <f>$N$23</f>
        <v>46683.610000000008</v>
      </c>
      <c r="O124" s="142">
        <f t="shared" si="16"/>
        <v>117.94287299999999</v>
      </c>
      <c r="P124" s="93"/>
      <c r="Q124" s="93">
        <f t="shared" si="9"/>
        <v>8020.1153639999993</v>
      </c>
    </row>
    <row r="125" spans="1:17" s="94" customFormat="1" x14ac:dyDescent="0.25">
      <c r="A125" s="276"/>
      <c r="B125" s="279"/>
      <c r="C125" s="273"/>
      <c r="D125" s="166" t="s">
        <v>291</v>
      </c>
      <c r="E125" s="193" t="s">
        <v>26</v>
      </c>
      <c r="F125" s="181" t="s">
        <v>26</v>
      </c>
      <c r="G125" s="168">
        <f t="shared" si="18"/>
        <v>2.70689E-3</v>
      </c>
      <c r="H125" s="171">
        <f>$H$24</f>
        <v>30</v>
      </c>
      <c r="I125" s="176">
        <f t="shared" si="15"/>
        <v>6.1356150000000005E-3</v>
      </c>
      <c r="J125" s="182"/>
      <c r="K125" s="184">
        <v>1</v>
      </c>
      <c r="L125" s="184">
        <f>'норма часов'!$H$7</f>
        <v>68</v>
      </c>
      <c r="M125" s="178" t="str">
        <f t="shared" si="17"/>
        <v>30 шт *0,006135615/68чел.</v>
      </c>
      <c r="N125" s="133">
        <f>$N$24</f>
        <v>16750.030000000006</v>
      </c>
      <c r="O125" s="142">
        <f t="shared" si="16"/>
        <v>45.340488999999998</v>
      </c>
      <c r="P125" s="93"/>
      <c r="Q125" s="93">
        <f t="shared" si="9"/>
        <v>3083.1532520000001</v>
      </c>
    </row>
    <row r="126" spans="1:17" s="94" customFormat="1" ht="30" x14ac:dyDescent="0.25">
      <c r="A126" s="276"/>
      <c r="B126" s="279"/>
      <c r="C126" s="274"/>
      <c r="D126" s="166" t="s">
        <v>292</v>
      </c>
      <c r="E126" s="193" t="s">
        <v>26</v>
      </c>
      <c r="F126" s="181" t="s">
        <v>26</v>
      </c>
      <c r="G126" s="168">
        <f t="shared" si="18"/>
        <v>1.073733E-2</v>
      </c>
      <c r="H126" s="171">
        <f>$H$25</f>
        <v>119</v>
      </c>
      <c r="I126" s="176">
        <f t="shared" si="15"/>
        <v>6.1356150000000005E-3</v>
      </c>
      <c r="J126" s="182"/>
      <c r="K126" s="184">
        <v>1</v>
      </c>
      <c r="L126" s="184">
        <f>'норма часов'!$H$7</f>
        <v>68</v>
      </c>
      <c r="M126" s="178" t="str">
        <f t="shared" si="17"/>
        <v>119 шт *0,006135615/68чел.</v>
      </c>
      <c r="N126" s="133">
        <f>$N$25</f>
        <v>11979.1</v>
      </c>
      <c r="O126" s="142">
        <f t="shared" si="16"/>
        <v>128.62354999999999</v>
      </c>
      <c r="P126" s="93"/>
      <c r="Q126" s="93">
        <f t="shared" si="9"/>
        <v>8746.4013999999988</v>
      </c>
    </row>
    <row r="127" spans="1:17" s="94" customFormat="1" x14ac:dyDescent="0.25">
      <c r="A127" s="276"/>
      <c r="B127" s="279"/>
      <c r="C127" s="170" t="s">
        <v>251</v>
      </c>
      <c r="D127" s="166"/>
      <c r="E127" s="193"/>
      <c r="F127" s="181"/>
      <c r="G127" s="168"/>
      <c r="H127" s="171"/>
      <c r="I127" s="176"/>
      <c r="J127" s="182"/>
      <c r="K127" s="184"/>
      <c r="L127" s="184"/>
      <c r="M127" s="178"/>
      <c r="N127" s="133"/>
      <c r="O127" s="140">
        <f>SUM(O118:O126)</f>
        <v>5395.7416450000001</v>
      </c>
      <c r="P127" s="93"/>
      <c r="Q127" s="93">
        <f t="shared" si="9"/>
        <v>0</v>
      </c>
    </row>
    <row r="128" spans="1:17" s="94" customFormat="1" x14ac:dyDescent="0.25">
      <c r="A128" s="276"/>
      <c r="B128" s="279"/>
      <c r="C128" s="167" t="s">
        <v>91</v>
      </c>
      <c r="D128" s="166"/>
      <c r="E128" s="180"/>
      <c r="F128" s="181">
        <v>0</v>
      </c>
      <c r="G128" s="168"/>
      <c r="H128" s="171"/>
      <c r="I128" s="176">
        <f>I120</f>
        <v>6.1356150000000005E-3</v>
      </c>
      <c r="J128" s="182"/>
      <c r="K128" s="184"/>
      <c r="L128" s="184"/>
      <c r="M128" s="178"/>
      <c r="N128" s="133"/>
      <c r="O128" s="142">
        <f>MROUND(G128*N128,0.000001)</f>
        <v>0</v>
      </c>
      <c r="P128" s="93"/>
      <c r="Q128" s="93">
        <f t="shared" si="9"/>
        <v>0</v>
      </c>
    </row>
    <row r="129" spans="1:17" s="94" customFormat="1" ht="30" x14ac:dyDescent="0.25">
      <c r="A129" s="276"/>
      <c r="B129" s="279"/>
      <c r="C129" s="167" t="s">
        <v>93</v>
      </c>
      <c r="D129" s="218" t="s">
        <v>94</v>
      </c>
      <c r="E129" s="180" t="s">
        <v>95</v>
      </c>
      <c r="F129" s="181" t="s">
        <v>95</v>
      </c>
      <c r="G129" s="196">
        <f>G28</f>
        <v>247</v>
      </c>
      <c r="H129" s="171">
        <f>H28</f>
        <v>247</v>
      </c>
      <c r="I129" s="176">
        <f t="shared" si="15"/>
        <v>6.1356150000000005E-3</v>
      </c>
      <c r="J129" s="182"/>
      <c r="K129" s="184">
        <v>1</v>
      </c>
      <c r="L129" s="184">
        <f>'норма часов'!$H$7</f>
        <v>68</v>
      </c>
      <c r="M129" s="178" t="str">
        <f>CONCATENATE(G129,"- фактичесое посещение 1 ребенка в год")</f>
        <v>247- фактичесое посещение 1 ребенка в год</v>
      </c>
      <c r="N129" s="133">
        <f>N28</f>
        <v>103.30800858029392</v>
      </c>
      <c r="O129" s="142">
        <f>MROUND(G129*N129,0.000001)</f>
        <v>25517.078118999998</v>
      </c>
      <c r="P129" s="93"/>
      <c r="Q129" s="93">
        <f t="shared" si="9"/>
        <v>1735161.3120919999</v>
      </c>
    </row>
    <row r="130" spans="1:17" s="94" customFormat="1" ht="30" x14ac:dyDescent="0.25">
      <c r="A130" s="276"/>
      <c r="B130" s="279"/>
      <c r="C130" s="167" t="s">
        <v>96</v>
      </c>
      <c r="D130" s="166" t="s">
        <v>97</v>
      </c>
      <c r="E130" s="180" t="s">
        <v>98</v>
      </c>
      <c r="F130" s="181" t="s">
        <v>203</v>
      </c>
      <c r="G130" s="168">
        <f>MROUND(H130*K130*I130/L130,0.000001)</f>
        <v>2.253034</v>
      </c>
      <c r="H130" s="171">
        <f>H29</f>
        <v>24970</v>
      </c>
      <c r="I130" s="176">
        <f t="shared" si="15"/>
        <v>6.1356150000000005E-3</v>
      </c>
      <c r="J130" s="182"/>
      <c r="K130" s="184">
        <v>1</v>
      </c>
      <c r="L130" s="184">
        <f>'норма часов'!$H$7</f>
        <v>68</v>
      </c>
      <c r="M130" s="178" t="str">
        <f>CONCATENATE(H130," ",F130," ","*",I130,"/",L130,"чел.")</f>
        <v>24970 компл. *0,006135615/68чел.</v>
      </c>
      <c r="N130" s="133">
        <f>N29</f>
        <v>636.48928313976774</v>
      </c>
      <c r="O130" s="142">
        <f>MROUND(G130*N130,0.000001)</f>
        <v>1434.0319959999999</v>
      </c>
      <c r="P130" s="93"/>
      <c r="Q130" s="93">
        <f t="shared" si="9"/>
        <v>97514.175728000002</v>
      </c>
    </row>
    <row r="131" spans="1:17" s="94" customFormat="1" ht="30" x14ac:dyDescent="0.25">
      <c r="A131" s="276"/>
      <c r="B131" s="279"/>
      <c r="C131" s="270" t="s">
        <v>85</v>
      </c>
      <c r="D131" s="166" t="s">
        <v>99</v>
      </c>
      <c r="E131" s="180" t="s">
        <v>202</v>
      </c>
      <c r="F131" s="181" t="s">
        <v>204</v>
      </c>
      <c r="G131" s="168">
        <f>MROUND(H131*K131*I131/L131,0.000001)</f>
        <v>0.543543</v>
      </c>
      <c r="H131" s="171">
        <f>H30</f>
        <v>502</v>
      </c>
      <c r="I131" s="176">
        <f t="shared" si="15"/>
        <v>6.1356150000000005E-3</v>
      </c>
      <c r="J131" s="182"/>
      <c r="K131" s="184">
        <v>12</v>
      </c>
      <c r="L131" s="184">
        <f>'норма часов'!$H$7</f>
        <v>68</v>
      </c>
      <c r="M131" s="178" t="str">
        <f>CONCATENATE(H131," ",F131," ","*",I131,"/",L131,"чел.")</f>
        <v>502 гр. *0,006135615/68чел.</v>
      </c>
      <c r="N131" s="133">
        <f>N30</f>
        <v>2150.1340039840643</v>
      </c>
      <c r="O131" s="142">
        <f>MROUND(G131*N131,0.000001)</f>
        <v>1168.6902869999999</v>
      </c>
      <c r="P131" s="93"/>
      <c r="Q131" s="93">
        <f t="shared" si="9"/>
        <v>79470.939515999999</v>
      </c>
    </row>
    <row r="132" spans="1:17" s="94" customFormat="1" ht="30" x14ac:dyDescent="0.25">
      <c r="A132" s="276"/>
      <c r="B132" s="279"/>
      <c r="C132" s="270"/>
      <c r="D132" s="166" t="s">
        <v>100</v>
      </c>
      <c r="E132" s="180" t="s">
        <v>98</v>
      </c>
      <c r="F132" s="181" t="s">
        <v>203</v>
      </c>
      <c r="G132" s="168">
        <f>MROUND(H132*K132*I132/L132,0.00000001)</f>
        <v>3.3294730000000002E-2</v>
      </c>
      <c r="H132" s="171">
        <f>H31</f>
        <v>369</v>
      </c>
      <c r="I132" s="176">
        <f t="shared" si="15"/>
        <v>6.1356150000000005E-3</v>
      </c>
      <c r="J132" s="182"/>
      <c r="K132" s="184">
        <v>1</v>
      </c>
      <c r="L132" s="184">
        <f>'норма часов'!$H$7</f>
        <v>68</v>
      </c>
      <c r="M132" s="178" t="str">
        <f>CONCATENATE(H132," ",F132," ","*",I132,"/",L132,"чел.")</f>
        <v>369 компл. *0,006135615/68чел.</v>
      </c>
      <c r="N132" s="133">
        <f>N31</f>
        <v>8695.8073170731714</v>
      </c>
      <c r="O132" s="142">
        <f>MROUND(G132*N132,0.000001)</f>
        <v>289.52455699999996</v>
      </c>
      <c r="P132" s="93"/>
      <c r="Q132" s="93">
        <f t="shared" si="9"/>
        <v>19687.669875999996</v>
      </c>
    </row>
    <row r="133" spans="1:17" s="94" customFormat="1" x14ac:dyDescent="0.25">
      <c r="A133" s="276"/>
      <c r="B133" s="279"/>
      <c r="C133" s="170" t="s">
        <v>259</v>
      </c>
      <c r="D133" s="283"/>
      <c r="E133" s="283"/>
      <c r="F133" s="283"/>
      <c r="G133" s="284"/>
      <c r="H133" s="171"/>
      <c r="I133" s="176">
        <f t="shared" si="15"/>
        <v>6.1356150000000005E-3</v>
      </c>
      <c r="J133" s="171"/>
      <c r="K133" s="177"/>
      <c r="L133" s="184"/>
      <c r="M133" s="197"/>
      <c r="N133" s="133"/>
      <c r="O133" s="140">
        <f>O131+O132</f>
        <v>1458.2148439999999</v>
      </c>
      <c r="P133" s="93"/>
      <c r="Q133" s="93">
        <f t="shared" si="9"/>
        <v>0</v>
      </c>
    </row>
    <row r="134" spans="1:17" s="94" customFormat="1" x14ac:dyDescent="0.25">
      <c r="A134" s="276"/>
      <c r="B134" s="279"/>
      <c r="C134" s="167"/>
      <c r="D134" s="283" t="s">
        <v>51</v>
      </c>
      <c r="E134" s="283"/>
      <c r="F134" s="283"/>
      <c r="G134" s="284"/>
      <c r="H134" s="171"/>
      <c r="I134" s="176">
        <f t="shared" si="15"/>
        <v>6.1356150000000005E-3</v>
      </c>
      <c r="J134" s="171"/>
      <c r="K134" s="177"/>
      <c r="L134" s="184"/>
      <c r="M134" s="197"/>
      <c r="N134" s="133"/>
      <c r="O134" s="142"/>
      <c r="P134" s="93"/>
      <c r="Q134" s="93">
        <f t="shared" si="9"/>
        <v>0</v>
      </c>
    </row>
    <row r="135" spans="1:17" s="94" customFormat="1" x14ac:dyDescent="0.25">
      <c r="A135" s="276"/>
      <c r="B135" s="279"/>
      <c r="C135" s="170"/>
      <c r="D135" s="286" t="s">
        <v>5</v>
      </c>
      <c r="E135" s="286"/>
      <c r="F135" s="286"/>
      <c r="G135" s="287"/>
      <c r="H135" s="171"/>
      <c r="I135" s="176">
        <f t="shared" si="15"/>
        <v>6.1356150000000005E-3</v>
      </c>
      <c r="J135" s="171"/>
      <c r="K135" s="177"/>
      <c r="L135" s="184"/>
      <c r="M135" s="197"/>
      <c r="N135" s="133"/>
      <c r="O135" s="140">
        <f>O136+O146+O152+O154+O156+O158+O160</f>
        <v>62730.570225892021</v>
      </c>
      <c r="P135" s="93"/>
      <c r="Q135" s="93"/>
    </row>
    <row r="136" spans="1:17" s="94" customFormat="1" x14ac:dyDescent="0.25">
      <c r="A136" s="276"/>
      <c r="B136" s="279"/>
      <c r="C136" s="198" t="s">
        <v>57</v>
      </c>
      <c r="D136" s="286" t="s">
        <v>6</v>
      </c>
      <c r="E136" s="286"/>
      <c r="F136" s="286"/>
      <c r="G136" s="287"/>
      <c r="H136" s="182"/>
      <c r="I136" s="176">
        <f t="shared" si="15"/>
        <v>6.1356150000000005E-3</v>
      </c>
      <c r="J136" s="182"/>
      <c r="K136" s="184"/>
      <c r="L136" s="184"/>
      <c r="M136" s="197"/>
      <c r="N136" s="133"/>
      <c r="O136" s="140">
        <f>O137+O138+O142+O145</f>
        <v>16701.273043892019</v>
      </c>
      <c r="P136" s="93"/>
      <c r="Q136" s="93">
        <f t="shared" si="9"/>
        <v>0</v>
      </c>
    </row>
    <row r="137" spans="1:17" s="94" customFormat="1" ht="30" x14ac:dyDescent="0.25">
      <c r="A137" s="276"/>
      <c r="B137" s="279"/>
      <c r="C137" s="198" t="s">
        <v>59</v>
      </c>
      <c r="D137" s="166" t="s">
        <v>7</v>
      </c>
      <c r="E137" s="199" t="s">
        <v>8</v>
      </c>
      <c r="F137" s="199" t="s">
        <v>8</v>
      </c>
      <c r="G137" s="168">
        <f>MROUND(H137*K137*I137/L137,0.000001)</f>
        <v>351.126127</v>
      </c>
      <c r="H137" s="219">
        <f>H36</f>
        <v>3891472.4332458824</v>
      </c>
      <c r="I137" s="176">
        <f t="shared" si="15"/>
        <v>6.1356150000000005E-3</v>
      </c>
      <c r="J137" s="182"/>
      <c r="K137" s="184">
        <v>1</v>
      </c>
      <c r="L137" s="184">
        <f>'норма часов'!$H$7</f>
        <v>68</v>
      </c>
      <c r="M137" s="178" t="str">
        <f>CONCATENATE(H137," ",F137,"(лимиты выделенные УЖКХ) ","*",I137,"/",L137,"чел.")</f>
        <v>3891472,43324588 кВт час.(лимиты выделенные УЖКХ) *0,006135615/68чел.</v>
      </c>
      <c r="N137" s="133">
        <f>N36</f>
        <v>10.421489327157605</v>
      </c>
      <c r="O137" s="142">
        <f>MROUND(G137*N137,0.000001)</f>
        <v>3659.2571849999999</v>
      </c>
      <c r="P137" s="93"/>
      <c r="Q137" s="93">
        <f t="shared" si="9"/>
        <v>248829.48858</v>
      </c>
    </row>
    <row r="138" spans="1:17" s="94" customFormat="1" ht="30" x14ac:dyDescent="0.25">
      <c r="A138" s="276"/>
      <c r="B138" s="279"/>
      <c r="C138" s="198" t="s">
        <v>60</v>
      </c>
      <c r="D138" s="166" t="s">
        <v>9</v>
      </c>
      <c r="E138" s="199" t="s">
        <v>10</v>
      </c>
      <c r="F138" s="199" t="s">
        <v>10</v>
      </c>
      <c r="G138" s="168">
        <f>MROUND(H138*K138*I138/L138,0.0000001)</f>
        <v>2.6889016999999997</v>
      </c>
      <c r="H138" s="182">
        <f>H37</f>
        <v>29800.65</v>
      </c>
      <c r="I138" s="176">
        <f t="shared" si="15"/>
        <v>6.1356150000000005E-3</v>
      </c>
      <c r="J138" s="182"/>
      <c r="K138" s="184">
        <v>1</v>
      </c>
      <c r="L138" s="184">
        <f>'норма часов'!$H$7</f>
        <v>68</v>
      </c>
      <c r="M138" s="178" t="str">
        <f>CONCATENATE(H138," ",F138,"(лимиты выделенные УЖКХ) ","*",I138,"/",L138,"чел.")</f>
        <v>29800,65 Гкал(лимиты выделенные УЖКХ) *0,006135615/68чел.</v>
      </c>
      <c r="N138" s="133">
        <f>N37</f>
        <v>2853.8909184866775</v>
      </c>
      <c r="O138" s="142">
        <f>MROUND(G138*N138,0.000001)</f>
        <v>7673.8321419999993</v>
      </c>
      <c r="P138" s="93"/>
      <c r="Q138" s="93">
        <f t="shared" si="9"/>
        <v>521820.58565599995</v>
      </c>
    </row>
    <row r="139" spans="1:17" s="94" customFormat="1" ht="30" x14ac:dyDescent="0.25">
      <c r="A139" s="276"/>
      <c r="B139" s="279"/>
      <c r="C139" s="269" t="s">
        <v>61</v>
      </c>
      <c r="D139" s="166" t="s">
        <v>12</v>
      </c>
      <c r="E139" s="200" t="s">
        <v>11</v>
      </c>
      <c r="F139" s="200" t="s">
        <v>11</v>
      </c>
      <c r="G139" s="220">
        <f>MROUND(H139*K139*I139/L139,0.000001)</f>
        <v>20.557648</v>
      </c>
      <c r="H139" s="182">
        <f>H38</f>
        <v>227836.99175999995</v>
      </c>
      <c r="I139" s="176">
        <f t="shared" si="15"/>
        <v>6.1356150000000005E-3</v>
      </c>
      <c r="J139" s="182"/>
      <c r="K139" s="184">
        <v>1</v>
      </c>
      <c r="L139" s="184">
        <f>'норма часов'!$H$7</f>
        <v>68</v>
      </c>
      <c r="M139" s="178" t="str">
        <f>CONCATENATE(H139," ",F139,"(лимиты выделенные УЖКХ) ","*",I139,"/",L139,"чел.")</f>
        <v>227836,99176 м3(лимиты выделенные УЖКХ) *0,006135615/68чел.</v>
      </c>
      <c r="N139" s="133">
        <f>N38</f>
        <v>51.83000000000002</v>
      </c>
      <c r="O139" s="142">
        <f>MROUND(G139*N139,0.000001)</f>
        <v>1065.502896</v>
      </c>
      <c r="P139" s="93"/>
      <c r="Q139" s="93">
        <f t="shared" si="9"/>
        <v>72454.19692799999</v>
      </c>
    </row>
    <row r="140" spans="1:17" s="94" customFormat="1" ht="30" x14ac:dyDescent="0.25">
      <c r="A140" s="276"/>
      <c r="B140" s="279"/>
      <c r="C140" s="269"/>
      <c r="D140" s="166" t="s">
        <v>17</v>
      </c>
      <c r="E140" s="200" t="s">
        <v>11</v>
      </c>
      <c r="F140" s="200" t="s">
        <v>11</v>
      </c>
      <c r="G140" s="168">
        <f>MROUND(H140*K140*I140/L140,0.0000000000001)</f>
        <v>2.8161183688699999E-2</v>
      </c>
      <c r="H140" s="182">
        <f>H39</f>
        <v>26.008809369960769</v>
      </c>
      <c r="I140" s="176">
        <f t="shared" si="15"/>
        <v>6.1356150000000005E-3</v>
      </c>
      <c r="J140" s="182"/>
      <c r="K140" s="184">
        <v>12</v>
      </c>
      <c r="L140" s="184">
        <f>'норма часов'!$H$7</f>
        <v>68</v>
      </c>
      <c r="M140" s="178" t="str">
        <f>CONCATENATE(H140," ",F140,"(лимиты выделенные УЖКХ) ","*",I140,"/",L140,"чел.")</f>
        <v>26,0088093699608 м3(лимиты выделенные УЖКХ) *0,006135615/68чел.</v>
      </c>
      <c r="N140" s="133">
        <f>N39</f>
        <v>57495.6</v>
      </c>
      <c r="O140" s="142">
        <f>MROUND(G140*N140,0.0000000000001)</f>
        <v>1619.1441528920195</v>
      </c>
      <c r="P140" s="93"/>
      <c r="Q140" s="93">
        <f t="shared" si="9"/>
        <v>110101.80239665732</v>
      </c>
    </row>
    <row r="141" spans="1:17" s="94" customFormat="1" ht="30" x14ac:dyDescent="0.25">
      <c r="A141" s="276"/>
      <c r="B141" s="279"/>
      <c r="C141" s="269"/>
      <c r="D141" s="166" t="s">
        <v>13</v>
      </c>
      <c r="E141" s="200" t="s">
        <v>11</v>
      </c>
      <c r="F141" s="200" t="s">
        <v>11</v>
      </c>
      <c r="G141" s="168">
        <f>MROUND(H141*K141*I141/L141,0.000001)</f>
        <v>20.557648</v>
      </c>
      <c r="H141" s="182">
        <f>H40</f>
        <v>227836.99175999995</v>
      </c>
      <c r="I141" s="176">
        <f t="shared" si="15"/>
        <v>6.1356150000000005E-3</v>
      </c>
      <c r="J141" s="182"/>
      <c r="K141" s="184">
        <v>1</v>
      </c>
      <c r="L141" s="184">
        <f>'норма часов'!$H$7</f>
        <v>68</v>
      </c>
      <c r="M141" s="178" t="str">
        <f>CONCATENATE(H141," ",F141,"(лимиты выделенные УЖКХ) ","*",I141,"/",L141,"чел.")</f>
        <v>227836,99176 м3(лимиты выделенные УЖКХ) *0,006135615/68чел.</v>
      </c>
      <c r="N141" s="133">
        <f>N40</f>
        <v>109.46574140931681</v>
      </c>
      <c r="O141" s="142">
        <f>MROUND(G141*N141,0.000001)</f>
        <v>2250.3581799999997</v>
      </c>
      <c r="P141" s="93"/>
      <c r="Q141" s="93">
        <f t="shared" ref="Q141:Q204" si="19">O141*L141</f>
        <v>153024.35623999999</v>
      </c>
    </row>
    <row r="142" spans="1:17" s="94" customFormat="1" ht="28.5" x14ac:dyDescent="0.25">
      <c r="A142" s="276"/>
      <c r="B142" s="279"/>
      <c r="C142" s="201" t="s">
        <v>253</v>
      </c>
      <c r="D142" s="166"/>
      <c r="E142" s="200"/>
      <c r="F142" s="200"/>
      <c r="G142" s="168"/>
      <c r="H142" s="182"/>
      <c r="I142" s="176"/>
      <c r="J142" s="182"/>
      <c r="K142" s="184"/>
      <c r="L142" s="184"/>
      <c r="M142" s="178"/>
      <c r="N142" s="133"/>
      <c r="O142" s="140">
        <f>SUM(O139:O141)</f>
        <v>4935.0052288920197</v>
      </c>
      <c r="P142" s="93"/>
      <c r="Q142" s="93">
        <f t="shared" si="19"/>
        <v>0</v>
      </c>
    </row>
    <row r="143" spans="1:17" s="94" customFormat="1" x14ac:dyDescent="0.25">
      <c r="A143" s="276"/>
      <c r="B143" s="279"/>
      <c r="C143" s="269" t="s">
        <v>208</v>
      </c>
      <c r="D143" s="166" t="s">
        <v>21</v>
      </c>
      <c r="E143" s="96" t="s">
        <v>11</v>
      </c>
      <c r="F143" s="96" t="s">
        <v>11</v>
      </c>
      <c r="G143" s="168">
        <f>MROUND(H143*K143*I143/L143,0.00000001)</f>
        <v>3.1552400000000001E-2</v>
      </c>
      <c r="H143" s="182">
        <f>H42</f>
        <v>349.68999999999994</v>
      </c>
      <c r="I143" s="176">
        <f>I141</f>
        <v>6.1356150000000005E-3</v>
      </c>
      <c r="J143" s="182"/>
      <c r="K143" s="184">
        <v>1</v>
      </c>
      <c r="L143" s="184">
        <f>'норма часов'!$H$7</f>
        <v>68</v>
      </c>
      <c r="M143" s="178" t="str">
        <f>CONCATENATE(H143," ",F143," ","*",I143,"/",L143,"чел.")</f>
        <v>349,69 м3 *0,006135615/68чел.</v>
      </c>
      <c r="N143" s="133">
        <f>N42</f>
        <v>8906.5643855986727</v>
      </c>
      <c r="O143" s="142">
        <f>MROUND(G143*N143,0.000001)</f>
        <v>281.023482</v>
      </c>
      <c r="P143" s="93"/>
      <c r="Q143" s="93">
        <f t="shared" si="19"/>
        <v>19109.596775999998</v>
      </c>
    </row>
    <row r="144" spans="1:17" s="94" customFormat="1" ht="45" x14ac:dyDescent="0.25">
      <c r="A144" s="276"/>
      <c r="B144" s="279"/>
      <c r="C144" s="269"/>
      <c r="D144" s="166" t="s">
        <v>22</v>
      </c>
      <c r="E144" s="96" t="s">
        <v>23</v>
      </c>
      <c r="F144" s="96" t="s">
        <v>26</v>
      </c>
      <c r="G144" s="168">
        <f>MROUND(H144*K144*I144/L144,0.0000001)</f>
        <v>2.5625199999999997E-2</v>
      </c>
      <c r="H144" s="182">
        <f>H43</f>
        <v>284</v>
      </c>
      <c r="I144" s="176">
        <f t="shared" si="15"/>
        <v>6.1356150000000005E-3</v>
      </c>
      <c r="J144" s="182"/>
      <c r="K144" s="184">
        <v>1</v>
      </c>
      <c r="L144" s="184">
        <f>'норма часов'!$H$7</f>
        <v>68</v>
      </c>
      <c r="M144" s="178" t="str">
        <f>CONCATENATE(H144," ",F144,"(потребность из расчета 4 контейнера для уборки территории весной и осенью на 1 учреждение)","*",I144,"/",L144,"чел.")</f>
        <v>284 шт(потребность из расчета 4 контейнера для уборки территории весной и осенью на 1 учреждение)*0,006135615/68чел.</v>
      </c>
      <c r="N144" s="133">
        <f>N43</f>
        <v>5937.7100000000055</v>
      </c>
      <c r="O144" s="142">
        <f>MROUND(G144*N144,0.000001)</f>
        <v>152.15500599999999</v>
      </c>
      <c r="P144" s="93"/>
      <c r="Q144" s="93">
        <f t="shared" si="19"/>
        <v>10346.540407999999</v>
      </c>
    </row>
    <row r="145" spans="1:17" s="94" customFormat="1" ht="28.5" x14ac:dyDescent="0.25">
      <c r="A145" s="276"/>
      <c r="B145" s="279"/>
      <c r="C145" s="201" t="s">
        <v>254</v>
      </c>
      <c r="D145" s="166"/>
      <c r="E145" s="96"/>
      <c r="F145" s="96"/>
      <c r="G145" s="168"/>
      <c r="H145" s="182"/>
      <c r="I145" s="176"/>
      <c r="J145" s="182"/>
      <c r="K145" s="184"/>
      <c r="L145" s="184"/>
      <c r="M145" s="178"/>
      <c r="N145" s="133"/>
      <c r="O145" s="140">
        <f>SUM(O143:O144)</f>
        <v>433.17848800000002</v>
      </c>
      <c r="P145" s="93"/>
      <c r="Q145" s="93">
        <f t="shared" si="19"/>
        <v>0</v>
      </c>
    </row>
    <row r="146" spans="1:17" s="94" customFormat="1" x14ac:dyDescent="0.25">
      <c r="A146" s="276"/>
      <c r="B146" s="279"/>
      <c r="C146" s="198"/>
      <c r="D146" s="285" t="s">
        <v>14</v>
      </c>
      <c r="E146" s="285"/>
      <c r="F146" s="285"/>
      <c r="G146" s="284"/>
      <c r="H146" s="204"/>
      <c r="I146" s="176">
        <f>I141</f>
        <v>6.1356150000000005E-3</v>
      </c>
      <c r="J146" s="204"/>
      <c r="K146" s="205"/>
      <c r="L146" s="184"/>
      <c r="M146" s="197"/>
      <c r="N146" s="133"/>
      <c r="O146" s="140">
        <f>O150+O151</f>
        <v>38738.889747000001</v>
      </c>
      <c r="P146" s="93"/>
      <c r="Q146" s="93"/>
    </row>
    <row r="147" spans="1:17" s="94" customFormat="1" x14ac:dyDescent="0.25">
      <c r="A147" s="276"/>
      <c r="B147" s="279"/>
      <c r="C147" s="269" t="s">
        <v>62</v>
      </c>
      <c r="D147" s="166" t="s">
        <v>41</v>
      </c>
      <c r="E147" s="193" t="s">
        <v>20</v>
      </c>
      <c r="F147" s="193" t="s">
        <v>20</v>
      </c>
      <c r="G147" s="168">
        <f>MROUND(H147*K147*I147/L147,0.00000001)</f>
        <v>4.8904230599999998</v>
      </c>
      <c r="H147" s="182">
        <f>H46</f>
        <v>54199.745000000003</v>
      </c>
      <c r="I147" s="176">
        <f t="shared" si="15"/>
        <v>6.1356150000000005E-3</v>
      </c>
      <c r="J147" s="182"/>
      <c r="K147" s="184">
        <v>1</v>
      </c>
      <c r="L147" s="184">
        <f>'норма часов'!$H$7</f>
        <v>68</v>
      </c>
      <c r="M147" s="178" t="str">
        <f>CONCATENATE(H147," ",F147," ","*",I147,"/",L147,"чел.")</f>
        <v>54199,745 м2 *0,006135615/68чел.</v>
      </c>
      <c r="N147" s="133">
        <f>N46</f>
        <v>1389.0226051801535</v>
      </c>
      <c r="O147" s="142">
        <f>MROUND(G147*N147,0.000001)</f>
        <v>6792.908179</v>
      </c>
      <c r="P147" s="93"/>
      <c r="Q147" s="93">
        <f t="shared" si="19"/>
        <v>461917.75617200002</v>
      </c>
    </row>
    <row r="148" spans="1:17" s="94" customFormat="1" x14ac:dyDescent="0.25">
      <c r="A148" s="276"/>
      <c r="B148" s="279"/>
      <c r="C148" s="269"/>
      <c r="D148" s="166" t="s">
        <v>41</v>
      </c>
      <c r="E148" s="193" t="s">
        <v>78</v>
      </c>
      <c r="F148" s="193" t="s">
        <v>78</v>
      </c>
      <c r="G148" s="168">
        <f>MROUND(H148*K148*I148/L148,0.00000001)</f>
        <v>0.65673638000000001</v>
      </c>
      <c r="H148" s="182">
        <f>H47</f>
        <v>7278.5</v>
      </c>
      <c r="I148" s="176">
        <f t="shared" si="15"/>
        <v>6.1356150000000005E-3</v>
      </c>
      <c r="J148" s="182"/>
      <c r="K148" s="184">
        <v>1</v>
      </c>
      <c r="L148" s="184">
        <f>'норма часов'!$H$7</f>
        <v>68</v>
      </c>
      <c r="M148" s="178" t="str">
        <f>CONCATENATE(H148," ",F148," ","*",I148,"/",L148,"чел.")</f>
        <v>7278,5 погон.м. *0,006135615/68чел.</v>
      </c>
      <c r="N148" s="133">
        <f>N47</f>
        <v>4431.8197430789314</v>
      </c>
      <c r="O148" s="142">
        <f>MROUND(G148*N148,0.000001)</f>
        <v>2910.5372549999997</v>
      </c>
      <c r="P148" s="93"/>
      <c r="Q148" s="93">
        <f t="shared" si="19"/>
        <v>197916.53333999999</v>
      </c>
    </row>
    <row r="149" spans="1:17" s="94" customFormat="1" x14ac:dyDescent="0.25">
      <c r="A149" s="276"/>
      <c r="B149" s="279"/>
      <c r="C149" s="269"/>
      <c r="D149" s="166" t="s">
        <v>41</v>
      </c>
      <c r="E149" s="193" t="s">
        <v>48</v>
      </c>
      <c r="F149" s="193" t="s">
        <v>48</v>
      </c>
      <c r="G149" s="168">
        <f>MROUND(H149*K149*I149/L149,0.0000000001)</f>
        <v>0.2054528729</v>
      </c>
      <c r="H149" s="182">
        <f>H48</f>
        <v>2277</v>
      </c>
      <c r="I149" s="176">
        <f t="shared" si="15"/>
        <v>6.1356150000000005E-3</v>
      </c>
      <c r="J149" s="182"/>
      <c r="K149" s="184">
        <v>1</v>
      </c>
      <c r="L149" s="184">
        <f>'норма часов'!$H$7</f>
        <v>68</v>
      </c>
      <c r="M149" s="178" t="str">
        <f>CONCATENATE(H149," ",F149," ","*",I149,"/",L149,"чел.")</f>
        <v>2277 шт. *0,006135615/68чел.</v>
      </c>
      <c r="N149" s="133">
        <f>N48</f>
        <v>141324.10953008343</v>
      </c>
      <c r="O149" s="142">
        <f>MROUND(G149*N149,0.000001)</f>
        <v>29035.444313</v>
      </c>
      <c r="P149" s="93"/>
      <c r="Q149" s="93">
        <f t="shared" si="19"/>
        <v>1974410.2132840001</v>
      </c>
    </row>
    <row r="150" spans="1:17" s="94" customFormat="1" ht="28.5" x14ac:dyDescent="0.25">
      <c r="A150" s="276"/>
      <c r="B150" s="279"/>
      <c r="C150" s="201" t="s">
        <v>252</v>
      </c>
      <c r="D150" s="166"/>
      <c r="E150" s="193"/>
      <c r="F150" s="193"/>
      <c r="G150" s="168"/>
      <c r="H150" s="182"/>
      <c r="I150" s="176"/>
      <c r="J150" s="182"/>
      <c r="K150" s="184"/>
      <c r="L150" s="184"/>
      <c r="M150" s="178"/>
      <c r="N150" s="133"/>
      <c r="O150" s="140">
        <f>SUM(O147:O149)</f>
        <v>38738.889747000001</v>
      </c>
      <c r="P150" s="93"/>
      <c r="Q150" s="93">
        <f t="shared" si="19"/>
        <v>0</v>
      </c>
    </row>
    <row r="151" spans="1:17" s="94" customFormat="1" x14ac:dyDescent="0.25">
      <c r="A151" s="276"/>
      <c r="B151" s="279"/>
      <c r="C151" s="198" t="s">
        <v>63</v>
      </c>
      <c r="D151" s="166"/>
      <c r="E151" s="193"/>
      <c r="F151" s="193" t="s">
        <v>20</v>
      </c>
      <c r="G151" s="168"/>
      <c r="H151" s="182">
        <f>H50</f>
        <v>0</v>
      </c>
      <c r="I151" s="176">
        <f>I149</f>
        <v>6.1356150000000005E-3</v>
      </c>
      <c r="J151" s="182"/>
      <c r="K151" s="184">
        <v>12</v>
      </c>
      <c r="L151" s="184">
        <f>'норма часов'!$H$7</f>
        <v>68</v>
      </c>
      <c r="M151" s="178"/>
      <c r="N151" s="133">
        <f>N50</f>
        <v>0</v>
      </c>
      <c r="O151" s="142">
        <f>MROUND(G151*N151,0.000001)</f>
        <v>0</v>
      </c>
      <c r="P151" s="93"/>
      <c r="Q151" s="93"/>
    </row>
    <row r="152" spans="1:17" s="94" customFormat="1" x14ac:dyDescent="0.25">
      <c r="A152" s="276"/>
      <c r="B152" s="279"/>
      <c r="C152" s="198"/>
      <c r="D152" s="283" t="s">
        <v>52</v>
      </c>
      <c r="E152" s="283"/>
      <c r="F152" s="283"/>
      <c r="G152" s="284"/>
      <c r="H152" s="171"/>
      <c r="I152" s="176">
        <f t="shared" si="15"/>
        <v>6.1356150000000005E-3</v>
      </c>
      <c r="J152" s="171"/>
      <c r="K152" s="177"/>
      <c r="L152" s="184"/>
      <c r="M152" s="197"/>
      <c r="N152" s="133"/>
      <c r="O152" s="140"/>
      <c r="P152" s="93"/>
      <c r="Q152" s="93">
        <f t="shared" si="19"/>
        <v>0</v>
      </c>
    </row>
    <row r="153" spans="1:17" s="94" customFormat="1" x14ac:dyDescent="0.25">
      <c r="A153" s="276"/>
      <c r="B153" s="279"/>
      <c r="C153" s="198"/>
      <c r="D153" s="179"/>
      <c r="E153" s="180"/>
      <c r="F153" s="181"/>
      <c r="G153" s="168"/>
      <c r="H153" s="171"/>
      <c r="I153" s="176">
        <f t="shared" si="15"/>
        <v>6.1356150000000005E-3</v>
      </c>
      <c r="J153" s="171"/>
      <c r="K153" s="177"/>
      <c r="L153" s="184"/>
      <c r="M153" s="197"/>
      <c r="N153" s="133"/>
      <c r="O153" s="142"/>
      <c r="P153" s="93"/>
      <c r="Q153" s="93">
        <f t="shared" si="19"/>
        <v>0</v>
      </c>
    </row>
    <row r="154" spans="1:17" s="94" customFormat="1" x14ac:dyDescent="0.25">
      <c r="A154" s="276"/>
      <c r="B154" s="279"/>
      <c r="C154" s="267" t="s">
        <v>101</v>
      </c>
      <c r="D154" s="288" t="s">
        <v>53</v>
      </c>
      <c r="E154" s="288"/>
      <c r="F154" s="288"/>
      <c r="G154" s="289"/>
      <c r="H154" s="171"/>
      <c r="I154" s="176">
        <f t="shared" si="15"/>
        <v>6.1356150000000005E-3</v>
      </c>
      <c r="J154" s="171"/>
      <c r="K154" s="177"/>
      <c r="L154" s="184"/>
      <c r="M154" s="197"/>
      <c r="N154" s="133"/>
      <c r="O154" s="140">
        <f>O155</f>
        <v>31.732966999999999</v>
      </c>
      <c r="P154" s="93"/>
      <c r="Q154" s="93">
        <f t="shared" si="19"/>
        <v>0</v>
      </c>
    </row>
    <row r="155" spans="1:17" s="94" customFormat="1" ht="45" x14ac:dyDescent="0.25">
      <c r="A155" s="276"/>
      <c r="B155" s="279"/>
      <c r="C155" s="268"/>
      <c r="D155" s="166" t="s">
        <v>286</v>
      </c>
      <c r="E155" s="180" t="s">
        <v>26</v>
      </c>
      <c r="F155" s="180" t="s">
        <v>26</v>
      </c>
      <c r="G155" s="168">
        <f>MROUND(H155*K155*I155/L155,0.00000001)</f>
        <v>7.5792890000000002E-2</v>
      </c>
      <c r="H155" s="171">
        <f>$H$54</f>
        <v>70</v>
      </c>
      <c r="I155" s="176">
        <f t="shared" si="15"/>
        <v>6.1356150000000005E-3</v>
      </c>
      <c r="J155" s="171"/>
      <c r="K155" s="177">
        <v>12</v>
      </c>
      <c r="L155" s="184">
        <f>'норма часов'!$H$7</f>
        <v>68</v>
      </c>
      <c r="M155" s="178" t="str">
        <f>CONCATENATE(H155," ",F155," ","в мес.","*",K155,"мес.","*",I155,"/",L155,"чел.")</f>
        <v>70 шт в мес.*12мес.*0,006135615/68чел.</v>
      </c>
      <c r="N155" s="133">
        <f>$N$54</f>
        <v>418.67999999999967</v>
      </c>
      <c r="O155" s="142">
        <f>MROUND(G155*N155,0.000001)</f>
        <v>31.732966999999999</v>
      </c>
      <c r="P155" s="93"/>
      <c r="Q155" s="93">
        <f t="shared" si="19"/>
        <v>2157.8417559999998</v>
      </c>
    </row>
    <row r="156" spans="1:17" s="94" customFormat="1" x14ac:dyDescent="0.25">
      <c r="A156" s="276"/>
      <c r="B156" s="279"/>
      <c r="C156" s="269" t="s">
        <v>102</v>
      </c>
      <c r="D156" s="288" t="s">
        <v>54</v>
      </c>
      <c r="E156" s="288"/>
      <c r="F156" s="288"/>
      <c r="G156" s="289"/>
      <c r="H156" s="171"/>
      <c r="I156" s="176">
        <f>I154</f>
        <v>6.1356150000000005E-3</v>
      </c>
      <c r="J156" s="182"/>
      <c r="K156" s="177"/>
      <c r="L156" s="184"/>
      <c r="M156" s="197"/>
      <c r="N156" s="133"/>
      <c r="O156" s="140">
        <f>O157</f>
        <v>10.857816999999999</v>
      </c>
      <c r="P156" s="93"/>
      <c r="Q156" s="93">
        <f t="shared" si="19"/>
        <v>0</v>
      </c>
    </row>
    <row r="157" spans="1:17" s="94" customFormat="1" x14ac:dyDescent="0.25">
      <c r="A157" s="276"/>
      <c r="B157" s="279"/>
      <c r="C157" s="269"/>
      <c r="D157" s="179" t="s">
        <v>103</v>
      </c>
      <c r="E157" s="180" t="s">
        <v>26</v>
      </c>
      <c r="F157" s="180" t="s">
        <v>26</v>
      </c>
      <c r="G157" s="168">
        <f>MROUND(H157*K157*I157/L157,0.0000001)</f>
        <v>4.3309999999999998E-3</v>
      </c>
      <c r="H157" s="182">
        <v>4</v>
      </c>
      <c r="I157" s="176">
        <f t="shared" si="15"/>
        <v>6.1356150000000005E-3</v>
      </c>
      <c r="J157" s="182"/>
      <c r="K157" s="184">
        <v>12</v>
      </c>
      <c r="L157" s="184">
        <f>'норма часов'!$H$7</f>
        <v>68</v>
      </c>
      <c r="M157" s="178" t="str">
        <f>CONCATENATE(H157," ",F157," ","в мес.","*",K157,"мес.","*",I157,"/",L157,"чел.")</f>
        <v>4 шт в мес.*12мес.*0,006135615/68чел.</v>
      </c>
      <c r="N157" s="133">
        <f>N56</f>
        <v>2507</v>
      </c>
      <c r="O157" s="142">
        <f>MROUND(G157*N157,0.000001)</f>
        <v>10.857816999999999</v>
      </c>
      <c r="P157" s="93"/>
      <c r="Q157" s="93">
        <f t="shared" si="19"/>
        <v>738.33155599999998</v>
      </c>
    </row>
    <row r="158" spans="1:17" s="94" customFormat="1" x14ac:dyDescent="0.25">
      <c r="A158" s="276"/>
      <c r="B158" s="279"/>
      <c r="C158" s="198"/>
      <c r="D158" s="283" t="s">
        <v>55</v>
      </c>
      <c r="E158" s="283"/>
      <c r="F158" s="283"/>
      <c r="G158" s="284"/>
      <c r="H158" s="171"/>
      <c r="I158" s="176">
        <f t="shared" si="15"/>
        <v>6.1356150000000005E-3</v>
      </c>
      <c r="J158" s="171"/>
      <c r="K158" s="177"/>
      <c r="L158" s="184"/>
      <c r="M158" s="197"/>
      <c r="N158" s="133"/>
      <c r="O158" s="142"/>
      <c r="P158" s="93"/>
      <c r="Q158" s="93">
        <f t="shared" si="19"/>
        <v>0</v>
      </c>
    </row>
    <row r="159" spans="1:17" s="94" customFormat="1" x14ac:dyDescent="0.25">
      <c r="A159" s="276"/>
      <c r="B159" s="279"/>
      <c r="C159" s="198"/>
      <c r="D159" s="166"/>
      <c r="E159" s="96"/>
      <c r="F159" s="206"/>
      <c r="G159" s="161"/>
      <c r="H159" s="171"/>
      <c r="I159" s="176">
        <f t="shared" si="15"/>
        <v>6.1356150000000005E-3</v>
      </c>
      <c r="J159" s="171"/>
      <c r="K159" s="177"/>
      <c r="L159" s="184"/>
      <c r="M159" s="197"/>
      <c r="N159" s="133"/>
      <c r="O159" s="142"/>
      <c r="P159" s="93"/>
      <c r="Q159" s="93">
        <f t="shared" si="19"/>
        <v>0</v>
      </c>
    </row>
    <row r="160" spans="1:17" s="94" customFormat="1" x14ac:dyDescent="0.25">
      <c r="A160" s="276"/>
      <c r="B160" s="279"/>
      <c r="C160" s="198"/>
      <c r="D160" s="288" t="s">
        <v>56</v>
      </c>
      <c r="E160" s="288"/>
      <c r="F160" s="288"/>
      <c r="G160" s="289"/>
      <c r="H160" s="182"/>
      <c r="I160" s="176">
        <f t="shared" si="15"/>
        <v>6.1356150000000005E-3</v>
      </c>
      <c r="J160" s="182"/>
      <c r="K160" s="184"/>
      <c r="L160" s="184"/>
      <c r="M160" s="197"/>
      <c r="N160" s="133"/>
      <c r="O160" s="140">
        <f>O168+O190+O191+O206+O207+O208+O211</f>
        <v>7247.8166509999992</v>
      </c>
      <c r="P160" s="93"/>
      <c r="Q160" s="93"/>
    </row>
    <row r="161" spans="1:17" s="94" customFormat="1" ht="45" x14ac:dyDescent="0.25">
      <c r="A161" s="276"/>
      <c r="B161" s="279"/>
      <c r="C161" s="269" t="s">
        <v>64</v>
      </c>
      <c r="D161" s="166" t="s">
        <v>24</v>
      </c>
      <c r="E161" s="96" t="s">
        <v>20</v>
      </c>
      <c r="F161" s="96" t="s">
        <v>209</v>
      </c>
      <c r="G161" s="168">
        <f>MROUND(H161*K161*I161/L161,0.000001)</f>
        <v>135.796618</v>
      </c>
      <c r="H161" s="182">
        <f t="shared" ref="H161:H167" si="20">H60</f>
        <v>125417.61000000002</v>
      </c>
      <c r="I161" s="176">
        <f t="shared" si="15"/>
        <v>6.1356150000000005E-3</v>
      </c>
      <c r="J161" s="182"/>
      <c r="K161" s="184">
        <v>12</v>
      </c>
      <c r="L161" s="184">
        <f>'норма часов'!$H$7</f>
        <v>68</v>
      </c>
      <c r="M161" s="178" t="str">
        <f t="shared" ref="M161:M167" si="21">CONCATENATE(H161," ",F161," ","в мес.","*",K161,"мес.","*",I161,"/",L161,"чел.")</f>
        <v>125417,61 м2 (обрабатываемая площадь) в мес.*12мес.*0,006135615/68чел.</v>
      </c>
      <c r="N161" s="133">
        <f t="shared" ref="N161:N167" si="22">N60</f>
        <v>1.1554000005793981</v>
      </c>
      <c r="O161" s="142">
        <f t="shared" ref="O161:O167" si="23">MROUND(G161*N161,0.000001)</f>
        <v>156.89941299999998</v>
      </c>
      <c r="P161" s="93"/>
      <c r="Q161" s="93">
        <f t="shared" si="19"/>
        <v>10669.160083999999</v>
      </c>
    </row>
    <row r="162" spans="1:17" s="94" customFormat="1" ht="45" x14ac:dyDescent="0.25">
      <c r="A162" s="276"/>
      <c r="B162" s="279"/>
      <c r="C162" s="269"/>
      <c r="D162" s="166" t="s">
        <v>77</v>
      </c>
      <c r="E162" s="96" t="s">
        <v>20</v>
      </c>
      <c r="F162" s="96" t="s">
        <v>209</v>
      </c>
      <c r="G162" s="168">
        <f>MROUND(H162*K162*I162/L162,0.000001)</f>
        <v>135.796618</v>
      </c>
      <c r="H162" s="182">
        <f t="shared" si="20"/>
        <v>125417.61000000002</v>
      </c>
      <c r="I162" s="176">
        <f t="shared" si="15"/>
        <v>6.1356150000000005E-3</v>
      </c>
      <c r="J162" s="182"/>
      <c r="K162" s="184">
        <v>12</v>
      </c>
      <c r="L162" s="184">
        <f>'норма часов'!$H$7</f>
        <v>68</v>
      </c>
      <c r="M162" s="178" t="str">
        <f t="shared" si="21"/>
        <v>125417,61 м2 (обрабатываемая площадь) в мес.*12мес.*0,006135615/68чел.</v>
      </c>
      <c r="N162" s="133">
        <f t="shared" si="22"/>
        <v>1.5260000303519317</v>
      </c>
      <c r="O162" s="142">
        <f t="shared" si="23"/>
        <v>207.22564299999999</v>
      </c>
      <c r="P162" s="93"/>
      <c r="Q162" s="93">
        <f t="shared" si="19"/>
        <v>14091.343723999998</v>
      </c>
    </row>
    <row r="163" spans="1:17" s="94" customFormat="1" ht="45" x14ac:dyDescent="0.25">
      <c r="A163" s="276"/>
      <c r="B163" s="279"/>
      <c r="C163" s="269"/>
      <c r="D163" s="166" t="s">
        <v>298</v>
      </c>
      <c r="E163" s="96" t="s">
        <v>20</v>
      </c>
      <c r="F163" s="96" t="s">
        <v>209</v>
      </c>
      <c r="G163" s="168">
        <f>MROUND(H163*K163*I163/L163,0.00000001)</f>
        <v>135.79661809000001</v>
      </c>
      <c r="H163" s="182">
        <f t="shared" si="20"/>
        <v>125417.61000000002</v>
      </c>
      <c r="I163" s="176">
        <f>I159</f>
        <v>6.1356150000000005E-3</v>
      </c>
      <c r="J163" s="182"/>
      <c r="K163" s="184">
        <v>12</v>
      </c>
      <c r="L163" s="184">
        <f>'норма часов'!$H$7</f>
        <v>68</v>
      </c>
      <c r="M163" s="178" t="str">
        <f t="shared" si="21"/>
        <v>125417,61 м2 (обрабатываемая площадь) в мес.*12мес.*0,006135615/68чел.</v>
      </c>
      <c r="N163" s="133">
        <f t="shared" si="22"/>
        <v>0.54500000704313645</v>
      </c>
      <c r="O163" s="142">
        <f t="shared" si="23"/>
        <v>74.009157999999999</v>
      </c>
      <c r="P163" s="93"/>
      <c r="Q163" s="93">
        <f t="shared" si="19"/>
        <v>5032.6227440000002</v>
      </c>
    </row>
    <row r="164" spans="1:17" s="94" customFormat="1" ht="45" x14ac:dyDescent="0.25">
      <c r="A164" s="276"/>
      <c r="B164" s="279"/>
      <c r="C164" s="269"/>
      <c r="D164" s="166" t="s">
        <v>299</v>
      </c>
      <c r="E164" s="96" t="s">
        <v>20</v>
      </c>
      <c r="F164" s="96" t="s">
        <v>209</v>
      </c>
      <c r="G164" s="168">
        <f>MROUND(H164*K164*I164/L164,0.00000001)</f>
        <v>271.59323618000002</v>
      </c>
      <c r="H164" s="182">
        <f t="shared" si="20"/>
        <v>125417.61000000002</v>
      </c>
      <c r="I164" s="176">
        <f>I160</f>
        <v>6.1356150000000005E-3</v>
      </c>
      <c r="J164" s="182"/>
      <c r="K164" s="184">
        <v>24</v>
      </c>
      <c r="L164" s="184">
        <f>'норма часов'!$H$7</f>
        <v>68</v>
      </c>
      <c r="M164" s="178" t="str">
        <f>CONCATENATE(H164," ",F164," ","в год","*",K164," раза в год","*",I164,"/",L164,"чел.")</f>
        <v>125417,61 м2 (обрабатываемая площадь) в год*24 раза в год*0,006135615/68чел.</v>
      </c>
      <c r="N164" s="133">
        <f t="shared" si="22"/>
        <v>2.2890000056610869</v>
      </c>
      <c r="O164" s="142">
        <f t="shared" si="23"/>
        <v>621.676919</v>
      </c>
      <c r="P164" s="93"/>
      <c r="Q164" s="93">
        <f t="shared" si="19"/>
        <v>42274.030491999998</v>
      </c>
    </row>
    <row r="165" spans="1:17" s="94" customFormat="1" ht="45" x14ac:dyDescent="0.25">
      <c r="A165" s="276"/>
      <c r="B165" s="279"/>
      <c r="C165" s="269"/>
      <c r="D165" s="166" t="s">
        <v>300</v>
      </c>
      <c r="E165" s="96" t="s">
        <v>280</v>
      </c>
      <c r="F165" s="96" t="s">
        <v>281</v>
      </c>
      <c r="G165" s="168">
        <f>MROUND(H165*K165*I165/L165,0.00000001)</f>
        <v>2.8151600000000001E-3</v>
      </c>
      <c r="H165" s="182">
        <f t="shared" si="20"/>
        <v>31.200000000000021</v>
      </c>
      <c r="I165" s="176">
        <f>I161</f>
        <v>6.1356150000000005E-3</v>
      </c>
      <c r="J165" s="182"/>
      <c r="K165" s="184">
        <v>1</v>
      </c>
      <c r="L165" s="184">
        <f>'норма часов'!$H$7</f>
        <v>68</v>
      </c>
      <c r="M165" s="178" t="str">
        <f t="shared" si="21"/>
        <v>31,2 га (обрабатываемая площадь) в мес.*1мес.*0,006135615/68чел.</v>
      </c>
      <c r="N165" s="133">
        <f t="shared" si="22"/>
        <v>544.99999999999966</v>
      </c>
      <c r="O165" s="142">
        <f t="shared" si="23"/>
        <v>1.534262</v>
      </c>
      <c r="P165" s="93"/>
      <c r="Q165" s="93">
        <f t="shared" si="19"/>
        <v>104.32981599999999</v>
      </c>
    </row>
    <row r="166" spans="1:17" s="94" customFormat="1" ht="45" x14ac:dyDescent="0.25">
      <c r="A166" s="276"/>
      <c r="B166" s="279"/>
      <c r="C166" s="269"/>
      <c r="D166" s="166" t="s">
        <v>276</v>
      </c>
      <c r="E166" s="96" t="s">
        <v>280</v>
      </c>
      <c r="F166" s="96" t="s">
        <v>281</v>
      </c>
      <c r="G166" s="168">
        <f>MROUND(H166*K166*I166/L166,0.00000001)</f>
        <v>2.8151600000000001E-3</v>
      </c>
      <c r="H166" s="182">
        <f t="shared" si="20"/>
        <v>31.200000000000021</v>
      </c>
      <c r="I166" s="176">
        <f>I162</f>
        <v>6.1356150000000005E-3</v>
      </c>
      <c r="J166" s="182"/>
      <c r="K166" s="184">
        <v>1</v>
      </c>
      <c r="L166" s="184">
        <f>'норма часов'!$H$7</f>
        <v>68</v>
      </c>
      <c r="M166" s="178" t="str">
        <f t="shared" si="21"/>
        <v>31,2 га (обрабатываемая площадь) в мес.*1мес.*0,006135615/68чел.</v>
      </c>
      <c r="N166" s="133">
        <f t="shared" si="22"/>
        <v>2965.9775641025622</v>
      </c>
      <c r="O166" s="142">
        <f>MROUND(G166*N166,0.000001)</f>
        <v>8.3497009999999996</v>
      </c>
      <c r="P166" s="93"/>
      <c r="Q166" s="93">
        <f t="shared" si="19"/>
        <v>567.77966800000002</v>
      </c>
    </row>
    <row r="167" spans="1:17" s="94" customFormat="1" ht="25.5" x14ac:dyDescent="0.25">
      <c r="A167" s="276"/>
      <c r="B167" s="279"/>
      <c r="C167" s="269"/>
      <c r="D167" s="166" t="s">
        <v>105</v>
      </c>
      <c r="E167" s="96" t="s">
        <v>106</v>
      </c>
      <c r="F167" s="206" t="s">
        <v>210</v>
      </c>
      <c r="G167" s="168">
        <f>MROUND(H167*K167*I167/L167,0.000001)</f>
        <v>21.804964999999999</v>
      </c>
      <c r="H167" s="182">
        <f t="shared" si="20"/>
        <v>20138.400000000001</v>
      </c>
      <c r="I167" s="176">
        <f>I162</f>
        <v>6.1356150000000005E-3</v>
      </c>
      <c r="J167" s="182"/>
      <c r="K167" s="184">
        <v>12</v>
      </c>
      <c r="L167" s="184">
        <f>'норма часов'!$H$7</f>
        <v>68</v>
      </c>
      <c r="M167" s="178" t="str">
        <f t="shared" si="21"/>
        <v>20138,4 кг стираемого белья в мес.*12мес.*0,006135615/68чел.</v>
      </c>
      <c r="N167" s="133">
        <f t="shared" si="22"/>
        <v>70.849999999999994</v>
      </c>
      <c r="O167" s="142">
        <f t="shared" si="23"/>
        <v>1544.88177</v>
      </c>
      <c r="P167" s="93"/>
      <c r="Q167" s="93">
        <f t="shared" si="19"/>
        <v>105051.96036</v>
      </c>
    </row>
    <row r="168" spans="1:17" s="94" customFormat="1" ht="28.5" x14ac:dyDescent="0.25">
      <c r="A168" s="276"/>
      <c r="B168" s="279"/>
      <c r="C168" s="201" t="s">
        <v>255</v>
      </c>
      <c r="D168" s="166"/>
      <c r="E168" s="96"/>
      <c r="F168" s="206"/>
      <c r="G168" s="168"/>
      <c r="H168" s="182"/>
      <c r="I168" s="176"/>
      <c r="J168" s="182"/>
      <c r="K168" s="184"/>
      <c r="L168" s="184"/>
      <c r="M168" s="178"/>
      <c r="N168" s="133"/>
      <c r="O168" s="140">
        <f>SUM(O161:O167)</f>
        <v>2614.5768659999999</v>
      </c>
      <c r="P168" s="93"/>
      <c r="Q168" s="93">
        <f t="shared" si="19"/>
        <v>0</v>
      </c>
    </row>
    <row r="169" spans="1:17" s="94" customFormat="1" ht="45" x14ac:dyDescent="0.25">
      <c r="A169" s="276"/>
      <c r="B169" s="279"/>
      <c r="C169" s="269" t="s">
        <v>63</v>
      </c>
      <c r="D169" s="208" t="s">
        <v>301</v>
      </c>
      <c r="E169" s="96" t="s">
        <v>20</v>
      </c>
      <c r="F169" s="96" t="s">
        <v>209</v>
      </c>
      <c r="G169" s="168">
        <f>MROUND(H169*K169*I169/L169,0.000001)</f>
        <v>0.68735400000000002</v>
      </c>
      <c r="H169" s="182">
        <f>H68</f>
        <v>7617.8300000000008</v>
      </c>
      <c r="I169" s="176">
        <f>I167</f>
        <v>6.1356150000000005E-3</v>
      </c>
      <c r="J169" s="182"/>
      <c r="K169" s="184">
        <v>1</v>
      </c>
      <c r="L169" s="184">
        <f>'норма часов'!$H$7</f>
        <v>68</v>
      </c>
      <c r="M169" s="178" t="str">
        <f>CONCATENATE(H169," ",F169," ","*",I169,"/",L169,"чел.")</f>
        <v>7617,83 м2 (обрабатываемая площадь) *0,006135615/68чел.</v>
      </c>
      <c r="N169" s="133">
        <f t="shared" ref="N169:N189" si="24">N68</f>
        <v>68.787860847511681</v>
      </c>
      <c r="O169" s="142">
        <f t="shared" ref="O169:O189" si="25">MROUND(G169*N169,0.000001)</f>
        <v>47.281610999999998</v>
      </c>
      <c r="P169" s="93"/>
      <c r="Q169" s="93">
        <f t="shared" si="19"/>
        <v>3215.1495479999999</v>
      </c>
    </row>
    <row r="170" spans="1:17" s="94" customFormat="1" ht="60" x14ac:dyDescent="0.25">
      <c r="A170" s="276"/>
      <c r="B170" s="279"/>
      <c r="C170" s="269"/>
      <c r="D170" s="166" t="s">
        <v>302</v>
      </c>
      <c r="E170" s="96" t="s">
        <v>26</v>
      </c>
      <c r="F170" s="206" t="s">
        <v>26</v>
      </c>
      <c r="G170" s="168">
        <f>MROUND(H170*K170*I170/L170,0.000001)</f>
        <v>2.4359999999999998E-3</v>
      </c>
      <c r="H170" s="182">
        <f>H69</f>
        <v>27</v>
      </c>
      <c r="I170" s="176">
        <f t="shared" si="15"/>
        <v>6.1356150000000005E-3</v>
      </c>
      <c r="J170" s="182"/>
      <c r="K170" s="184">
        <v>1</v>
      </c>
      <c r="L170" s="184">
        <f>'норма часов'!$H$7</f>
        <v>68</v>
      </c>
      <c r="M170" s="178" t="str">
        <f>CONCATENATE(H170," ",F170," ","*",I170,"/",L170,"чел.")</f>
        <v>27 шт *0,006135615/68чел.</v>
      </c>
      <c r="N170" s="133">
        <f t="shared" si="24"/>
        <v>6540</v>
      </c>
      <c r="O170" s="142">
        <f t="shared" si="25"/>
        <v>15.931439999999998</v>
      </c>
      <c r="P170" s="93"/>
      <c r="Q170" s="93">
        <f t="shared" si="19"/>
        <v>1083.3379199999999</v>
      </c>
    </row>
    <row r="171" spans="1:17" s="94" customFormat="1" ht="45" x14ac:dyDescent="0.25">
      <c r="A171" s="276"/>
      <c r="B171" s="279"/>
      <c r="C171" s="269"/>
      <c r="D171" s="208" t="s">
        <v>30</v>
      </c>
      <c r="E171" s="96" t="s">
        <v>45</v>
      </c>
      <c r="F171" s="206" t="s">
        <v>223</v>
      </c>
      <c r="G171" s="168">
        <f>MROUND(H171*K171*I171/L171,0.00000001)</f>
        <v>2.598613E-2</v>
      </c>
      <c r="H171" s="182">
        <f>H70</f>
        <v>72</v>
      </c>
      <c r="I171" s="176">
        <f t="shared" si="15"/>
        <v>6.1356150000000005E-3</v>
      </c>
      <c r="J171" s="182"/>
      <c r="K171" s="184">
        <v>4</v>
      </c>
      <c r="L171" s="184">
        <f>'норма часов'!$H$7</f>
        <v>68</v>
      </c>
      <c r="M171" s="178" t="str">
        <f>CONCATENATE(H171," ",F171," ","в кв.","*",K171,"кв.","*",I171,"/",L171,"чел.")</f>
        <v>72 системы в кв.*4кв.*0,006135615/68чел.</v>
      </c>
      <c r="N171" s="133">
        <f t="shared" si="24"/>
        <v>6932.0972222222226</v>
      </c>
      <c r="O171" s="142">
        <f t="shared" si="25"/>
        <v>180.13837999999998</v>
      </c>
      <c r="P171" s="93"/>
      <c r="Q171" s="93">
        <f t="shared" si="19"/>
        <v>12249.409839999998</v>
      </c>
    </row>
    <row r="172" spans="1:17" s="94" customFormat="1" ht="60" x14ac:dyDescent="0.25">
      <c r="A172" s="276"/>
      <c r="B172" s="279"/>
      <c r="C172" s="269"/>
      <c r="D172" s="208" t="s">
        <v>86</v>
      </c>
      <c r="E172" s="96" t="s">
        <v>45</v>
      </c>
      <c r="F172" s="206" t="s">
        <v>224</v>
      </c>
      <c r="G172" s="168">
        <f>MROUND(H172*K172*I172/L172,0.00000001)</f>
        <v>7.6875650000000004E-2</v>
      </c>
      <c r="H172" s="182">
        <f>H71</f>
        <v>71</v>
      </c>
      <c r="I172" s="176">
        <f t="shared" si="15"/>
        <v>6.1356150000000005E-3</v>
      </c>
      <c r="J172" s="182"/>
      <c r="K172" s="184">
        <v>12</v>
      </c>
      <c r="L172" s="184">
        <f>'норма часов'!$H$7</f>
        <v>68</v>
      </c>
      <c r="M172" s="178" t="str">
        <f>CONCATENATE(H172," ",F172," ","в мес.","*",K172,"мес.","*",I172,"/",L172,"чел.")</f>
        <v>71 систем в мес.*12мес.*0,006135615/68чел.</v>
      </c>
      <c r="N172" s="133">
        <f t="shared" si="24"/>
        <v>5722.192957746478</v>
      </c>
      <c r="O172" s="142">
        <f t="shared" si="25"/>
        <v>439.89730299999997</v>
      </c>
      <c r="P172" s="93"/>
      <c r="Q172" s="93">
        <f t="shared" si="19"/>
        <v>29913.016603999997</v>
      </c>
    </row>
    <row r="173" spans="1:17" s="94" customFormat="1" ht="30" x14ac:dyDescent="0.25">
      <c r="A173" s="276"/>
      <c r="B173" s="279"/>
      <c r="C173" s="269"/>
      <c r="D173" s="208" t="s">
        <v>303</v>
      </c>
      <c r="E173" s="96" t="s">
        <v>26</v>
      </c>
      <c r="F173" s="206" t="s">
        <v>26</v>
      </c>
      <c r="G173" s="168">
        <f>MROUND(H173*K173*I173/L173,0.000000001)</f>
        <v>3.6091900000000002E-4</v>
      </c>
      <c r="H173" s="182">
        <f>H72</f>
        <v>4</v>
      </c>
      <c r="I173" s="176">
        <f t="shared" si="15"/>
        <v>6.1356150000000005E-3</v>
      </c>
      <c r="J173" s="182"/>
      <c r="K173" s="184">
        <v>1</v>
      </c>
      <c r="L173" s="184">
        <f>'норма часов'!$H$7</f>
        <v>68</v>
      </c>
      <c r="M173" s="178" t="str">
        <f>CONCATENATE(H173," ",F173," ","*",I173,"/",L173,"чел.")</f>
        <v>4 шт *0,006135615/68чел.</v>
      </c>
      <c r="N173" s="133">
        <f t="shared" si="24"/>
        <v>68235.252500000002</v>
      </c>
      <c r="O173" s="142">
        <f t="shared" si="25"/>
        <v>24.627399</v>
      </c>
      <c r="P173" s="93"/>
      <c r="Q173" s="93">
        <f t="shared" si="19"/>
        <v>1674.6631320000001</v>
      </c>
    </row>
    <row r="174" spans="1:17" s="94" customFormat="1" ht="30" x14ac:dyDescent="0.25">
      <c r="A174" s="276"/>
      <c r="B174" s="279"/>
      <c r="C174" s="269"/>
      <c r="D174" s="208" t="s">
        <v>108</v>
      </c>
      <c r="E174" s="96" t="s">
        <v>26</v>
      </c>
      <c r="F174" s="206" t="s">
        <v>26</v>
      </c>
      <c r="G174" s="168">
        <f>MROUND(H174*K174*I174/L174,0.00000001)</f>
        <v>1.0827600000000001E-3</v>
      </c>
      <c r="H174" s="182">
        <v>1</v>
      </c>
      <c r="I174" s="176">
        <f t="shared" si="15"/>
        <v>6.1356150000000005E-3</v>
      </c>
      <c r="J174" s="182"/>
      <c r="K174" s="184">
        <v>12</v>
      </c>
      <c r="L174" s="184">
        <f>'норма часов'!$H$7</f>
        <v>68</v>
      </c>
      <c r="M174" s="178" t="str">
        <f>CONCATENATE(H174," ",F174," ","в мес.","*",K174,"мес.","*",I174,"/",L174,"чел.")</f>
        <v>1 шт в мес.*12мес.*0,006135615/68чел.</v>
      </c>
      <c r="N174" s="133">
        <f t="shared" si="24"/>
        <v>2779.5</v>
      </c>
      <c r="O174" s="142">
        <f t="shared" si="25"/>
        <v>3.009531</v>
      </c>
      <c r="P174" s="93"/>
      <c r="Q174" s="93">
        <f t="shared" si="19"/>
        <v>204.64810800000001</v>
      </c>
    </row>
    <row r="175" spans="1:17" s="94" customFormat="1" ht="30" x14ac:dyDescent="0.25">
      <c r="A175" s="276"/>
      <c r="B175" s="279"/>
      <c r="C175" s="269"/>
      <c r="D175" s="208" t="s">
        <v>304</v>
      </c>
      <c r="E175" s="96" t="s">
        <v>26</v>
      </c>
      <c r="F175" s="206" t="s">
        <v>26</v>
      </c>
      <c r="G175" s="168">
        <f>MROUND(H175*K175*I175/L175,0.00000001)</f>
        <v>6.4063000000000002E-3</v>
      </c>
      <c r="H175" s="182">
        <f>H74</f>
        <v>71</v>
      </c>
      <c r="I175" s="176">
        <f t="shared" si="15"/>
        <v>6.1356150000000005E-3</v>
      </c>
      <c r="J175" s="182"/>
      <c r="K175" s="184">
        <v>1</v>
      </c>
      <c r="L175" s="184">
        <f>'норма часов'!$H$7</f>
        <v>68</v>
      </c>
      <c r="M175" s="178" t="str">
        <f>CONCATENATE(H175," ",F175," ","в мес.","*",K175,"мес.","*",I175,"/",L175,"чел.")</f>
        <v>71 шт в мес.*1мес.*0,006135615/68чел.</v>
      </c>
      <c r="N175" s="133">
        <f t="shared" si="24"/>
        <v>872</v>
      </c>
      <c r="O175" s="142">
        <f t="shared" si="25"/>
        <v>5.5862939999999996</v>
      </c>
      <c r="P175" s="93"/>
      <c r="Q175" s="93">
        <f t="shared" si="19"/>
        <v>379.86799199999996</v>
      </c>
    </row>
    <row r="176" spans="1:17" s="94" customFormat="1" ht="60" x14ac:dyDescent="0.25">
      <c r="A176" s="276"/>
      <c r="B176" s="279"/>
      <c r="C176" s="269"/>
      <c r="D176" s="208" t="s">
        <v>31</v>
      </c>
      <c r="E176" s="96" t="s">
        <v>46</v>
      </c>
      <c r="F176" s="206" t="s">
        <v>26</v>
      </c>
      <c r="G176" s="168">
        <f>MROUND(H176*K176*I176/L176,0.00000001)</f>
        <v>7.9402099999999996E-3</v>
      </c>
      <c r="H176" s="182">
        <f>H75</f>
        <v>44</v>
      </c>
      <c r="I176" s="176">
        <f t="shared" si="15"/>
        <v>6.1356150000000005E-3</v>
      </c>
      <c r="J176" s="182"/>
      <c r="K176" s="184">
        <v>2</v>
      </c>
      <c r="L176" s="184">
        <f>'норма часов'!$H$7</f>
        <v>68</v>
      </c>
      <c r="M176" s="178" t="str">
        <f>CONCATENATE(H176," ",F176," ","*",I176,"/",L176,"чел.")</f>
        <v>44 шт *0,006135615/68чел.</v>
      </c>
      <c r="N176" s="133">
        <f t="shared" si="24"/>
        <v>4711.5250000000005</v>
      </c>
      <c r="O176" s="142">
        <f t="shared" si="25"/>
        <v>37.410497999999997</v>
      </c>
      <c r="P176" s="93"/>
      <c r="Q176" s="93">
        <f t="shared" si="19"/>
        <v>2543.9138639999996</v>
      </c>
    </row>
    <row r="177" spans="1:17" s="94" customFormat="1" ht="30" x14ac:dyDescent="0.25">
      <c r="A177" s="276"/>
      <c r="B177" s="279"/>
      <c r="C177" s="269"/>
      <c r="D177" s="208" t="s">
        <v>109</v>
      </c>
      <c r="E177" s="96" t="s">
        <v>45</v>
      </c>
      <c r="F177" s="206" t="s">
        <v>211</v>
      </c>
      <c r="G177" s="168">
        <f>MROUND(H177*K177*I177/L177,0.0000001)</f>
        <v>1.805E-4</v>
      </c>
      <c r="H177" s="182">
        <v>1</v>
      </c>
      <c r="I177" s="176">
        <f t="shared" si="15"/>
        <v>6.1356150000000005E-3</v>
      </c>
      <c r="J177" s="182"/>
      <c r="K177" s="184">
        <v>2</v>
      </c>
      <c r="L177" s="184">
        <f>'норма часов'!$H$7</f>
        <v>68</v>
      </c>
      <c r="M177" s="178" t="str">
        <f>CONCATENATE(H177," ",F177," ","в мес.","*",K177,"*",I177,"/",L177,"чел.")</f>
        <v>1  система(2 раза в год (зима, лето) в мес.*2*0,006135615/68чел.</v>
      </c>
      <c r="N177" s="133">
        <f t="shared" si="24"/>
        <v>8965.7199999999993</v>
      </c>
      <c r="O177" s="142">
        <f t="shared" si="25"/>
        <v>1.618312</v>
      </c>
      <c r="P177" s="93"/>
      <c r="Q177" s="93">
        <f t="shared" si="19"/>
        <v>110.045216</v>
      </c>
    </row>
    <row r="178" spans="1:17" s="94" customFormat="1" ht="45" x14ac:dyDescent="0.25">
      <c r="A178" s="276"/>
      <c r="B178" s="279"/>
      <c r="C178" s="269"/>
      <c r="D178" s="208" t="s">
        <v>110</v>
      </c>
      <c r="E178" s="96" t="s">
        <v>48</v>
      </c>
      <c r="F178" s="206" t="s">
        <v>26</v>
      </c>
      <c r="G178" s="168">
        <f>MROUND(H178*K178*I178/L178,0.000001)</f>
        <v>2.797E-3</v>
      </c>
      <c r="H178" s="182">
        <f t="shared" ref="H178:H189" si="26">H77</f>
        <v>31</v>
      </c>
      <c r="I178" s="176">
        <f t="shared" si="15"/>
        <v>6.1356150000000005E-3</v>
      </c>
      <c r="J178" s="182"/>
      <c r="K178" s="184">
        <v>1</v>
      </c>
      <c r="L178" s="184">
        <f>'норма часов'!$H$7</f>
        <v>68</v>
      </c>
      <c r="M178" s="178" t="str">
        <f>CONCATENATE(H178," ",F178," ","*",I178,"/",L178,"чел.")</f>
        <v>31 шт *0,006135615/68чел.</v>
      </c>
      <c r="N178" s="133">
        <f t="shared" si="24"/>
        <v>12310.670967741937</v>
      </c>
      <c r="O178" s="142">
        <f t="shared" si="25"/>
        <v>34.432946999999999</v>
      </c>
      <c r="P178" s="93"/>
      <c r="Q178" s="93">
        <f t="shared" si="19"/>
        <v>2341.440396</v>
      </c>
    </row>
    <row r="179" spans="1:17" s="94" customFormat="1" x14ac:dyDescent="0.25">
      <c r="A179" s="276"/>
      <c r="B179" s="279"/>
      <c r="C179" s="269"/>
      <c r="D179" s="208" t="s">
        <v>111</v>
      </c>
      <c r="E179" s="96" t="s">
        <v>48</v>
      </c>
      <c r="F179" s="206" t="s">
        <v>26</v>
      </c>
      <c r="G179" s="168">
        <f>MROUND(H179*K179*I179/L179,0.000000001)</f>
        <v>5.8288342000000007E-2</v>
      </c>
      <c r="H179" s="182">
        <f t="shared" si="26"/>
        <v>646</v>
      </c>
      <c r="I179" s="176">
        <f t="shared" si="15"/>
        <v>6.1356150000000005E-3</v>
      </c>
      <c r="J179" s="182"/>
      <c r="K179" s="184">
        <v>1</v>
      </c>
      <c r="L179" s="184">
        <f>'норма часов'!$H$7</f>
        <v>68</v>
      </c>
      <c r="M179" s="178" t="str">
        <f>CONCATENATE(H179," ",F179," ","*",I179,"/",L179,"чел.")</f>
        <v>646 шт *0,006135615/68чел.</v>
      </c>
      <c r="N179" s="133">
        <f t="shared" si="24"/>
        <v>16350</v>
      </c>
      <c r="O179" s="142">
        <f>MROUND(G179*N179,0.000001)</f>
        <v>953.01439199999993</v>
      </c>
      <c r="P179" s="93"/>
      <c r="Q179" s="93">
        <f t="shared" si="19"/>
        <v>64804.978655999992</v>
      </c>
    </row>
    <row r="180" spans="1:17" s="94" customFormat="1" ht="45" x14ac:dyDescent="0.25">
      <c r="A180" s="276"/>
      <c r="B180" s="279"/>
      <c r="C180" s="269"/>
      <c r="D180" s="208" t="s">
        <v>112</v>
      </c>
      <c r="E180" s="96" t="s">
        <v>20</v>
      </c>
      <c r="F180" s="96" t="s">
        <v>209</v>
      </c>
      <c r="G180" s="168">
        <f t="shared" ref="G180:G185" si="27">MROUND(H180*K180*I180/L180,0.00000001)</f>
        <v>1.3173530000000001E-2</v>
      </c>
      <c r="H180" s="182">
        <f t="shared" si="26"/>
        <v>73</v>
      </c>
      <c r="I180" s="176">
        <f t="shared" si="15"/>
        <v>6.1356150000000005E-3</v>
      </c>
      <c r="J180" s="182"/>
      <c r="K180" s="184">
        <v>2</v>
      </c>
      <c r="L180" s="184">
        <f>'норма часов'!$H$7</f>
        <v>68</v>
      </c>
      <c r="M180" s="178" t="str">
        <f>CONCATENATE(H180," ",F180," ","*",I180,"/",L180,"чел.")</f>
        <v>73 м2 (обрабатываемая площадь) *0,006135615/68чел.</v>
      </c>
      <c r="N180" s="133">
        <f t="shared" si="24"/>
        <v>5450</v>
      </c>
      <c r="O180" s="142">
        <f t="shared" si="25"/>
        <v>71.795738999999998</v>
      </c>
      <c r="P180" s="93"/>
      <c r="Q180" s="93">
        <f t="shared" si="19"/>
        <v>4882.1102519999995</v>
      </c>
    </row>
    <row r="181" spans="1:17" s="94" customFormat="1" ht="30" x14ac:dyDescent="0.25">
      <c r="A181" s="276"/>
      <c r="B181" s="279"/>
      <c r="C181" s="269"/>
      <c r="D181" s="208" t="s">
        <v>32</v>
      </c>
      <c r="E181" s="96" t="s">
        <v>79</v>
      </c>
      <c r="F181" s="206" t="s">
        <v>212</v>
      </c>
      <c r="G181" s="168">
        <f t="shared" si="27"/>
        <v>6.4063000000000002E-3</v>
      </c>
      <c r="H181" s="182">
        <f t="shared" si="26"/>
        <v>71</v>
      </c>
      <c r="I181" s="176">
        <f t="shared" si="15"/>
        <v>6.1356150000000005E-3</v>
      </c>
      <c r="J181" s="182"/>
      <c r="K181" s="184">
        <v>1</v>
      </c>
      <c r="L181" s="184">
        <f>'норма часов'!$H$7</f>
        <v>68</v>
      </c>
      <c r="M181" s="178" t="str">
        <f>CONCATENATE(H181," ",F181," ","*",I181,"/",L181,"чел.")</f>
        <v>71 замеров(потребность) *0,006135615/68чел.</v>
      </c>
      <c r="N181" s="133">
        <f t="shared" si="24"/>
        <v>11514.084507042253</v>
      </c>
      <c r="O181" s="142">
        <f t="shared" si="25"/>
        <v>73.762680000000003</v>
      </c>
      <c r="P181" s="93"/>
      <c r="Q181" s="93">
        <f t="shared" si="19"/>
        <v>5015.8622400000004</v>
      </c>
    </row>
    <row r="182" spans="1:17" s="94" customFormat="1" ht="30" x14ac:dyDescent="0.25">
      <c r="A182" s="276"/>
      <c r="B182" s="279"/>
      <c r="C182" s="269"/>
      <c r="D182" s="208" t="s">
        <v>113</v>
      </c>
      <c r="E182" s="96" t="s">
        <v>48</v>
      </c>
      <c r="F182" s="206" t="s">
        <v>26</v>
      </c>
      <c r="G182" s="168">
        <f t="shared" si="27"/>
        <v>3.7896449999999998E-2</v>
      </c>
      <c r="H182" s="182">
        <f t="shared" si="26"/>
        <v>35</v>
      </c>
      <c r="I182" s="176">
        <f t="shared" si="15"/>
        <v>6.1356150000000005E-3</v>
      </c>
      <c r="J182" s="182"/>
      <c r="K182" s="184">
        <v>12</v>
      </c>
      <c r="L182" s="184">
        <f>'норма часов'!$H$7</f>
        <v>68</v>
      </c>
      <c r="M182" s="178" t="str">
        <f>CONCATENATE(H182," ",F182," ","в мес.","*",K182,"мес.","*",I182,"/",L182,"чел.")</f>
        <v>35 шт в мес.*12мес.*0,006135615/68чел.</v>
      </c>
      <c r="N182" s="133">
        <f t="shared" si="24"/>
        <v>2875.2235952380961</v>
      </c>
      <c r="O182" s="142">
        <f t="shared" si="25"/>
        <v>108.96076699999999</v>
      </c>
      <c r="P182" s="93"/>
      <c r="Q182" s="93">
        <f t="shared" si="19"/>
        <v>7409.3321559999995</v>
      </c>
    </row>
    <row r="183" spans="1:17" s="94" customFormat="1" x14ac:dyDescent="0.25">
      <c r="A183" s="276"/>
      <c r="B183" s="279"/>
      <c r="C183" s="269"/>
      <c r="D183" s="166" t="s">
        <v>25</v>
      </c>
      <c r="E183" s="96" t="s">
        <v>26</v>
      </c>
      <c r="F183" s="206" t="s">
        <v>26</v>
      </c>
      <c r="G183" s="168">
        <f t="shared" si="27"/>
        <v>6.9476819999999995E-2</v>
      </c>
      <c r="H183" s="182">
        <f t="shared" si="26"/>
        <v>770</v>
      </c>
      <c r="I183" s="176">
        <f t="shared" si="15"/>
        <v>6.1356150000000005E-3</v>
      </c>
      <c r="J183" s="182"/>
      <c r="K183" s="184">
        <v>1</v>
      </c>
      <c r="L183" s="184">
        <f>'норма часов'!$H$7</f>
        <v>68</v>
      </c>
      <c r="M183" s="178" t="str">
        <f t="shared" ref="M183:M188" si="28">CONCATENATE(H183," ",F183," ","*",I183,"/",L183,"чел.")</f>
        <v>770 шт *0,006135615/68чел.</v>
      </c>
      <c r="N183" s="133">
        <f t="shared" si="24"/>
        <v>436</v>
      </c>
      <c r="O183" s="142">
        <f t="shared" si="25"/>
        <v>30.291893999999999</v>
      </c>
      <c r="P183" s="93"/>
      <c r="Q183" s="93">
        <f t="shared" si="19"/>
        <v>2059.8487919999998</v>
      </c>
    </row>
    <row r="184" spans="1:17" s="94" customFormat="1" ht="30" x14ac:dyDescent="0.25">
      <c r="A184" s="276"/>
      <c r="B184" s="279"/>
      <c r="C184" s="269"/>
      <c r="D184" s="208" t="s">
        <v>80</v>
      </c>
      <c r="E184" s="96" t="s">
        <v>81</v>
      </c>
      <c r="F184" s="206" t="s">
        <v>213</v>
      </c>
      <c r="G184" s="168">
        <f t="shared" si="27"/>
        <v>6.4063000000000002E-3</v>
      </c>
      <c r="H184" s="182">
        <f t="shared" si="26"/>
        <v>71</v>
      </c>
      <c r="I184" s="176">
        <f>I182</f>
        <v>6.1356150000000005E-3</v>
      </c>
      <c r="J184" s="182"/>
      <c r="K184" s="184">
        <v>1</v>
      </c>
      <c r="L184" s="184">
        <f>'норма часов'!$H$7</f>
        <v>68</v>
      </c>
      <c r="M184" s="178" t="str">
        <f t="shared" si="28"/>
        <v>71 отключений(потребность) *0,006135615/68чел.</v>
      </c>
      <c r="N184" s="133">
        <f t="shared" si="24"/>
        <v>4905</v>
      </c>
      <c r="O184" s="142">
        <f t="shared" si="25"/>
        <v>31.422901999999997</v>
      </c>
      <c r="P184" s="93"/>
      <c r="Q184" s="93">
        <f t="shared" si="19"/>
        <v>2136.7573359999997</v>
      </c>
    </row>
    <row r="185" spans="1:17" s="94" customFormat="1" ht="45" x14ac:dyDescent="0.25">
      <c r="A185" s="276"/>
      <c r="B185" s="279"/>
      <c r="C185" s="269"/>
      <c r="D185" s="166" t="s">
        <v>305</v>
      </c>
      <c r="E185" s="96" t="s">
        <v>28</v>
      </c>
      <c r="F185" s="96" t="s">
        <v>313</v>
      </c>
      <c r="G185" s="168">
        <f t="shared" si="27"/>
        <v>1.281261E-2</v>
      </c>
      <c r="H185" s="182">
        <f t="shared" si="26"/>
        <v>71</v>
      </c>
      <c r="I185" s="176">
        <f>I183</f>
        <v>6.1356150000000005E-3</v>
      </c>
      <c r="J185" s="182"/>
      <c r="K185" s="184">
        <v>2</v>
      </c>
      <c r="L185" s="184">
        <f>'норма часов'!$H$7</f>
        <v>68</v>
      </c>
      <c r="M185" s="178" t="str">
        <f>CONCATENATE(H185," ",F185," ","в год","*",K185," раза в год","*",I185,"/",L185,"чел.")</f>
        <v>71 количество устройство в год*2 раза в год*0,006135615/68чел.</v>
      </c>
      <c r="N185" s="133">
        <f t="shared" si="24"/>
        <v>2725</v>
      </c>
      <c r="O185" s="142">
        <f t="shared" si="25"/>
        <v>34.914361999999997</v>
      </c>
      <c r="P185" s="93"/>
      <c r="Q185" s="93">
        <f t="shared" si="19"/>
        <v>2374.1766159999997</v>
      </c>
    </row>
    <row r="186" spans="1:17" s="98" customFormat="1" ht="31.5" x14ac:dyDescent="0.25">
      <c r="A186" s="276"/>
      <c r="B186" s="279"/>
      <c r="C186" s="269"/>
      <c r="D186" s="209" t="s">
        <v>307</v>
      </c>
      <c r="E186" s="166" t="s">
        <v>26</v>
      </c>
      <c r="F186" s="210" t="s">
        <v>26</v>
      </c>
      <c r="G186" s="168">
        <f>MROUND(H186*K186*I186/L186,0.0000000001)</f>
        <v>6.4063039000000002E-3</v>
      </c>
      <c r="H186" s="182">
        <f t="shared" si="26"/>
        <v>71</v>
      </c>
      <c r="I186" s="176">
        <f>I183</f>
        <v>6.1356150000000005E-3</v>
      </c>
      <c r="J186" s="182"/>
      <c r="K186" s="184">
        <v>1</v>
      </c>
      <c r="L186" s="184">
        <f>'норма часов'!$H$7</f>
        <v>68</v>
      </c>
      <c r="M186" s="178" t="str">
        <f t="shared" si="28"/>
        <v>71 шт *0,006135615/68чел.</v>
      </c>
      <c r="N186" s="133">
        <f t="shared" si="24"/>
        <v>11009</v>
      </c>
      <c r="O186" s="142">
        <f t="shared" si="25"/>
        <v>70.527000000000001</v>
      </c>
      <c r="P186" s="97"/>
      <c r="Q186" s="93">
        <f t="shared" si="19"/>
        <v>4795.8360000000002</v>
      </c>
    </row>
    <row r="187" spans="1:17" s="98" customFormat="1" ht="63" x14ac:dyDescent="0.25">
      <c r="A187" s="276"/>
      <c r="B187" s="279"/>
      <c r="C187" s="269"/>
      <c r="D187" s="211" t="s">
        <v>308</v>
      </c>
      <c r="E187" s="166" t="s">
        <v>26</v>
      </c>
      <c r="F187" s="210" t="s">
        <v>26</v>
      </c>
      <c r="G187" s="168">
        <f>MROUND(H187*K187*I187/L187,0.0000000001)</f>
        <v>9.0229600000000008E-5</v>
      </c>
      <c r="H187" s="182">
        <f t="shared" si="26"/>
        <v>1</v>
      </c>
      <c r="I187" s="176">
        <f>I184</f>
        <v>6.1356150000000005E-3</v>
      </c>
      <c r="J187" s="182"/>
      <c r="K187" s="184">
        <v>1</v>
      </c>
      <c r="L187" s="184">
        <f>'норма часов'!$H$7</f>
        <v>68</v>
      </c>
      <c r="M187" s="178" t="str">
        <f t="shared" si="28"/>
        <v>1 шт *0,006135615/68чел.</v>
      </c>
      <c r="N187" s="133">
        <f t="shared" si="24"/>
        <v>32700</v>
      </c>
      <c r="O187" s="142">
        <f t="shared" si="25"/>
        <v>2.9505079999999997</v>
      </c>
      <c r="P187" s="97"/>
      <c r="Q187" s="93">
        <f t="shared" si="19"/>
        <v>200.63454399999998</v>
      </c>
    </row>
    <row r="188" spans="1:17" s="94" customFormat="1" ht="60" x14ac:dyDescent="0.25">
      <c r="A188" s="276"/>
      <c r="B188" s="279"/>
      <c r="C188" s="269"/>
      <c r="D188" s="166" t="s">
        <v>306</v>
      </c>
      <c r="E188" s="96" t="s">
        <v>26</v>
      </c>
      <c r="F188" s="206" t="s">
        <v>26</v>
      </c>
      <c r="G188" s="168">
        <f>MROUND(H188*K188*I188/L188,0.0000000001)</f>
        <v>6.4063039000000002E-3</v>
      </c>
      <c r="H188" s="182">
        <f t="shared" si="26"/>
        <v>71</v>
      </c>
      <c r="I188" s="176">
        <f>I184</f>
        <v>6.1356150000000005E-3</v>
      </c>
      <c r="J188" s="182"/>
      <c r="K188" s="184">
        <v>1</v>
      </c>
      <c r="L188" s="184">
        <f>'норма часов'!$H$7</f>
        <v>68</v>
      </c>
      <c r="M188" s="178" t="str">
        <f t="shared" si="28"/>
        <v>71 шт *0,006135615/68чел.</v>
      </c>
      <c r="N188" s="133">
        <f t="shared" si="24"/>
        <v>6104</v>
      </c>
      <c r="O188" s="142">
        <f t="shared" si="25"/>
        <v>39.104078999999999</v>
      </c>
      <c r="P188" s="93"/>
      <c r="Q188" s="93">
        <f t="shared" si="19"/>
        <v>2659.0773719999997</v>
      </c>
    </row>
    <row r="189" spans="1:17" s="94" customFormat="1" ht="45" x14ac:dyDescent="0.25">
      <c r="A189" s="276"/>
      <c r="B189" s="279"/>
      <c r="C189" s="269"/>
      <c r="D189" s="208" t="s">
        <v>33</v>
      </c>
      <c r="E189" s="96" t="s">
        <v>28</v>
      </c>
      <c r="F189" s="206" t="s">
        <v>26</v>
      </c>
      <c r="G189" s="168">
        <f>MROUND(H189*K189*I189/L189,0.00000001)</f>
        <v>7.6875650000000004E-2</v>
      </c>
      <c r="H189" s="182">
        <f t="shared" si="26"/>
        <v>71</v>
      </c>
      <c r="I189" s="176">
        <f>I185</f>
        <v>6.1356150000000005E-3</v>
      </c>
      <c r="J189" s="182"/>
      <c r="K189" s="184">
        <v>12</v>
      </c>
      <c r="L189" s="184">
        <f>'норма часов'!$H$7</f>
        <v>68</v>
      </c>
      <c r="M189" s="178" t="str">
        <f>CONCATENATE(H189," ",F189," ","в мес.","*",K189,"мес.","*",I189,"/",L189,"чел.")</f>
        <v>71 шт в мес.*12мес.*0,006135615/68чел.</v>
      </c>
      <c r="N189" s="133">
        <f t="shared" si="24"/>
        <v>2200</v>
      </c>
      <c r="O189" s="142">
        <f t="shared" si="25"/>
        <v>169.12643</v>
      </c>
      <c r="P189" s="93"/>
      <c r="Q189" s="93">
        <f t="shared" si="19"/>
        <v>11500.597239999999</v>
      </c>
    </row>
    <row r="190" spans="1:17" s="94" customFormat="1" ht="28.5" x14ac:dyDescent="0.25">
      <c r="A190" s="276"/>
      <c r="B190" s="279"/>
      <c r="C190" s="201" t="s">
        <v>256</v>
      </c>
      <c r="D190" s="208"/>
      <c r="E190" s="96"/>
      <c r="F190" s="206"/>
      <c r="G190" s="168"/>
      <c r="H190" s="182"/>
      <c r="I190" s="176"/>
      <c r="J190" s="182"/>
      <c r="K190" s="184"/>
      <c r="L190" s="184"/>
      <c r="M190" s="178"/>
      <c r="N190" s="133"/>
      <c r="O190" s="140">
        <f>SUM(O169:O189)</f>
        <v>2375.8044679999994</v>
      </c>
      <c r="P190" s="93"/>
      <c r="Q190" s="93">
        <f t="shared" si="19"/>
        <v>0</v>
      </c>
    </row>
    <row r="191" spans="1:17" s="94" customFormat="1" x14ac:dyDescent="0.25">
      <c r="A191" s="276"/>
      <c r="B191" s="279"/>
      <c r="C191" s="198" t="s">
        <v>65</v>
      </c>
      <c r="D191" s="208" t="s">
        <v>115</v>
      </c>
      <c r="E191" s="96" t="s">
        <v>116</v>
      </c>
      <c r="F191" s="206" t="s">
        <v>214</v>
      </c>
      <c r="G191" s="168">
        <f>MROUND(H191*K191*I191/L191,0.0000000001)</f>
        <v>6.4063039000000002E-3</v>
      </c>
      <c r="H191" s="182">
        <f t="shared" ref="H191:H203" si="29">H90</f>
        <v>71</v>
      </c>
      <c r="I191" s="176">
        <f>I189</f>
        <v>6.1356150000000005E-3</v>
      </c>
      <c r="J191" s="182"/>
      <c r="K191" s="184">
        <v>1</v>
      </c>
      <c r="L191" s="184">
        <f>'норма часов'!$H$7</f>
        <v>68</v>
      </c>
      <c r="M191" s="178" t="str">
        <f>CONCATENATE(H191," ",F191," ","*",I191,"/",L191,"чел.")</f>
        <v>71 учреждений *0,006135615/68чел.</v>
      </c>
      <c r="N191" s="133">
        <f t="shared" ref="N191:N203" si="30">N90</f>
        <v>56700</v>
      </c>
      <c r="O191" s="142">
        <f t="shared" ref="O191:O205" si="31">MROUND(G191*N191,0.000001)</f>
        <v>363.23743099999996</v>
      </c>
      <c r="P191" s="93"/>
      <c r="Q191" s="93">
        <f t="shared" si="19"/>
        <v>24700.145307999996</v>
      </c>
    </row>
    <row r="192" spans="1:17" s="94" customFormat="1" x14ac:dyDescent="0.25">
      <c r="A192" s="276"/>
      <c r="B192" s="279"/>
      <c r="C192" s="269" t="s">
        <v>66</v>
      </c>
      <c r="D192" s="208" t="s">
        <v>34</v>
      </c>
      <c r="E192" s="96" t="s">
        <v>47</v>
      </c>
      <c r="F192" s="206" t="s">
        <v>215</v>
      </c>
      <c r="G192" s="168">
        <f t="shared" ref="G192:G198" si="32">MROUND(H192*K192*I192/L192,0.00000001)</f>
        <v>7.6875650000000004E-2</v>
      </c>
      <c r="H192" s="182">
        <f t="shared" si="29"/>
        <v>71</v>
      </c>
      <c r="I192" s="176">
        <f t="shared" si="15"/>
        <v>6.1356150000000005E-3</v>
      </c>
      <c r="J192" s="182"/>
      <c r="K192" s="184">
        <v>12</v>
      </c>
      <c r="L192" s="184">
        <f>'норма часов'!$H$7</f>
        <v>68</v>
      </c>
      <c r="M192" s="178" t="str">
        <f>CONCATENATE(H192," ",F192," ","в мес.","*",K192,"мес.","*",I192,"/",L192,"чел.")</f>
        <v>71 зданий в мес.*12мес.*0,006135615/68чел.</v>
      </c>
      <c r="N192" s="133">
        <f t="shared" si="30"/>
        <v>4694.6300000000037</v>
      </c>
      <c r="O192" s="142">
        <f t="shared" si="31"/>
        <v>360.90273300000001</v>
      </c>
      <c r="P192" s="93"/>
      <c r="Q192" s="93">
        <f t="shared" si="19"/>
        <v>24541.385844</v>
      </c>
    </row>
    <row r="193" spans="1:17" s="94" customFormat="1" x14ac:dyDescent="0.25">
      <c r="A193" s="276"/>
      <c r="B193" s="279"/>
      <c r="C193" s="269"/>
      <c r="D193" s="208" t="s">
        <v>117</v>
      </c>
      <c r="E193" s="96" t="s">
        <v>19</v>
      </c>
      <c r="F193" s="206" t="s">
        <v>216</v>
      </c>
      <c r="G193" s="168">
        <f t="shared" si="32"/>
        <v>0.22449133000000002</v>
      </c>
      <c r="H193" s="182">
        <f t="shared" si="29"/>
        <v>2488</v>
      </c>
      <c r="I193" s="176">
        <f t="shared" si="15"/>
        <v>6.1356150000000005E-3</v>
      </c>
      <c r="J193" s="182"/>
      <c r="K193" s="184">
        <v>1</v>
      </c>
      <c r="L193" s="184">
        <f>'норма часов'!$H$7</f>
        <v>68</v>
      </c>
      <c r="M193" s="178" t="str">
        <f>CONCATENATE(H193," ",F193," ","*",I193,"/",L193,"чел.")</f>
        <v>2488 чел. в год *0,006135615/68чел.</v>
      </c>
      <c r="N193" s="133">
        <f t="shared" si="30"/>
        <v>1853</v>
      </c>
      <c r="O193" s="142">
        <f t="shared" si="31"/>
        <v>415.98243399999996</v>
      </c>
      <c r="P193" s="93"/>
      <c r="Q193" s="93">
        <f t="shared" si="19"/>
        <v>28286.805511999995</v>
      </c>
    </row>
    <row r="194" spans="1:17" s="94" customFormat="1" ht="30" x14ac:dyDescent="0.25">
      <c r="A194" s="276"/>
      <c r="B194" s="279"/>
      <c r="C194" s="269"/>
      <c r="D194" s="208" t="s">
        <v>39</v>
      </c>
      <c r="E194" s="96" t="s">
        <v>44</v>
      </c>
      <c r="F194" s="206" t="s">
        <v>217</v>
      </c>
      <c r="G194" s="168">
        <f t="shared" si="32"/>
        <v>6.31607E-3</v>
      </c>
      <c r="H194" s="182">
        <f t="shared" si="29"/>
        <v>70</v>
      </c>
      <c r="I194" s="176">
        <f t="shared" si="15"/>
        <v>6.1356150000000005E-3</v>
      </c>
      <c r="J194" s="182"/>
      <c r="K194" s="184">
        <v>1</v>
      </c>
      <c r="L194" s="184">
        <f>'норма часов'!$H$7</f>
        <v>68</v>
      </c>
      <c r="M194" s="178" t="str">
        <f>CONCATENATE(H194," ",F194," (по 1 ЭЦП на 1 учреждение. Срок сертификата ЭЦП 1 год) ","*",I194,"/",L194,"чел.")</f>
        <v>70 ЭЦП (по 1 ЭЦП на 1 учреждение. Срок сертификата ЭЦП 1 год) *0,006135615/68чел.</v>
      </c>
      <c r="N194" s="133">
        <f t="shared" si="30"/>
        <v>7743.3599999999897</v>
      </c>
      <c r="O194" s="142">
        <f t="shared" si="31"/>
        <v>48.907603999999999</v>
      </c>
      <c r="P194" s="93"/>
      <c r="Q194" s="93">
        <f t="shared" si="19"/>
        <v>3325.7170719999999</v>
      </c>
    </row>
    <row r="195" spans="1:17" s="94" customFormat="1" ht="30" x14ac:dyDescent="0.25">
      <c r="A195" s="276"/>
      <c r="B195" s="279"/>
      <c r="C195" s="269"/>
      <c r="D195" s="208" t="s">
        <v>37</v>
      </c>
      <c r="E195" s="96" t="s">
        <v>42</v>
      </c>
      <c r="F195" s="206" t="s">
        <v>218</v>
      </c>
      <c r="G195" s="168">
        <f t="shared" si="32"/>
        <v>6.31607E-3</v>
      </c>
      <c r="H195" s="182">
        <f t="shared" si="29"/>
        <v>70</v>
      </c>
      <c r="I195" s="176">
        <f t="shared" si="15"/>
        <v>6.1356150000000005E-3</v>
      </c>
      <c r="J195" s="182"/>
      <c r="K195" s="184">
        <v>1</v>
      </c>
      <c r="L195" s="184">
        <f>'норма часов'!$H$7</f>
        <v>68</v>
      </c>
      <c r="M195" s="178" t="str">
        <f>CONCATENATE(H195," ",F195," (по 1 отчету на 1 учреждение) ","*",I195,"/",L195,"чел.")</f>
        <v>70 отчетов (по 1 отчету на 1 учреждение) *0,006135615/68чел.</v>
      </c>
      <c r="N195" s="133">
        <f t="shared" si="30"/>
        <v>6540</v>
      </c>
      <c r="O195" s="142">
        <f t="shared" si="31"/>
        <v>41.307097999999996</v>
      </c>
      <c r="P195" s="93"/>
      <c r="Q195" s="93">
        <f t="shared" si="19"/>
        <v>2808.8826639999997</v>
      </c>
    </row>
    <row r="196" spans="1:17" s="94" customFormat="1" ht="30" x14ac:dyDescent="0.25">
      <c r="A196" s="276"/>
      <c r="B196" s="279"/>
      <c r="C196" s="269"/>
      <c r="D196" s="208" t="s">
        <v>38</v>
      </c>
      <c r="E196" s="96" t="s">
        <v>43</v>
      </c>
      <c r="F196" s="206" t="s">
        <v>219</v>
      </c>
      <c r="G196" s="168">
        <f t="shared" si="32"/>
        <v>3.3024049999999999E-2</v>
      </c>
      <c r="H196" s="182">
        <f t="shared" si="29"/>
        <v>366</v>
      </c>
      <c r="I196" s="176">
        <f t="shared" si="15"/>
        <v>6.1356150000000005E-3</v>
      </c>
      <c r="J196" s="182"/>
      <c r="K196" s="184">
        <v>1</v>
      </c>
      <c r="L196" s="184">
        <f>'норма часов'!$H$7</f>
        <v>68</v>
      </c>
      <c r="M196" s="178" t="str">
        <f>CONCATENATE(H196," ",F196," (заявленная потребность руководителями учреждений) ","*",I196,"/",L196,"чел.")</f>
        <v>366 мест (заявленная потребность руководителями учреждений) *0,006135615/68чел.</v>
      </c>
      <c r="N196" s="133">
        <f t="shared" si="30"/>
        <v>1090</v>
      </c>
      <c r="O196" s="142">
        <f t="shared" si="31"/>
        <v>35.996214999999999</v>
      </c>
      <c r="P196" s="93"/>
      <c r="Q196" s="93">
        <f t="shared" si="19"/>
        <v>2447.74262</v>
      </c>
    </row>
    <row r="197" spans="1:17" s="94" customFormat="1" x14ac:dyDescent="0.25">
      <c r="A197" s="276"/>
      <c r="B197" s="279"/>
      <c r="C197" s="269"/>
      <c r="D197" s="208" t="s">
        <v>118</v>
      </c>
      <c r="E197" s="96" t="s">
        <v>19</v>
      </c>
      <c r="F197" s="206" t="s">
        <v>19</v>
      </c>
      <c r="G197" s="168">
        <f t="shared" si="32"/>
        <v>0.22449133000000002</v>
      </c>
      <c r="H197" s="182">
        <f t="shared" si="29"/>
        <v>2488</v>
      </c>
      <c r="I197" s="176">
        <f t="shared" si="15"/>
        <v>6.1356150000000005E-3</v>
      </c>
      <c r="J197" s="182"/>
      <c r="K197" s="184">
        <v>1</v>
      </c>
      <c r="L197" s="184">
        <f>'норма часов'!$H$7</f>
        <v>68</v>
      </c>
      <c r="M197" s="178" t="str">
        <f>CONCATENATE(H197," ",F197," ","*",I197,"/",L197,"чел.")</f>
        <v>2488 чел. *0,006135615/68чел.</v>
      </c>
      <c r="N197" s="133">
        <f t="shared" si="30"/>
        <v>490.5</v>
      </c>
      <c r="O197" s="142">
        <f t="shared" si="31"/>
        <v>110.11299699999999</v>
      </c>
      <c r="P197" s="93"/>
      <c r="Q197" s="93">
        <f t="shared" si="19"/>
        <v>7487.6837959999993</v>
      </c>
    </row>
    <row r="198" spans="1:17" s="94" customFormat="1" ht="30" x14ac:dyDescent="0.25">
      <c r="A198" s="276"/>
      <c r="B198" s="279"/>
      <c r="C198" s="269"/>
      <c r="D198" s="208" t="s">
        <v>35</v>
      </c>
      <c r="E198" s="96" t="s">
        <v>19</v>
      </c>
      <c r="F198" s="206" t="s">
        <v>19</v>
      </c>
      <c r="G198" s="168">
        <f t="shared" si="32"/>
        <v>1.6421789999999999E-2</v>
      </c>
      <c r="H198" s="182">
        <f t="shared" si="29"/>
        <v>182</v>
      </c>
      <c r="I198" s="176">
        <f t="shared" si="15"/>
        <v>6.1356150000000005E-3</v>
      </c>
      <c r="J198" s="182"/>
      <c r="K198" s="184">
        <v>1</v>
      </c>
      <c r="L198" s="184">
        <f>'норма часов'!$H$7</f>
        <v>68</v>
      </c>
      <c r="M198" s="178" t="str">
        <f>CONCATENATE(H198," ",F198," (заявленная потребность руководителями учреждений) ","*",I198,"/",L198,"чел.")</f>
        <v>182 чел. (заявленная потребность руководителями учреждений) *0,006135615/68чел.</v>
      </c>
      <c r="N198" s="133">
        <f t="shared" si="30"/>
        <v>763</v>
      </c>
      <c r="O198" s="142">
        <f t="shared" si="31"/>
        <v>12.529826</v>
      </c>
      <c r="P198" s="93"/>
      <c r="Q198" s="93">
        <f t="shared" si="19"/>
        <v>852.02816800000005</v>
      </c>
    </row>
    <row r="199" spans="1:17" s="94" customFormat="1" ht="30" x14ac:dyDescent="0.25">
      <c r="A199" s="276"/>
      <c r="B199" s="279"/>
      <c r="C199" s="269"/>
      <c r="D199" s="208" t="s">
        <v>36</v>
      </c>
      <c r="E199" s="96" t="s">
        <v>19</v>
      </c>
      <c r="F199" s="206" t="s">
        <v>19</v>
      </c>
      <c r="G199" s="168">
        <f>MROUND(H199*K199*I199/L199,0.000000001)</f>
        <v>1.3805134E-2</v>
      </c>
      <c r="H199" s="182">
        <f t="shared" si="29"/>
        <v>153</v>
      </c>
      <c r="I199" s="176">
        <f t="shared" si="15"/>
        <v>6.1356150000000005E-3</v>
      </c>
      <c r="J199" s="182"/>
      <c r="K199" s="184">
        <v>1</v>
      </c>
      <c r="L199" s="184">
        <f>'норма часов'!$H$7</f>
        <v>68</v>
      </c>
      <c r="M199" s="178" t="str">
        <f>CONCATENATE(H199," ",F199," (заявленная потребность руководителями учреждений) ","*",I199,"/",L199,"чел.")</f>
        <v>153 чел. (заявленная потребность руководителями учреждений) *0,006135615/68чел.</v>
      </c>
      <c r="N199" s="133">
        <f t="shared" si="30"/>
        <v>1635</v>
      </c>
      <c r="O199" s="142">
        <f t="shared" si="31"/>
        <v>22.571393999999998</v>
      </c>
      <c r="P199" s="93"/>
      <c r="Q199" s="93">
        <f t="shared" si="19"/>
        <v>1534.8547919999999</v>
      </c>
    </row>
    <row r="200" spans="1:17" s="94" customFormat="1" ht="30" x14ac:dyDescent="0.25">
      <c r="A200" s="276"/>
      <c r="B200" s="279"/>
      <c r="C200" s="269"/>
      <c r="D200" s="208" t="s">
        <v>119</v>
      </c>
      <c r="E200" s="96" t="s">
        <v>19</v>
      </c>
      <c r="F200" s="206" t="s">
        <v>19</v>
      </c>
      <c r="G200" s="168">
        <f>MROUND(H200*K200*I200/L200,0.000001)</f>
        <v>1.0376E-2</v>
      </c>
      <c r="H200" s="182">
        <f t="shared" si="29"/>
        <v>115</v>
      </c>
      <c r="I200" s="176">
        <f t="shared" ref="I200:I210" si="33">I199</f>
        <v>6.1356150000000005E-3</v>
      </c>
      <c r="J200" s="182"/>
      <c r="K200" s="184">
        <v>1</v>
      </c>
      <c r="L200" s="184">
        <f>'норма часов'!$H$7</f>
        <v>68</v>
      </c>
      <c r="M200" s="178" t="str">
        <f>CONCATENATE(H200," ",F200," (заявленная потребность руководителями учреждений) ","*",I200,"/",L200,"чел.")</f>
        <v>115 чел. (заявленная потребность руководителями учреждений) *0,006135615/68чел.</v>
      </c>
      <c r="N200" s="133">
        <f t="shared" si="30"/>
        <v>3488</v>
      </c>
      <c r="O200" s="142">
        <f t="shared" si="31"/>
        <v>36.191488</v>
      </c>
      <c r="P200" s="93"/>
      <c r="Q200" s="93">
        <f t="shared" si="19"/>
        <v>2461.0211840000002</v>
      </c>
    </row>
    <row r="201" spans="1:17" s="94" customFormat="1" ht="30" x14ac:dyDescent="0.25">
      <c r="A201" s="276"/>
      <c r="B201" s="279"/>
      <c r="C201" s="269"/>
      <c r="D201" s="208" t="s">
        <v>309</v>
      </c>
      <c r="E201" s="96" t="s">
        <v>19</v>
      </c>
      <c r="F201" s="206" t="s">
        <v>19</v>
      </c>
      <c r="G201" s="168">
        <f>MROUND(H201*K201*I201/L201,0.000001)</f>
        <v>0.224491</v>
      </c>
      <c r="H201" s="182">
        <f t="shared" si="29"/>
        <v>2488</v>
      </c>
      <c r="I201" s="176">
        <f t="shared" si="33"/>
        <v>6.1356150000000005E-3</v>
      </c>
      <c r="J201" s="182"/>
      <c r="K201" s="184">
        <v>1</v>
      </c>
      <c r="L201" s="184">
        <f>'норма часов'!$H$7</f>
        <v>68</v>
      </c>
      <c r="M201" s="178" t="str">
        <f>CONCATENATE(H201," ",F201," (заявленная потребность руководителями учреждений) ","*",I201,"/",L201,"чел.")</f>
        <v>2488 чел. (заявленная потребность руководителями учреждений) *0,006135615/68чел.</v>
      </c>
      <c r="N201" s="133">
        <f t="shared" si="30"/>
        <v>545</v>
      </c>
      <c r="O201" s="142">
        <f t="shared" si="31"/>
        <v>122.347595</v>
      </c>
      <c r="P201" s="93"/>
      <c r="Q201" s="93">
        <f t="shared" si="19"/>
        <v>8319.6364599999997</v>
      </c>
    </row>
    <row r="202" spans="1:17" s="94" customFormat="1" x14ac:dyDescent="0.25">
      <c r="A202" s="276"/>
      <c r="B202" s="279"/>
      <c r="C202" s="269"/>
      <c r="D202" s="166"/>
      <c r="E202" s="166"/>
      <c r="F202" s="206" t="s">
        <v>19</v>
      </c>
      <c r="G202" s="168"/>
      <c r="H202" s="182">
        <f t="shared" si="29"/>
        <v>0</v>
      </c>
      <c r="I202" s="176">
        <f t="shared" si="33"/>
        <v>6.1356150000000005E-3</v>
      </c>
      <c r="J202" s="182"/>
      <c r="K202" s="184">
        <v>1</v>
      </c>
      <c r="L202" s="184">
        <f>'норма часов'!$H$7</f>
        <v>68</v>
      </c>
      <c r="M202" s="178"/>
      <c r="N202" s="133">
        <f t="shared" si="30"/>
        <v>0</v>
      </c>
      <c r="O202" s="142">
        <f t="shared" si="31"/>
        <v>0</v>
      </c>
      <c r="P202" s="93"/>
      <c r="Q202" s="93"/>
    </row>
    <row r="203" spans="1:17" s="94" customFormat="1" x14ac:dyDescent="0.25">
      <c r="A203" s="276"/>
      <c r="B203" s="279"/>
      <c r="C203" s="269"/>
      <c r="D203" s="166" t="s">
        <v>287</v>
      </c>
      <c r="E203" s="166" t="s">
        <v>248</v>
      </c>
      <c r="F203" s="206" t="str">
        <f>F102</f>
        <v>шт.</v>
      </c>
      <c r="G203" s="168">
        <f>MROUND(H203*K203*I203/L203,0.00000001)</f>
        <v>6.31607E-3</v>
      </c>
      <c r="H203" s="182">
        <f t="shared" si="29"/>
        <v>70</v>
      </c>
      <c r="I203" s="176">
        <f t="shared" si="33"/>
        <v>6.1356150000000005E-3</v>
      </c>
      <c r="J203" s="182"/>
      <c r="K203" s="184">
        <v>1</v>
      </c>
      <c r="L203" s="184">
        <f>'норма часов'!$H$7</f>
        <v>68</v>
      </c>
      <c r="M203" s="178" t="str">
        <f>CONCATENATE(H203," ",F203," ","*",I203,"/",L203,"чел.")</f>
        <v>70 шт. *0,006135615/68чел.</v>
      </c>
      <c r="N203" s="133">
        <f t="shared" si="30"/>
        <v>65258.299999999923</v>
      </c>
      <c r="O203" s="142">
        <f t="shared" si="31"/>
        <v>412.17599099999995</v>
      </c>
      <c r="P203" s="93"/>
      <c r="Q203" s="93">
        <f t="shared" si="19"/>
        <v>28027.967387999997</v>
      </c>
    </row>
    <row r="204" spans="1:17" s="94" customFormat="1" x14ac:dyDescent="0.25">
      <c r="A204" s="276"/>
      <c r="B204" s="279"/>
      <c r="C204" s="269"/>
      <c r="D204" s="166" t="s">
        <v>284</v>
      </c>
      <c r="E204" s="166" t="s">
        <v>26</v>
      </c>
      <c r="F204" s="206" t="s">
        <v>26</v>
      </c>
      <c r="G204" s="168">
        <f>MROUND(H204*K204*I204/L204,0.00000001)</f>
        <v>6.31607E-3</v>
      </c>
      <c r="H204" s="182">
        <f>$H$103</f>
        <v>70</v>
      </c>
      <c r="I204" s="176">
        <f t="shared" si="33"/>
        <v>6.1356150000000005E-3</v>
      </c>
      <c r="J204" s="182"/>
      <c r="K204" s="184">
        <v>1</v>
      </c>
      <c r="L204" s="184">
        <f>'норма часов'!$H$7</f>
        <v>68</v>
      </c>
      <c r="M204" s="178" t="str">
        <f>CONCATENATE(H204," ",F204," ","*",I204,"/",L204,"чел.")</f>
        <v>70 шт *0,006135615/68чел.</v>
      </c>
      <c r="N204" s="133">
        <f>$N$103</f>
        <v>24000</v>
      </c>
      <c r="O204" s="142">
        <f t="shared" si="31"/>
        <v>151.58568</v>
      </c>
      <c r="P204" s="93"/>
      <c r="Q204" s="93">
        <f t="shared" si="19"/>
        <v>10307.82624</v>
      </c>
    </row>
    <row r="205" spans="1:17" s="94" customFormat="1" x14ac:dyDescent="0.25">
      <c r="A205" s="276"/>
      <c r="B205" s="279"/>
      <c r="C205" s="269"/>
      <c r="D205" s="208" t="s">
        <v>121</v>
      </c>
      <c r="E205" s="96" t="s">
        <v>122</v>
      </c>
      <c r="F205" s="206" t="s">
        <v>220</v>
      </c>
      <c r="G205" s="168">
        <f>MROUND(H205*K205*I205/L205,0.00000001)</f>
        <v>6.31607E-3</v>
      </c>
      <c r="H205" s="182">
        <f>H104</f>
        <v>70</v>
      </c>
      <c r="I205" s="176">
        <f>I201</f>
        <v>6.1356150000000005E-3</v>
      </c>
      <c r="J205" s="182"/>
      <c r="K205" s="184">
        <v>1</v>
      </c>
      <c r="L205" s="184">
        <f>'норма часов'!$H$7</f>
        <v>68</v>
      </c>
      <c r="M205" s="178" t="str">
        <f>CONCATENATE(H205," ",F205," ","*",I205,"/",L205,"чел.")</f>
        <v>70 сайтов *0,006135615/68чел.</v>
      </c>
      <c r="N205" s="133">
        <f>N104</f>
        <v>5668</v>
      </c>
      <c r="O205" s="142">
        <f t="shared" si="31"/>
        <v>35.799484999999997</v>
      </c>
      <c r="P205" s="93"/>
      <c r="Q205" s="93">
        <f t="shared" ref="Q205:Q268" si="34">O205*L205</f>
        <v>2434.3649799999998</v>
      </c>
    </row>
    <row r="206" spans="1:17" s="94" customFormat="1" x14ac:dyDescent="0.25">
      <c r="A206" s="276"/>
      <c r="B206" s="279"/>
      <c r="C206" s="201" t="s">
        <v>257</v>
      </c>
      <c r="D206" s="208"/>
      <c r="E206" s="96"/>
      <c r="F206" s="206"/>
      <c r="G206" s="168"/>
      <c r="H206" s="182"/>
      <c r="I206" s="176"/>
      <c r="J206" s="182"/>
      <c r="K206" s="184"/>
      <c r="L206" s="184"/>
      <c r="M206" s="178"/>
      <c r="N206" s="133"/>
      <c r="O206" s="140">
        <f>SUM(O192:O205)</f>
        <v>1806.4105399999996</v>
      </c>
      <c r="P206" s="93"/>
      <c r="Q206" s="93"/>
    </row>
    <row r="207" spans="1:17" s="94" customFormat="1" ht="25.5" x14ac:dyDescent="0.25">
      <c r="A207" s="276"/>
      <c r="B207" s="279"/>
      <c r="C207" s="198" t="s">
        <v>207</v>
      </c>
      <c r="D207" s="166"/>
      <c r="E207" s="166"/>
      <c r="F207" s="210" t="s">
        <v>206</v>
      </c>
      <c r="G207" s="168"/>
      <c r="H207" s="182">
        <f>H106</f>
        <v>0</v>
      </c>
      <c r="I207" s="176">
        <f>I205</f>
        <v>6.1356150000000005E-3</v>
      </c>
      <c r="J207" s="182"/>
      <c r="K207" s="184">
        <v>12</v>
      </c>
      <c r="L207" s="184">
        <f>'норма часов'!$H$7</f>
        <v>68</v>
      </c>
      <c r="M207" s="178"/>
      <c r="N207" s="133"/>
      <c r="O207" s="142"/>
      <c r="P207" s="93"/>
      <c r="Q207" s="93">
        <f t="shared" si="34"/>
        <v>0</v>
      </c>
    </row>
    <row r="208" spans="1:17" s="94" customFormat="1" ht="30" x14ac:dyDescent="0.25">
      <c r="A208" s="276"/>
      <c r="B208" s="279"/>
      <c r="C208" s="198" t="s">
        <v>67</v>
      </c>
      <c r="D208" s="166" t="s">
        <v>124</v>
      </c>
      <c r="E208" s="193" t="s">
        <v>26</v>
      </c>
      <c r="F208" s="181" t="s">
        <v>26</v>
      </c>
      <c r="G208" s="168">
        <f>MROUND(H208*K208*I208/L208,0.0000001)</f>
        <v>3.1941299999999999E-2</v>
      </c>
      <c r="H208" s="171">
        <f>H107</f>
        <v>354</v>
      </c>
      <c r="I208" s="176">
        <f>I207</f>
        <v>6.1356150000000005E-3</v>
      </c>
      <c r="J208" s="182"/>
      <c r="K208" s="184">
        <v>1</v>
      </c>
      <c r="L208" s="184">
        <f>'норма часов'!$H$7</f>
        <v>68</v>
      </c>
      <c r="M208" s="178" t="str">
        <f>CONCATENATE(H208," ",F208," ","*",I208,"/",L208,"чел.")</f>
        <v>354 шт *0,006135615/68чел.</v>
      </c>
      <c r="N208" s="133">
        <f>N107</f>
        <v>2180</v>
      </c>
      <c r="O208" s="142">
        <f>MROUND(G208*N208,0.000001)</f>
        <v>69.63203399999999</v>
      </c>
      <c r="P208" s="93"/>
      <c r="Q208" s="93">
        <f t="shared" si="34"/>
        <v>4734.9783119999993</v>
      </c>
    </row>
    <row r="209" spans="1:17" s="94" customFormat="1" x14ac:dyDescent="0.25">
      <c r="A209" s="276"/>
      <c r="B209" s="279"/>
      <c r="C209" s="269" t="s">
        <v>226</v>
      </c>
      <c r="D209" s="166" t="s">
        <v>40</v>
      </c>
      <c r="E209" s="180" t="s">
        <v>26</v>
      </c>
      <c r="F209" s="180" t="s">
        <v>48</v>
      </c>
      <c r="G209" s="168">
        <f>MROUND(H209*K209*I209/L209,0.000001)</f>
        <v>2.5624999999999998E-2</v>
      </c>
      <c r="H209" s="171">
        <f>H108</f>
        <v>284</v>
      </c>
      <c r="I209" s="176">
        <f>I205</f>
        <v>6.1356150000000005E-3</v>
      </c>
      <c r="J209" s="182"/>
      <c r="K209" s="184">
        <v>1</v>
      </c>
      <c r="L209" s="184">
        <f>'норма часов'!$H$7</f>
        <v>68</v>
      </c>
      <c r="M209" s="178" t="str">
        <f>CONCATENATE(H209," ",F209," ","*",I209,"/",L209,"чел.")</f>
        <v>284 шт. *0,006135615/68чел.</v>
      </c>
      <c r="N209" s="133">
        <f>N108</f>
        <v>708.5</v>
      </c>
      <c r="O209" s="142">
        <f>MROUND(G209*N209,0.000001)</f>
        <v>18.155311999999999</v>
      </c>
      <c r="P209" s="93"/>
      <c r="Q209" s="93">
        <f t="shared" si="34"/>
        <v>1234.5612159999998</v>
      </c>
    </row>
    <row r="210" spans="1:17" s="94" customFormat="1" x14ac:dyDescent="0.25">
      <c r="A210" s="276"/>
      <c r="B210" s="279"/>
      <c r="C210" s="269"/>
      <c r="D210" s="166"/>
      <c r="E210" s="180"/>
      <c r="F210" s="180" t="s">
        <v>48</v>
      </c>
      <c r="G210" s="168"/>
      <c r="H210" s="171">
        <f>H109</f>
        <v>0</v>
      </c>
      <c r="I210" s="176">
        <f t="shared" si="33"/>
        <v>6.1356150000000005E-3</v>
      </c>
      <c r="J210" s="182"/>
      <c r="K210" s="184">
        <v>1</v>
      </c>
      <c r="L210" s="184">
        <f>'норма часов'!$H$7</f>
        <v>68</v>
      </c>
      <c r="M210" s="178"/>
      <c r="N210" s="133">
        <f>N109</f>
        <v>0</v>
      </c>
      <c r="O210" s="142">
        <f>MROUND(G210*N210,0.000001)</f>
        <v>0</v>
      </c>
      <c r="P210" s="93"/>
      <c r="Q210" s="93"/>
    </row>
    <row r="211" spans="1:17" s="94" customFormat="1" x14ac:dyDescent="0.25">
      <c r="A211" s="277"/>
      <c r="B211" s="280"/>
      <c r="C211" s="221" t="s">
        <v>258</v>
      </c>
      <c r="D211" s="166"/>
      <c r="E211" s="180"/>
      <c r="F211" s="180"/>
      <c r="G211" s="168"/>
      <c r="H211" s="171"/>
      <c r="I211" s="176"/>
      <c r="J211" s="182"/>
      <c r="K211" s="184"/>
      <c r="L211" s="184"/>
      <c r="M211" s="178"/>
      <c r="N211" s="133"/>
      <c r="O211" s="140">
        <f>SUM(O209:O210)</f>
        <v>18.155311999999999</v>
      </c>
      <c r="P211" s="93"/>
      <c r="Q211" s="93"/>
    </row>
    <row r="212" spans="1:17" s="94" customFormat="1" x14ac:dyDescent="0.25">
      <c r="A212" s="275" t="str">
        <f>CONCATENATE('норма часов'!$B$8,",  ",'норма часов'!$C$8,", ",'норма часов'!$D$8,", ",'норма часов'!$F$8)</f>
        <v>Присмотр и уход,  физические лица за исключением льготных категорий, от 1 года до 3 лет, группа полного дня</v>
      </c>
      <c r="B212" s="278" t="str">
        <f>'норма часов'!$A$8</f>
        <v>880900О.99.0.ББ08АА44000</v>
      </c>
      <c r="C212" s="170"/>
      <c r="D212" s="281" t="s">
        <v>15</v>
      </c>
      <c r="E212" s="281"/>
      <c r="F212" s="281"/>
      <c r="G212" s="282"/>
      <c r="H212" s="171"/>
      <c r="I212" s="176"/>
      <c r="J212" s="171"/>
      <c r="K212" s="177"/>
      <c r="L212" s="177"/>
      <c r="M212" s="197"/>
      <c r="N212" s="139"/>
      <c r="O212" s="140">
        <f>O213+O218+O235</f>
        <v>52693.095732999995</v>
      </c>
      <c r="P212" s="93"/>
      <c r="Q212" s="93">
        <f t="shared" si="34"/>
        <v>0</v>
      </c>
    </row>
    <row r="213" spans="1:17" s="94" customFormat="1" x14ac:dyDescent="0.25">
      <c r="A213" s="276"/>
      <c r="B213" s="279"/>
      <c r="C213" s="167"/>
      <c r="D213" s="283" t="s">
        <v>49</v>
      </c>
      <c r="E213" s="283"/>
      <c r="F213" s="283"/>
      <c r="G213" s="284"/>
      <c r="H213" s="171"/>
      <c r="I213" s="176"/>
      <c r="J213" s="171"/>
      <c r="K213" s="177"/>
      <c r="L213" s="177"/>
      <c r="M213" s="178"/>
      <c r="N213" s="133"/>
      <c r="O213" s="140">
        <f>O215+O217</f>
        <v>18888.029041999998</v>
      </c>
      <c r="P213" s="93"/>
      <c r="Q213" s="93">
        <f t="shared" si="34"/>
        <v>0</v>
      </c>
    </row>
    <row r="214" spans="1:17" s="94" customFormat="1" x14ac:dyDescent="0.25">
      <c r="A214" s="276"/>
      <c r="B214" s="279"/>
      <c r="C214" s="167">
        <v>211</v>
      </c>
      <c r="D214" s="179" t="s">
        <v>73</v>
      </c>
      <c r="E214" s="180" t="s">
        <v>87</v>
      </c>
      <c r="F214" s="181" t="s">
        <v>87</v>
      </c>
      <c r="G214" s="168">
        <f>MROUND(H214*K214*I214/L214,0.000001)</f>
        <v>0.81693899999999997</v>
      </c>
      <c r="H214" s="182">
        <f>'свод 1'!C4</f>
        <v>754.5</v>
      </c>
      <c r="I214" s="183">
        <f>'норма часов'!$K$8</f>
        <v>0.21546836700000002</v>
      </c>
      <c r="J214" s="182"/>
      <c r="K214" s="184">
        <v>12</v>
      </c>
      <c r="L214" s="184">
        <f>'норма часов'!$H$8</f>
        <v>2388</v>
      </c>
      <c r="M214" s="178" t="str">
        <f>CONCATENATE(H214," ",F214," ","в мес.","*",K214,"мес.","*",I214,"/",L214,"чел.")</f>
        <v>754,5 шт. ед в мес.*12мес.*0,215468367/2388чел.</v>
      </c>
      <c r="N214" s="133">
        <f>N12</f>
        <v>17757.67192842943</v>
      </c>
      <c r="O214" s="141">
        <f>MROUND(G214*N214,0.000001)</f>
        <v>14506.934748</v>
      </c>
      <c r="P214" s="93"/>
      <c r="Q214" s="93">
        <f t="shared" si="34"/>
        <v>34642560.178223997</v>
      </c>
    </row>
    <row r="215" spans="1:17" s="94" customFormat="1" x14ac:dyDescent="0.25">
      <c r="A215" s="276"/>
      <c r="B215" s="279"/>
      <c r="C215" s="170" t="s">
        <v>249</v>
      </c>
      <c r="D215" s="179"/>
      <c r="E215" s="180"/>
      <c r="F215" s="181"/>
      <c r="G215" s="168"/>
      <c r="H215" s="182"/>
      <c r="I215" s="217"/>
      <c r="J215" s="182"/>
      <c r="K215" s="184"/>
      <c r="L215" s="184"/>
      <c r="M215" s="178"/>
      <c r="N215" s="139"/>
      <c r="O215" s="140">
        <f>SUM(O214)</f>
        <v>14506.934748</v>
      </c>
      <c r="P215" s="93"/>
      <c r="Q215" s="93">
        <f t="shared" si="34"/>
        <v>0</v>
      </c>
    </row>
    <row r="216" spans="1:17" s="94" customFormat="1" x14ac:dyDescent="0.25">
      <c r="A216" s="276"/>
      <c r="B216" s="279"/>
      <c r="C216" s="167">
        <v>213</v>
      </c>
      <c r="D216" s="179" t="s">
        <v>74</v>
      </c>
      <c r="E216" s="180" t="s">
        <v>75</v>
      </c>
      <c r="F216" s="181"/>
      <c r="G216" s="168">
        <v>30.2</v>
      </c>
      <c r="H216" s="171"/>
      <c r="I216" s="176">
        <f>I214</f>
        <v>0.21546836700000002</v>
      </c>
      <c r="J216" s="171"/>
      <c r="K216" s="177">
        <v>12</v>
      </c>
      <c r="L216" s="184">
        <f>'норма часов'!$H$8</f>
        <v>2388</v>
      </c>
      <c r="M216" s="178"/>
      <c r="N216" s="133"/>
      <c r="O216" s="142">
        <f>MROUND(O214*0.302,0.000001)</f>
        <v>4381.0942939999995</v>
      </c>
      <c r="P216" s="93"/>
      <c r="Q216" s="93">
        <f t="shared" si="34"/>
        <v>10462053.174071999</v>
      </c>
    </row>
    <row r="217" spans="1:17" s="94" customFormat="1" x14ac:dyDescent="0.25">
      <c r="A217" s="276"/>
      <c r="B217" s="279"/>
      <c r="C217" s="170" t="s">
        <v>250</v>
      </c>
      <c r="D217" s="179"/>
      <c r="E217" s="180"/>
      <c r="F217" s="181"/>
      <c r="G217" s="168"/>
      <c r="H217" s="171"/>
      <c r="I217" s="176"/>
      <c r="J217" s="171"/>
      <c r="K217" s="177"/>
      <c r="L217" s="184"/>
      <c r="M217" s="178"/>
      <c r="N217" s="139"/>
      <c r="O217" s="140">
        <f>SUM(O216)</f>
        <v>4381.0942939999995</v>
      </c>
      <c r="P217" s="93"/>
      <c r="Q217" s="93">
        <f t="shared" si="34"/>
        <v>0</v>
      </c>
    </row>
    <row r="218" spans="1:17" s="94" customFormat="1" x14ac:dyDescent="0.25">
      <c r="A218" s="276"/>
      <c r="B218" s="279"/>
      <c r="C218" s="167"/>
      <c r="D218" s="285" t="s">
        <v>50</v>
      </c>
      <c r="E218" s="285"/>
      <c r="F218" s="285"/>
      <c r="G218" s="284"/>
      <c r="H218" s="171"/>
      <c r="I218" s="176">
        <f>I216</f>
        <v>0.21546836700000002</v>
      </c>
      <c r="J218" s="171"/>
      <c r="K218" s="177"/>
      <c r="L218" s="184"/>
      <c r="M218" s="178"/>
      <c r="N218" s="133"/>
      <c r="O218" s="140">
        <f>O228+O229+O230+O231+O232++O233</f>
        <v>33805.066691</v>
      </c>
      <c r="P218" s="93"/>
      <c r="Q218" s="93">
        <f t="shared" si="34"/>
        <v>0</v>
      </c>
    </row>
    <row r="219" spans="1:17" s="94" customFormat="1" ht="30" x14ac:dyDescent="0.25">
      <c r="A219" s="276"/>
      <c r="B219" s="279"/>
      <c r="C219" s="272" t="s">
        <v>67</v>
      </c>
      <c r="D219" s="166" t="s">
        <v>88</v>
      </c>
      <c r="E219" s="193" t="s">
        <v>26</v>
      </c>
      <c r="F219" s="181" t="s">
        <v>26</v>
      </c>
      <c r="G219" s="168">
        <f>MROUND(H219*K219*I219/L219,0.000001)</f>
        <v>0.40161199999999997</v>
      </c>
      <c r="H219" s="171">
        <f>H17</f>
        <v>4451</v>
      </c>
      <c r="I219" s="176">
        <f t="shared" ref="I219:I300" si="35">I218</f>
        <v>0.21546836700000002</v>
      </c>
      <c r="J219" s="182"/>
      <c r="K219" s="184">
        <v>1</v>
      </c>
      <c r="L219" s="184">
        <f>'норма часов'!$H$8</f>
        <v>2388</v>
      </c>
      <c r="M219" s="178" t="str">
        <f>CONCATENATE(H219," ",F219," ","*",I219,"/",L219,"чел.")</f>
        <v>4451 шт *0,215468367/2388чел.</v>
      </c>
      <c r="N219" s="133">
        <f>N17</f>
        <v>4487.7952145585241</v>
      </c>
      <c r="O219" s="142">
        <f t="shared" ref="O219:O227" si="36">MROUND(G219*N219,0.000001)</f>
        <v>1802.352412</v>
      </c>
      <c r="P219" s="93"/>
      <c r="Q219" s="93">
        <f t="shared" si="34"/>
        <v>4304017.5598560004</v>
      </c>
    </row>
    <row r="220" spans="1:17" s="94" customFormat="1" ht="30" x14ac:dyDescent="0.25">
      <c r="A220" s="276"/>
      <c r="B220" s="279"/>
      <c r="C220" s="273"/>
      <c r="D220" s="166" t="s">
        <v>89</v>
      </c>
      <c r="E220" s="193" t="s">
        <v>26</v>
      </c>
      <c r="F220" s="181" t="s">
        <v>26</v>
      </c>
      <c r="G220" s="168">
        <f>MROUND(H220*K220*I220/L220,0.000001)</f>
        <v>0.18623399999999998</v>
      </c>
      <c r="H220" s="171">
        <f>H18</f>
        <v>2064</v>
      </c>
      <c r="I220" s="176">
        <f t="shared" si="35"/>
        <v>0.21546836700000002</v>
      </c>
      <c r="J220" s="182"/>
      <c r="K220" s="184">
        <v>1</v>
      </c>
      <c r="L220" s="184">
        <f>'норма часов'!$H$8</f>
        <v>2388</v>
      </c>
      <c r="M220" s="178" t="str">
        <f t="shared" ref="M220:M227" si="37">CONCATENATE(H220," ",F220," ","*",I220,"/",L220,"чел.")</f>
        <v>2064 шт *0,215468367/2388чел.</v>
      </c>
      <c r="N220" s="133">
        <f>N18</f>
        <v>10298.088691860465</v>
      </c>
      <c r="O220" s="142">
        <f t="shared" si="36"/>
        <v>1917.854249</v>
      </c>
      <c r="P220" s="93"/>
      <c r="Q220" s="93">
        <f t="shared" si="34"/>
        <v>4579835.9466119995</v>
      </c>
    </row>
    <row r="221" spans="1:17" s="94" customFormat="1" ht="30" x14ac:dyDescent="0.25">
      <c r="A221" s="276"/>
      <c r="B221" s="279"/>
      <c r="C221" s="273"/>
      <c r="D221" s="166" t="s">
        <v>90</v>
      </c>
      <c r="E221" s="193" t="s">
        <v>26</v>
      </c>
      <c r="F221" s="181" t="s">
        <v>26</v>
      </c>
      <c r="G221" s="168">
        <f>MROUND(H221*K221*I221/L221,0.00000001)</f>
        <v>2.8873499999999999E-3</v>
      </c>
      <c r="H221" s="171">
        <f>H19</f>
        <v>32</v>
      </c>
      <c r="I221" s="176">
        <f t="shared" si="35"/>
        <v>0.21546836700000002</v>
      </c>
      <c r="J221" s="182"/>
      <c r="K221" s="184">
        <v>1</v>
      </c>
      <c r="L221" s="184">
        <f>'норма часов'!$H$8</f>
        <v>2388</v>
      </c>
      <c r="M221" s="178" t="str">
        <f t="shared" si="37"/>
        <v>32 шт *0,215468367/2388чел.</v>
      </c>
      <c r="N221" s="133">
        <f>N19</f>
        <v>92105</v>
      </c>
      <c r="O221" s="142">
        <f t="shared" si="36"/>
        <v>265.93937199999999</v>
      </c>
      <c r="P221" s="93"/>
      <c r="Q221" s="93">
        <f t="shared" si="34"/>
        <v>635063.22033599997</v>
      </c>
    </row>
    <row r="222" spans="1:17" s="94" customFormat="1" ht="30" x14ac:dyDescent="0.25">
      <c r="A222" s="276"/>
      <c r="B222" s="279"/>
      <c r="C222" s="273"/>
      <c r="D222" s="166" t="s">
        <v>293</v>
      </c>
      <c r="E222" s="193" t="s">
        <v>26</v>
      </c>
      <c r="F222" s="181" t="s">
        <v>26</v>
      </c>
      <c r="G222" s="168">
        <f t="shared" ref="G222:G227" si="38">MROUND(H222*K222*I222/L222,0.00000001)</f>
        <v>9.564340000000001E-3</v>
      </c>
      <c r="H222" s="171">
        <f>$H$20</f>
        <v>106</v>
      </c>
      <c r="I222" s="176">
        <f t="shared" si="35"/>
        <v>0.21546836700000002</v>
      </c>
      <c r="J222" s="182"/>
      <c r="K222" s="184">
        <v>1</v>
      </c>
      <c r="L222" s="184">
        <f>'норма часов'!$H$8</f>
        <v>2388</v>
      </c>
      <c r="M222" s="178" t="str">
        <f t="shared" si="37"/>
        <v>106 шт *0,215468367/2388чел.</v>
      </c>
      <c r="N222" s="130">
        <f>$N$20</f>
        <v>25724</v>
      </c>
      <c r="O222" s="142">
        <f t="shared" si="36"/>
        <v>246.03308199999998</v>
      </c>
      <c r="P222" s="93"/>
      <c r="Q222" s="93">
        <f t="shared" si="34"/>
        <v>587526.999816</v>
      </c>
    </row>
    <row r="223" spans="1:17" s="94" customFormat="1" x14ac:dyDescent="0.25">
      <c r="A223" s="276"/>
      <c r="B223" s="279"/>
      <c r="C223" s="273"/>
      <c r="D223" s="166" t="s">
        <v>288</v>
      </c>
      <c r="E223" s="193" t="s">
        <v>26</v>
      </c>
      <c r="F223" s="181" t="s">
        <v>26</v>
      </c>
      <c r="G223" s="168">
        <f t="shared" si="38"/>
        <v>1.06471E-2</v>
      </c>
      <c r="H223" s="171">
        <f>$H$21</f>
        <v>118</v>
      </c>
      <c r="I223" s="176">
        <f t="shared" si="35"/>
        <v>0.21546836700000002</v>
      </c>
      <c r="J223" s="182"/>
      <c r="K223" s="184">
        <v>1</v>
      </c>
      <c r="L223" s="184">
        <f>'норма часов'!$H$8</f>
        <v>2388</v>
      </c>
      <c r="M223" s="178" t="str">
        <f t="shared" si="37"/>
        <v>118 шт *0,215468367/2388чел.</v>
      </c>
      <c r="N223" s="130">
        <f>$N$21</f>
        <v>66824.851694915254</v>
      </c>
      <c r="O223" s="142">
        <f t="shared" si="36"/>
        <v>711.49087799999995</v>
      </c>
      <c r="P223" s="93"/>
      <c r="Q223" s="93">
        <f t="shared" si="34"/>
        <v>1699040.2166639999</v>
      </c>
    </row>
    <row r="224" spans="1:17" s="94" customFormat="1" x14ac:dyDescent="0.25">
      <c r="A224" s="276"/>
      <c r="B224" s="279"/>
      <c r="C224" s="273"/>
      <c r="D224" s="166" t="s">
        <v>289</v>
      </c>
      <c r="E224" s="193" t="s">
        <v>26</v>
      </c>
      <c r="F224" s="181" t="s">
        <v>26</v>
      </c>
      <c r="G224" s="168">
        <f t="shared" si="38"/>
        <v>2.8873499999999999E-3</v>
      </c>
      <c r="H224" s="171">
        <f>$H$22</f>
        <v>32</v>
      </c>
      <c r="I224" s="176">
        <f t="shared" si="35"/>
        <v>0.21546836700000002</v>
      </c>
      <c r="J224" s="182"/>
      <c r="K224" s="184">
        <v>1</v>
      </c>
      <c r="L224" s="184">
        <f>'норма часов'!$H$8</f>
        <v>2388</v>
      </c>
      <c r="M224" s="178" t="str">
        <f t="shared" si="37"/>
        <v>32 шт *0,215468367/2388чел.</v>
      </c>
      <c r="N224" s="130">
        <f>$N$22</f>
        <v>55471.189999999973</v>
      </c>
      <c r="O224" s="142">
        <f t="shared" si="36"/>
        <v>160.16473999999999</v>
      </c>
      <c r="P224" s="93"/>
      <c r="Q224" s="93">
        <f t="shared" si="34"/>
        <v>382473.39912000002</v>
      </c>
    </row>
    <row r="225" spans="1:17" s="94" customFormat="1" ht="30" x14ac:dyDescent="0.25">
      <c r="A225" s="276"/>
      <c r="B225" s="279"/>
      <c r="C225" s="273"/>
      <c r="D225" s="166" t="s">
        <v>290</v>
      </c>
      <c r="E225" s="193" t="s">
        <v>26</v>
      </c>
      <c r="F225" s="181" t="s">
        <v>26</v>
      </c>
      <c r="G225" s="168">
        <f t="shared" si="38"/>
        <v>2.5264300000000001E-3</v>
      </c>
      <c r="H225" s="171">
        <f>$H$23</f>
        <v>28</v>
      </c>
      <c r="I225" s="176">
        <f t="shared" si="35"/>
        <v>0.21546836700000002</v>
      </c>
      <c r="J225" s="182"/>
      <c r="K225" s="184">
        <v>1</v>
      </c>
      <c r="L225" s="184">
        <f>'норма часов'!$H$8</f>
        <v>2388</v>
      </c>
      <c r="M225" s="178" t="str">
        <f t="shared" si="37"/>
        <v>28 шт *0,215468367/2388чел.</v>
      </c>
      <c r="N225" s="133">
        <f>$N$23</f>
        <v>46683.610000000008</v>
      </c>
      <c r="O225" s="142">
        <f t="shared" si="36"/>
        <v>117.94287299999999</v>
      </c>
      <c r="P225" s="93"/>
      <c r="Q225" s="93">
        <f t="shared" si="34"/>
        <v>281647.580724</v>
      </c>
    </row>
    <row r="226" spans="1:17" s="94" customFormat="1" x14ac:dyDescent="0.25">
      <c r="A226" s="276"/>
      <c r="B226" s="279"/>
      <c r="C226" s="273"/>
      <c r="D226" s="166" t="s">
        <v>291</v>
      </c>
      <c r="E226" s="193" t="s">
        <v>26</v>
      </c>
      <c r="F226" s="181" t="s">
        <v>26</v>
      </c>
      <c r="G226" s="168">
        <f t="shared" si="38"/>
        <v>2.70689E-3</v>
      </c>
      <c r="H226" s="171">
        <f>$H$24</f>
        <v>30</v>
      </c>
      <c r="I226" s="176">
        <f t="shared" si="35"/>
        <v>0.21546836700000002</v>
      </c>
      <c r="J226" s="182"/>
      <c r="K226" s="184">
        <v>1</v>
      </c>
      <c r="L226" s="184">
        <f>'норма часов'!$H$8</f>
        <v>2388</v>
      </c>
      <c r="M226" s="178" t="str">
        <f t="shared" si="37"/>
        <v>30 шт *0,215468367/2388чел.</v>
      </c>
      <c r="N226" s="133">
        <f>$N$24</f>
        <v>16750.030000000006</v>
      </c>
      <c r="O226" s="142">
        <f t="shared" si="36"/>
        <v>45.340488999999998</v>
      </c>
      <c r="P226" s="93"/>
      <c r="Q226" s="93">
        <f t="shared" si="34"/>
        <v>108273.087732</v>
      </c>
    </row>
    <row r="227" spans="1:17" s="94" customFormat="1" ht="30" x14ac:dyDescent="0.25">
      <c r="A227" s="276"/>
      <c r="B227" s="279"/>
      <c r="C227" s="274"/>
      <c r="D227" s="166" t="s">
        <v>292</v>
      </c>
      <c r="E227" s="193" t="s">
        <v>26</v>
      </c>
      <c r="F227" s="181" t="s">
        <v>26</v>
      </c>
      <c r="G227" s="168">
        <f t="shared" si="38"/>
        <v>1.073733E-2</v>
      </c>
      <c r="H227" s="171">
        <f>$H$25</f>
        <v>119</v>
      </c>
      <c r="I227" s="176">
        <f t="shared" si="35"/>
        <v>0.21546836700000002</v>
      </c>
      <c r="J227" s="182"/>
      <c r="K227" s="184">
        <v>1</v>
      </c>
      <c r="L227" s="184">
        <f>'норма часов'!$H$8</f>
        <v>2388</v>
      </c>
      <c r="M227" s="178" t="str">
        <f t="shared" si="37"/>
        <v>119 шт *0,215468367/2388чел.</v>
      </c>
      <c r="N227" s="133">
        <f>$N$25</f>
        <v>11979.1</v>
      </c>
      <c r="O227" s="142">
        <f t="shared" si="36"/>
        <v>128.62354999999999</v>
      </c>
      <c r="P227" s="93"/>
      <c r="Q227" s="93">
        <f t="shared" si="34"/>
        <v>307153.03739999997</v>
      </c>
    </row>
    <row r="228" spans="1:17" s="94" customFormat="1" x14ac:dyDescent="0.25">
      <c r="A228" s="276"/>
      <c r="B228" s="279"/>
      <c r="C228" s="170" t="s">
        <v>251</v>
      </c>
      <c r="D228" s="166"/>
      <c r="E228" s="193"/>
      <c r="F228" s="181"/>
      <c r="G228" s="168"/>
      <c r="H228" s="171"/>
      <c r="I228" s="176"/>
      <c r="J228" s="182"/>
      <c r="K228" s="184"/>
      <c r="L228" s="184"/>
      <c r="M228" s="178"/>
      <c r="N228" s="139"/>
      <c r="O228" s="140">
        <f>SUM(O219:O227)</f>
        <v>5395.7416450000001</v>
      </c>
      <c r="P228" s="93"/>
      <c r="Q228" s="93">
        <f t="shared" si="34"/>
        <v>0</v>
      </c>
    </row>
    <row r="229" spans="1:17" s="94" customFormat="1" x14ac:dyDescent="0.25">
      <c r="A229" s="276"/>
      <c r="B229" s="279"/>
      <c r="C229" s="167" t="s">
        <v>91</v>
      </c>
      <c r="D229" s="166"/>
      <c r="E229" s="180"/>
      <c r="F229" s="181">
        <v>0</v>
      </c>
      <c r="G229" s="168"/>
      <c r="H229" s="171"/>
      <c r="I229" s="176">
        <f>I221</f>
        <v>0.21546836700000002</v>
      </c>
      <c r="J229" s="182"/>
      <c r="K229" s="184"/>
      <c r="L229" s="184"/>
      <c r="M229" s="178"/>
      <c r="N229" s="133"/>
      <c r="O229" s="142">
        <f>MROUND(G229*N229,0.000001)</f>
        <v>0</v>
      </c>
      <c r="P229" s="93"/>
      <c r="Q229" s="93">
        <f t="shared" si="34"/>
        <v>0</v>
      </c>
    </row>
    <row r="230" spans="1:17" s="94" customFormat="1" ht="30" x14ac:dyDescent="0.25">
      <c r="A230" s="276"/>
      <c r="B230" s="279"/>
      <c r="C230" s="167" t="s">
        <v>93</v>
      </c>
      <c r="D230" s="218" t="s">
        <v>94</v>
      </c>
      <c r="E230" s="180" t="s">
        <v>95</v>
      </c>
      <c r="F230" s="181" t="s">
        <v>95</v>
      </c>
      <c r="G230" s="196">
        <f>G28</f>
        <v>247</v>
      </c>
      <c r="H230" s="171">
        <f>H28</f>
        <v>247</v>
      </c>
      <c r="I230" s="176">
        <f t="shared" si="35"/>
        <v>0.21546836700000002</v>
      </c>
      <c r="J230" s="182"/>
      <c r="K230" s="184">
        <v>1</v>
      </c>
      <c r="L230" s="184">
        <f>'норма часов'!$H$8</f>
        <v>2388</v>
      </c>
      <c r="M230" s="178" t="str">
        <f>CONCATENATE(G230,"- фактичесое посещение 1 ребенка в год")</f>
        <v>247- фактичесое посещение 1 ребенка в год</v>
      </c>
      <c r="N230" s="133">
        <f>N28</f>
        <v>103.30800858029392</v>
      </c>
      <c r="O230" s="142">
        <f>MROUND(G230*N230,0.000001)</f>
        <v>25517.078118999998</v>
      </c>
      <c r="P230" s="93"/>
      <c r="Q230" s="93">
        <f t="shared" si="34"/>
        <v>60934782.548171997</v>
      </c>
    </row>
    <row r="231" spans="1:17" s="94" customFormat="1" ht="30" x14ac:dyDescent="0.25">
      <c r="A231" s="276"/>
      <c r="B231" s="279"/>
      <c r="C231" s="167" t="s">
        <v>96</v>
      </c>
      <c r="D231" s="166" t="s">
        <v>97</v>
      </c>
      <c r="E231" s="180" t="s">
        <v>98</v>
      </c>
      <c r="F231" s="181" t="s">
        <v>203</v>
      </c>
      <c r="G231" s="168">
        <f>MROUND(H231*K231*I231/L231,0.000001)</f>
        <v>2.253034</v>
      </c>
      <c r="H231" s="171">
        <f>H29</f>
        <v>24970</v>
      </c>
      <c r="I231" s="176">
        <f t="shared" si="35"/>
        <v>0.21546836700000002</v>
      </c>
      <c r="J231" s="182"/>
      <c r="K231" s="184">
        <v>1</v>
      </c>
      <c r="L231" s="184">
        <f>'норма часов'!$H$8</f>
        <v>2388</v>
      </c>
      <c r="M231" s="178" t="str">
        <f>CONCATENATE(H231," ",F231," ","*",I231,"/",L231,"чел.")</f>
        <v>24970 компл. *0,215468367/2388чел.</v>
      </c>
      <c r="N231" s="133">
        <f>N29</f>
        <v>636.48928313976774</v>
      </c>
      <c r="O231" s="142">
        <f>MROUND(G231*N231,0.000001)</f>
        <v>1434.0319959999999</v>
      </c>
      <c r="P231" s="93"/>
      <c r="Q231" s="93">
        <f t="shared" si="34"/>
        <v>3424468.4064479996</v>
      </c>
    </row>
    <row r="232" spans="1:17" s="94" customFormat="1" ht="30" x14ac:dyDescent="0.25">
      <c r="A232" s="276"/>
      <c r="B232" s="279"/>
      <c r="C232" s="270" t="s">
        <v>85</v>
      </c>
      <c r="D232" s="166" t="s">
        <v>99</v>
      </c>
      <c r="E232" s="180" t="s">
        <v>202</v>
      </c>
      <c r="F232" s="181" t="s">
        <v>204</v>
      </c>
      <c r="G232" s="168">
        <f>MROUND(H232*K232*I232/L232,0.000001)</f>
        <v>0.543543</v>
      </c>
      <c r="H232" s="171">
        <f>H30</f>
        <v>502</v>
      </c>
      <c r="I232" s="176">
        <f t="shared" si="35"/>
        <v>0.21546836700000002</v>
      </c>
      <c r="J232" s="182"/>
      <c r="K232" s="184">
        <v>12</v>
      </c>
      <c r="L232" s="184">
        <f>'норма часов'!$H$8</f>
        <v>2388</v>
      </c>
      <c r="M232" s="178" t="str">
        <f>CONCATENATE(H232," ",F232," ","*",I232,"/",L232,"чел.")</f>
        <v>502 гр. *0,215468367/2388чел.</v>
      </c>
      <c r="N232" s="133">
        <f>N30</f>
        <v>2150.1340039840643</v>
      </c>
      <c r="O232" s="142">
        <f>MROUND(G232*N232,0.000001)</f>
        <v>1168.6902869999999</v>
      </c>
      <c r="P232" s="93"/>
      <c r="Q232" s="93">
        <f t="shared" si="34"/>
        <v>2790832.4053559997</v>
      </c>
    </row>
    <row r="233" spans="1:17" s="94" customFormat="1" ht="30" x14ac:dyDescent="0.25">
      <c r="A233" s="276"/>
      <c r="B233" s="279"/>
      <c r="C233" s="270"/>
      <c r="D233" s="166" t="s">
        <v>100</v>
      </c>
      <c r="E233" s="180" t="s">
        <v>98</v>
      </c>
      <c r="F233" s="181" t="s">
        <v>203</v>
      </c>
      <c r="G233" s="168">
        <f>MROUND(H233*K233*I233/L233,0.00000001)</f>
        <v>3.3294740000000003E-2</v>
      </c>
      <c r="H233" s="171">
        <f>H31</f>
        <v>369</v>
      </c>
      <c r="I233" s="176">
        <f t="shared" si="35"/>
        <v>0.21546836700000002</v>
      </c>
      <c r="J233" s="182"/>
      <c r="K233" s="184">
        <v>1</v>
      </c>
      <c r="L233" s="184">
        <f>'норма часов'!$H$8</f>
        <v>2388</v>
      </c>
      <c r="M233" s="178" t="str">
        <f>CONCATENATE(H233," ",F233," ","*",I233,"/",L233,"чел.")</f>
        <v>369 компл. *0,215468367/2388чел.</v>
      </c>
      <c r="N233" s="133">
        <f>N31</f>
        <v>8695.8073170731714</v>
      </c>
      <c r="O233" s="142">
        <f>MROUND(G233*N233,0.000001)</f>
        <v>289.52464399999997</v>
      </c>
      <c r="P233" s="93"/>
      <c r="Q233" s="93">
        <f t="shared" si="34"/>
        <v>691384.84987199993</v>
      </c>
    </row>
    <row r="234" spans="1:17" s="94" customFormat="1" x14ac:dyDescent="0.25">
      <c r="A234" s="276"/>
      <c r="B234" s="279"/>
      <c r="C234" s="170" t="s">
        <v>259</v>
      </c>
      <c r="D234" s="283"/>
      <c r="E234" s="283"/>
      <c r="F234" s="283"/>
      <c r="G234" s="284"/>
      <c r="H234" s="171"/>
      <c r="I234" s="176">
        <f t="shared" si="35"/>
        <v>0.21546836700000002</v>
      </c>
      <c r="J234" s="171"/>
      <c r="K234" s="177"/>
      <c r="L234" s="184"/>
      <c r="M234" s="197"/>
      <c r="N234" s="133"/>
      <c r="O234" s="140">
        <f>O232+O233</f>
        <v>1458.214931</v>
      </c>
      <c r="P234" s="93"/>
      <c r="Q234" s="93">
        <f t="shared" si="34"/>
        <v>0</v>
      </c>
    </row>
    <row r="235" spans="1:17" s="94" customFormat="1" x14ac:dyDescent="0.25">
      <c r="A235" s="276"/>
      <c r="B235" s="279"/>
      <c r="C235" s="167"/>
      <c r="D235" s="283" t="s">
        <v>51</v>
      </c>
      <c r="E235" s="283"/>
      <c r="F235" s="283"/>
      <c r="G235" s="284"/>
      <c r="H235" s="171"/>
      <c r="I235" s="176">
        <f t="shared" si="35"/>
        <v>0.21546836700000002</v>
      </c>
      <c r="J235" s="171"/>
      <c r="K235" s="177"/>
      <c r="L235" s="184"/>
      <c r="M235" s="197"/>
      <c r="N235" s="133"/>
      <c r="O235" s="142"/>
      <c r="P235" s="93"/>
      <c r="Q235" s="93">
        <f t="shared" si="34"/>
        <v>0</v>
      </c>
    </row>
    <row r="236" spans="1:17" s="94" customFormat="1" x14ac:dyDescent="0.25">
      <c r="A236" s="276"/>
      <c r="B236" s="279"/>
      <c r="C236" s="170"/>
      <c r="D236" s="286" t="s">
        <v>5</v>
      </c>
      <c r="E236" s="286"/>
      <c r="F236" s="286"/>
      <c r="G236" s="287"/>
      <c r="H236" s="171"/>
      <c r="I236" s="176">
        <f t="shared" si="35"/>
        <v>0.21546836700000002</v>
      </c>
      <c r="J236" s="171"/>
      <c r="K236" s="177"/>
      <c r="L236" s="184"/>
      <c r="M236" s="197"/>
      <c r="N236" s="139"/>
      <c r="O236" s="140">
        <f>O237+O247+O253+O255+O257+O259+O261</f>
        <v>62730.577436022679</v>
      </c>
      <c r="P236" s="93"/>
      <c r="Q236" s="93"/>
    </row>
    <row r="237" spans="1:17" s="94" customFormat="1" x14ac:dyDescent="0.25">
      <c r="A237" s="276"/>
      <c r="B237" s="279"/>
      <c r="C237" s="198" t="s">
        <v>57</v>
      </c>
      <c r="D237" s="286" t="s">
        <v>6</v>
      </c>
      <c r="E237" s="286"/>
      <c r="F237" s="286"/>
      <c r="G237" s="287"/>
      <c r="H237" s="182"/>
      <c r="I237" s="176">
        <f t="shared" si="35"/>
        <v>0.21546836700000002</v>
      </c>
      <c r="J237" s="182"/>
      <c r="K237" s="184"/>
      <c r="L237" s="184"/>
      <c r="M237" s="197"/>
      <c r="N237" s="133"/>
      <c r="O237" s="140">
        <f>O238+O239+O243+O246</f>
        <v>16701.263569022678</v>
      </c>
      <c r="P237" s="93"/>
      <c r="Q237" s="93">
        <f t="shared" si="34"/>
        <v>0</v>
      </c>
    </row>
    <row r="238" spans="1:17" s="94" customFormat="1" ht="30" x14ac:dyDescent="0.25">
      <c r="A238" s="276"/>
      <c r="B238" s="279"/>
      <c r="C238" s="198" t="s">
        <v>59</v>
      </c>
      <c r="D238" s="166" t="s">
        <v>7</v>
      </c>
      <c r="E238" s="199" t="s">
        <v>8</v>
      </c>
      <c r="F238" s="199" t="s">
        <v>8</v>
      </c>
      <c r="G238" s="168">
        <f>MROUND(H238*K238*I238/L238,0.000001)</f>
        <v>351.12613499999998</v>
      </c>
      <c r="H238" s="219">
        <f>H36</f>
        <v>3891472.4332458824</v>
      </c>
      <c r="I238" s="176">
        <f t="shared" si="35"/>
        <v>0.21546836700000002</v>
      </c>
      <c r="J238" s="182"/>
      <c r="K238" s="184">
        <v>1</v>
      </c>
      <c r="L238" s="184">
        <f>'норма часов'!$H$8</f>
        <v>2388</v>
      </c>
      <c r="M238" s="178" t="str">
        <f>CONCATENATE(H238," ",F238,"(лимиты выделенные УЖКХ) ","*",I238,"/",L238,"чел.")</f>
        <v>3891472,43324588 кВт час.(лимиты выделенные УЖКХ) *0,215468367/2388чел.</v>
      </c>
      <c r="N238" s="133">
        <f>N36</f>
        <v>10.421489327157605</v>
      </c>
      <c r="O238" s="142">
        <f>MROUND(G238*N238,0.000001)</f>
        <v>3659.2572679999998</v>
      </c>
      <c r="P238" s="93"/>
      <c r="Q238" s="93">
        <f t="shared" si="34"/>
        <v>8738306.3559840005</v>
      </c>
    </row>
    <row r="239" spans="1:17" s="94" customFormat="1" ht="30" x14ac:dyDescent="0.25">
      <c r="A239" s="276"/>
      <c r="B239" s="279"/>
      <c r="C239" s="198" t="s">
        <v>60</v>
      </c>
      <c r="D239" s="166" t="s">
        <v>9</v>
      </c>
      <c r="E239" s="199" t="s">
        <v>10</v>
      </c>
      <c r="F239" s="199" t="s">
        <v>10</v>
      </c>
      <c r="G239" s="168">
        <f>MROUND(H239*K239*I239/L239,0.0000001)</f>
        <v>2.6889018</v>
      </c>
      <c r="H239" s="182">
        <f>H37</f>
        <v>29800.65</v>
      </c>
      <c r="I239" s="176">
        <f t="shared" si="35"/>
        <v>0.21546836700000002</v>
      </c>
      <c r="J239" s="182"/>
      <c r="K239" s="184">
        <v>1</v>
      </c>
      <c r="L239" s="184">
        <f>'норма часов'!$H$8</f>
        <v>2388</v>
      </c>
      <c r="M239" s="178" t="str">
        <f>CONCATENATE(H239," ",F239,"(лимиты выделенные УЖКХ) ","*",I239,"/",L239,"чел.")</f>
        <v>29800,65 Гкал(лимиты выделенные УЖКХ) *0,215468367/2388чел.</v>
      </c>
      <c r="N239" s="133">
        <f>N37</f>
        <v>2853.8909184866775</v>
      </c>
      <c r="O239" s="142">
        <f>MROUND(G239*N239,0.000001)</f>
        <v>7673.8324279999997</v>
      </c>
      <c r="P239" s="93"/>
      <c r="Q239" s="93">
        <f t="shared" si="34"/>
        <v>18325111.838064</v>
      </c>
    </row>
    <row r="240" spans="1:17" s="94" customFormat="1" ht="30" x14ac:dyDescent="0.25">
      <c r="A240" s="276"/>
      <c r="B240" s="279"/>
      <c r="C240" s="269" t="s">
        <v>61</v>
      </c>
      <c r="D240" s="166" t="s">
        <v>12</v>
      </c>
      <c r="E240" s="200" t="s">
        <v>11</v>
      </c>
      <c r="F240" s="200" t="s">
        <v>11</v>
      </c>
      <c r="G240" s="168">
        <f>MROUND(H240*K240*I240/L240,0.000001)</f>
        <v>20.557648</v>
      </c>
      <c r="H240" s="182">
        <f>H38</f>
        <v>227836.99175999995</v>
      </c>
      <c r="I240" s="176">
        <f t="shared" si="35"/>
        <v>0.21546836700000002</v>
      </c>
      <c r="J240" s="182"/>
      <c r="K240" s="184">
        <v>1</v>
      </c>
      <c r="L240" s="184">
        <f>'норма часов'!$H$8</f>
        <v>2388</v>
      </c>
      <c r="M240" s="178" t="str">
        <f>CONCATENATE(H240," ",F240,"(лимиты выделенные УЖКХ) ","*",I240,"/",L240,"чел.")</f>
        <v>227836,99176 м3(лимиты выделенные УЖКХ) *0,215468367/2388чел.</v>
      </c>
      <c r="N240" s="133">
        <f>N38</f>
        <v>51.83000000000002</v>
      </c>
      <c r="O240" s="142">
        <f>MROUND(G240*N240,0.000001)</f>
        <v>1065.502896</v>
      </c>
      <c r="P240" s="93"/>
      <c r="Q240" s="93">
        <f t="shared" si="34"/>
        <v>2544420.9156479998</v>
      </c>
    </row>
    <row r="241" spans="1:17" s="94" customFormat="1" ht="30" x14ac:dyDescent="0.25">
      <c r="A241" s="276"/>
      <c r="B241" s="279"/>
      <c r="C241" s="269"/>
      <c r="D241" s="166" t="s">
        <v>17</v>
      </c>
      <c r="E241" s="200" t="s">
        <v>11</v>
      </c>
      <c r="F241" s="200" t="s">
        <v>11</v>
      </c>
      <c r="G241" s="168">
        <f>MROUND(H241*K241*I241/L241,0.0000000000001)</f>
        <v>2.8161184334499999E-2</v>
      </c>
      <c r="H241" s="182">
        <f>H39</f>
        <v>26.008809369960769</v>
      </c>
      <c r="I241" s="176">
        <f t="shared" si="35"/>
        <v>0.21546836700000002</v>
      </c>
      <c r="J241" s="182"/>
      <c r="K241" s="184">
        <v>12</v>
      </c>
      <c r="L241" s="184">
        <f>'норма часов'!$H$8</f>
        <v>2388</v>
      </c>
      <c r="M241" s="178" t="str">
        <f>CONCATENATE(H241," ",F241,"(лимиты выделенные УЖКХ) ","*",I241,"/",L241,"чел.")</f>
        <v>26,0088093699608 м3(лимиты выделенные УЖКХ) *0,215468367/2388чел.</v>
      </c>
      <c r="N241" s="133">
        <f>N39</f>
        <v>57495.6</v>
      </c>
      <c r="O241" s="142">
        <f>MROUND(G241*N241,0.0000000000001)</f>
        <v>1619.1441900226782</v>
      </c>
      <c r="P241" s="93"/>
      <c r="Q241" s="93">
        <f t="shared" si="34"/>
        <v>3866516.3257741556</v>
      </c>
    </row>
    <row r="242" spans="1:17" s="94" customFormat="1" ht="30" x14ac:dyDescent="0.25">
      <c r="A242" s="276"/>
      <c r="B242" s="279"/>
      <c r="C242" s="269"/>
      <c r="D242" s="166" t="s">
        <v>13</v>
      </c>
      <c r="E242" s="200" t="s">
        <v>11</v>
      </c>
      <c r="F242" s="200" t="s">
        <v>11</v>
      </c>
      <c r="G242" s="168">
        <f>MROUND(H242*K242*I242/L242,0.000001)</f>
        <v>20.557648</v>
      </c>
      <c r="H242" s="182">
        <f>H40</f>
        <v>227836.99175999995</v>
      </c>
      <c r="I242" s="176">
        <f t="shared" si="35"/>
        <v>0.21546836700000002</v>
      </c>
      <c r="J242" s="182"/>
      <c r="K242" s="184">
        <v>1</v>
      </c>
      <c r="L242" s="184">
        <f>'норма часов'!$H$8</f>
        <v>2388</v>
      </c>
      <c r="M242" s="178" t="str">
        <f>CONCATENATE(H242," ",F242,"(лимиты выделенные УЖКХ) ","*",I242,"/",L242,"чел.")</f>
        <v>227836,99176 м3(лимиты выделенные УЖКХ) *0,215468367/2388чел.</v>
      </c>
      <c r="N242" s="133">
        <f>N40</f>
        <v>109.46574140931681</v>
      </c>
      <c r="O242" s="142">
        <f>MROUND(G242*N242,0.000001)</f>
        <v>2250.3581799999997</v>
      </c>
      <c r="P242" s="93"/>
      <c r="Q242" s="93">
        <f t="shared" si="34"/>
        <v>5373855.3338399995</v>
      </c>
    </row>
    <row r="243" spans="1:17" s="94" customFormat="1" ht="28.5" x14ac:dyDescent="0.25">
      <c r="A243" s="276"/>
      <c r="B243" s="279"/>
      <c r="C243" s="201" t="s">
        <v>253</v>
      </c>
      <c r="D243" s="166"/>
      <c r="E243" s="200"/>
      <c r="F243" s="200"/>
      <c r="G243" s="168"/>
      <c r="H243" s="182"/>
      <c r="I243" s="176"/>
      <c r="J243" s="182"/>
      <c r="K243" s="184"/>
      <c r="L243" s="184"/>
      <c r="M243" s="178"/>
      <c r="N243" s="139"/>
      <c r="O243" s="140">
        <f>SUM(O240:O242)</f>
        <v>4935.0052660226775</v>
      </c>
      <c r="P243" s="93"/>
      <c r="Q243" s="93">
        <f t="shared" si="34"/>
        <v>0</v>
      </c>
    </row>
    <row r="244" spans="1:17" s="94" customFormat="1" x14ac:dyDescent="0.25">
      <c r="A244" s="276"/>
      <c r="B244" s="279"/>
      <c r="C244" s="269" t="s">
        <v>208</v>
      </c>
      <c r="D244" s="166" t="s">
        <v>21</v>
      </c>
      <c r="E244" s="96" t="s">
        <v>11</v>
      </c>
      <c r="F244" s="96" t="s">
        <v>11</v>
      </c>
      <c r="G244" s="168">
        <f>MROUND(H244*K244*I244/L244,0.0000001)</f>
        <v>3.1552400000000001E-2</v>
      </c>
      <c r="H244" s="182">
        <f>H42</f>
        <v>349.68999999999994</v>
      </c>
      <c r="I244" s="176">
        <f>I242</f>
        <v>0.21546836700000002</v>
      </c>
      <c r="J244" s="182"/>
      <c r="K244" s="184">
        <v>1</v>
      </c>
      <c r="L244" s="184">
        <f>'норма часов'!$H$8</f>
        <v>2388</v>
      </c>
      <c r="M244" s="178" t="str">
        <f>CONCATENATE(H244," ",F244," ","*",I244,"/",L244,"чел.")</f>
        <v>349,69 м3 *0,215468367/2388чел.</v>
      </c>
      <c r="N244" s="133">
        <f>N42</f>
        <v>8906.5643855986727</v>
      </c>
      <c r="O244" s="142">
        <f>MROUND(G244*N244,0.000001)</f>
        <v>281.023482</v>
      </c>
      <c r="P244" s="93"/>
      <c r="Q244" s="93">
        <f t="shared" si="34"/>
        <v>671084.07501599996</v>
      </c>
    </row>
    <row r="245" spans="1:17" s="94" customFormat="1" ht="45" x14ac:dyDescent="0.25">
      <c r="A245" s="276"/>
      <c r="B245" s="279"/>
      <c r="C245" s="269"/>
      <c r="D245" s="166" t="s">
        <v>22</v>
      </c>
      <c r="E245" s="96" t="s">
        <v>23</v>
      </c>
      <c r="F245" s="96" t="s">
        <v>26</v>
      </c>
      <c r="G245" s="168">
        <f>MROUND(H245*K245*I245/L245,0.00000001)</f>
        <v>2.5625220000000001E-2</v>
      </c>
      <c r="H245" s="182">
        <f>H43</f>
        <v>284</v>
      </c>
      <c r="I245" s="176">
        <f t="shared" si="35"/>
        <v>0.21546836700000002</v>
      </c>
      <c r="J245" s="182"/>
      <c r="K245" s="184">
        <v>1</v>
      </c>
      <c r="L245" s="184">
        <f>'норма часов'!$H$8</f>
        <v>2388</v>
      </c>
      <c r="M245" s="178" t="str">
        <f>CONCATENATE(H245," ",F245,"(потребность из расчета 4 контейнера для уборки территории весной и осенью на 1 учреждение)","*",I245,"/",L245,"чел.")</f>
        <v>284 шт(потребность из расчета 4 контейнера для уборки территории весной и осенью на 1 учреждение)*0,215468367/2388чел.</v>
      </c>
      <c r="N245" s="133">
        <f>N43</f>
        <v>5937.7100000000055</v>
      </c>
      <c r="O245" s="142">
        <f>MROUND(G245*N245,0.000001)-0.01</f>
        <v>152.14512500000001</v>
      </c>
      <c r="P245" s="93"/>
      <c r="Q245" s="93">
        <f t="shared" si="34"/>
        <v>363322.55850000004</v>
      </c>
    </row>
    <row r="246" spans="1:17" s="94" customFormat="1" ht="28.5" x14ac:dyDescent="0.25">
      <c r="A246" s="276"/>
      <c r="B246" s="279"/>
      <c r="C246" s="201" t="s">
        <v>254</v>
      </c>
      <c r="D246" s="166"/>
      <c r="E246" s="96"/>
      <c r="F246" s="96"/>
      <c r="G246" s="168"/>
      <c r="H246" s="182"/>
      <c r="I246" s="176"/>
      <c r="J246" s="182"/>
      <c r="K246" s="184"/>
      <c r="L246" s="184"/>
      <c r="M246" s="178"/>
      <c r="N246" s="139"/>
      <c r="O246" s="140">
        <f>SUM(O244:O245)</f>
        <v>433.16860700000001</v>
      </c>
      <c r="P246" s="93"/>
      <c r="Q246" s="93">
        <f t="shared" si="34"/>
        <v>0</v>
      </c>
    </row>
    <row r="247" spans="1:17" s="94" customFormat="1" x14ac:dyDescent="0.25">
      <c r="A247" s="276"/>
      <c r="B247" s="279"/>
      <c r="C247" s="198"/>
      <c r="D247" s="285" t="s">
        <v>14</v>
      </c>
      <c r="E247" s="285"/>
      <c r="F247" s="285"/>
      <c r="G247" s="284"/>
      <c r="H247" s="204"/>
      <c r="I247" s="176">
        <f>I242</f>
        <v>0.21546836700000002</v>
      </c>
      <c r="J247" s="204"/>
      <c r="K247" s="205"/>
      <c r="L247" s="184"/>
      <c r="M247" s="197"/>
      <c r="N247" s="133"/>
      <c r="O247" s="140">
        <f>O251+O252</f>
        <v>38738.890621999999</v>
      </c>
      <c r="P247" s="93"/>
      <c r="Q247" s="93"/>
    </row>
    <row r="248" spans="1:17" s="94" customFormat="1" x14ac:dyDescent="0.25">
      <c r="A248" s="276"/>
      <c r="B248" s="279"/>
      <c r="C248" s="269" t="s">
        <v>62</v>
      </c>
      <c r="D248" s="166" t="s">
        <v>41</v>
      </c>
      <c r="E248" s="193" t="s">
        <v>20</v>
      </c>
      <c r="F248" s="193" t="s">
        <v>20</v>
      </c>
      <c r="G248" s="168">
        <f>MROUND(H248*K248*I248/L248,0.00000001)</f>
        <v>4.89042318</v>
      </c>
      <c r="H248" s="182">
        <f>H46</f>
        <v>54199.745000000003</v>
      </c>
      <c r="I248" s="176">
        <f t="shared" si="35"/>
        <v>0.21546836700000002</v>
      </c>
      <c r="J248" s="182"/>
      <c r="K248" s="184">
        <v>1</v>
      </c>
      <c r="L248" s="184">
        <f>'норма часов'!$H$8</f>
        <v>2388</v>
      </c>
      <c r="M248" s="161" t="str">
        <f>CONCATENATE(H248," ",F248," ","*",I248,"/",L248,"чел.")</f>
        <v>54199,745 м2 *0,215468367/2388чел.</v>
      </c>
      <c r="N248" s="133">
        <f>N46</f>
        <v>1389.0226051801535</v>
      </c>
      <c r="O248" s="142">
        <f>MROUND(G248*N248,0.000001)</f>
        <v>6792.9083459999993</v>
      </c>
      <c r="P248" s="93"/>
      <c r="Q248" s="93">
        <f t="shared" si="34"/>
        <v>16221465.130247999</v>
      </c>
    </row>
    <row r="249" spans="1:17" s="94" customFormat="1" x14ac:dyDescent="0.25">
      <c r="A249" s="276"/>
      <c r="B249" s="279"/>
      <c r="C249" s="269"/>
      <c r="D249" s="166" t="s">
        <v>41</v>
      </c>
      <c r="E249" s="193" t="s">
        <v>78</v>
      </c>
      <c r="F249" s="193" t="s">
        <v>78</v>
      </c>
      <c r="G249" s="168">
        <f>MROUND(H249*K249*I249/L249,0.00000001)</f>
        <v>0.65673639000000006</v>
      </c>
      <c r="H249" s="182">
        <f>H47</f>
        <v>7278.5</v>
      </c>
      <c r="I249" s="176">
        <f t="shared" si="35"/>
        <v>0.21546836700000002</v>
      </c>
      <c r="J249" s="182"/>
      <c r="K249" s="184">
        <v>1</v>
      </c>
      <c r="L249" s="184">
        <f>'норма часов'!$H$8</f>
        <v>2388</v>
      </c>
      <c r="M249" s="161" t="str">
        <f>CONCATENATE(H249," ",F249," ","*",I249,"/",L249,"чел.")</f>
        <v>7278,5 погон.м. *0,215468367/2388чел.</v>
      </c>
      <c r="N249" s="133">
        <f>N47</f>
        <v>4431.8197430789314</v>
      </c>
      <c r="O249" s="142">
        <f>MROUND(G249*N249,0.000001)</f>
        <v>2910.5372990000001</v>
      </c>
      <c r="P249" s="93"/>
      <c r="Q249" s="93">
        <f t="shared" si="34"/>
        <v>6950363.0700120004</v>
      </c>
    </row>
    <row r="250" spans="1:17" s="94" customFormat="1" x14ac:dyDescent="0.25">
      <c r="A250" s="276"/>
      <c r="B250" s="279"/>
      <c r="C250" s="269"/>
      <c r="D250" s="166" t="s">
        <v>41</v>
      </c>
      <c r="E250" s="193" t="s">
        <v>48</v>
      </c>
      <c r="F250" s="193" t="s">
        <v>48</v>
      </c>
      <c r="G250" s="168">
        <f>MROUND(H250*K250*I250/L250,0.0000000001)</f>
        <v>0.2054528776</v>
      </c>
      <c r="H250" s="182">
        <f>H48</f>
        <v>2277</v>
      </c>
      <c r="I250" s="176">
        <f t="shared" si="35"/>
        <v>0.21546836700000002</v>
      </c>
      <c r="J250" s="182"/>
      <c r="K250" s="184">
        <v>1</v>
      </c>
      <c r="L250" s="184">
        <f>'норма часов'!$H$8</f>
        <v>2388</v>
      </c>
      <c r="M250" s="161" t="str">
        <f>CONCATENATE(H250," ",F250," ","*",I250,"/",L250,"чел.")</f>
        <v>2277 шт. *0,215468367/2388чел.</v>
      </c>
      <c r="N250" s="133">
        <f>N48</f>
        <v>141324.10953008343</v>
      </c>
      <c r="O250" s="142">
        <f>MROUND(G250*N250,0.000001)</f>
        <v>29035.444976999999</v>
      </c>
      <c r="P250" s="93"/>
      <c r="Q250" s="93">
        <f t="shared" si="34"/>
        <v>69336642.605076</v>
      </c>
    </row>
    <row r="251" spans="1:17" s="94" customFormat="1" ht="28.5" x14ac:dyDescent="0.25">
      <c r="A251" s="276"/>
      <c r="B251" s="279"/>
      <c r="C251" s="201" t="s">
        <v>252</v>
      </c>
      <c r="D251" s="166"/>
      <c r="E251" s="193"/>
      <c r="F251" s="193"/>
      <c r="G251" s="168"/>
      <c r="H251" s="182"/>
      <c r="I251" s="176"/>
      <c r="J251" s="182"/>
      <c r="K251" s="184"/>
      <c r="L251" s="184"/>
      <c r="M251" s="178"/>
      <c r="N251" s="139"/>
      <c r="O251" s="140">
        <f>SUM(O248:O250)</f>
        <v>38738.890621999999</v>
      </c>
      <c r="P251" s="93"/>
      <c r="Q251" s="93">
        <f t="shared" si="34"/>
        <v>0</v>
      </c>
    </row>
    <row r="252" spans="1:17" s="94" customFormat="1" x14ac:dyDescent="0.25">
      <c r="A252" s="276"/>
      <c r="B252" s="279"/>
      <c r="C252" s="198" t="s">
        <v>63</v>
      </c>
      <c r="D252" s="166"/>
      <c r="E252" s="193"/>
      <c r="F252" s="193" t="s">
        <v>20</v>
      </c>
      <c r="G252" s="168"/>
      <c r="H252" s="182">
        <f>H151</f>
        <v>0</v>
      </c>
      <c r="I252" s="176">
        <f>I250</f>
        <v>0.21546836700000002</v>
      </c>
      <c r="J252" s="182"/>
      <c r="K252" s="184">
        <v>12</v>
      </c>
      <c r="L252" s="184">
        <f>'норма часов'!$H$8</f>
        <v>2388</v>
      </c>
      <c r="M252" s="178"/>
      <c r="N252" s="133">
        <f>N151</f>
        <v>0</v>
      </c>
      <c r="O252" s="142">
        <f>MROUND(G252*N252,0.000001)</f>
        <v>0</v>
      </c>
      <c r="P252" s="93"/>
      <c r="Q252" s="93"/>
    </row>
    <row r="253" spans="1:17" s="94" customFormat="1" x14ac:dyDescent="0.25">
      <c r="A253" s="276"/>
      <c r="B253" s="279"/>
      <c r="C253" s="198"/>
      <c r="D253" s="283" t="s">
        <v>52</v>
      </c>
      <c r="E253" s="283"/>
      <c r="F253" s="283"/>
      <c r="G253" s="284"/>
      <c r="H253" s="171"/>
      <c r="I253" s="176">
        <f t="shared" si="35"/>
        <v>0.21546836700000002</v>
      </c>
      <c r="J253" s="171"/>
      <c r="K253" s="177"/>
      <c r="L253" s="184"/>
      <c r="M253" s="197"/>
      <c r="N253" s="133"/>
      <c r="O253" s="140"/>
      <c r="P253" s="93"/>
      <c r="Q253" s="93">
        <f t="shared" si="34"/>
        <v>0</v>
      </c>
    </row>
    <row r="254" spans="1:17" s="94" customFormat="1" x14ac:dyDescent="0.25">
      <c r="A254" s="276"/>
      <c r="B254" s="279"/>
      <c r="C254" s="198"/>
      <c r="D254" s="179"/>
      <c r="E254" s="180"/>
      <c r="F254" s="181"/>
      <c r="G254" s="168"/>
      <c r="H254" s="171"/>
      <c r="I254" s="176">
        <f t="shared" si="35"/>
        <v>0.21546836700000002</v>
      </c>
      <c r="J254" s="171"/>
      <c r="K254" s="177"/>
      <c r="L254" s="184"/>
      <c r="M254" s="197"/>
      <c r="N254" s="133"/>
      <c r="O254" s="142"/>
      <c r="P254" s="93"/>
      <c r="Q254" s="93">
        <f t="shared" si="34"/>
        <v>0</v>
      </c>
    </row>
    <row r="255" spans="1:17" s="94" customFormat="1" x14ac:dyDescent="0.25">
      <c r="A255" s="276"/>
      <c r="B255" s="279"/>
      <c r="C255" s="267" t="s">
        <v>101</v>
      </c>
      <c r="D255" s="288" t="s">
        <v>53</v>
      </c>
      <c r="E255" s="288"/>
      <c r="F255" s="288"/>
      <c r="G255" s="289"/>
      <c r="H255" s="171"/>
      <c r="I255" s="176">
        <f t="shared" si="35"/>
        <v>0.21546836700000002</v>
      </c>
      <c r="J255" s="171"/>
      <c r="K255" s="177"/>
      <c r="L255" s="184"/>
      <c r="M255" s="197"/>
      <c r="N255" s="133"/>
      <c r="O255" s="140">
        <f>O256</f>
        <v>31.732966999999999</v>
      </c>
      <c r="P255" s="93"/>
      <c r="Q255" s="93">
        <f t="shared" si="34"/>
        <v>0</v>
      </c>
    </row>
    <row r="256" spans="1:17" s="94" customFormat="1" ht="45" x14ac:dyDescent="0.25">
      <c r="A256" s="276"/>
      <c r="B256" s="279"/>
      <c r="C256" s="268"/>
      <c r="D256" s="166" t="s">
        <v>286</v>
      </c>
      <c r="E256" s="180" t="s">
        <v>26</v>
      </c>
      <c r="F256" s="180" t="s">
        <v>26</v>
      </c>
      <c r="G256" s="168">
        <f>MROUND(H256*K256*I256/L256,0.00000001)</f>
        <v>7.5792890000000002E-2</v>
      </c>
      <c r="H256" s="171">
        <f>$H$54</f>
        <v>70</v>
      </c>
      <c r="I256" s="176">
        <f t="shared" si="35"/>
        <v>0.21546836700000002</v>
      </c>
      <c r="J256" s="171"/>
      <c r="K256" s="177">
        <v>12</v>
      </c>
      <c r="L256" s="184">
        <f>'норма часов'!$H$8</f>
        <v>2388</v>
      </c>
      <c r="M256" s="178" t="str">
        <f>CONCATENATE(H256," ",F256," ","в мес.","*",K256,"мес.","*",I256,"/",L256,"чел.")</f>
        <v>70 шт в мес.*12мес.*0,215468367/2388чел.</v>
      </c>
      <c r="N256" s="133">
        <f>$N$54</f>
        <v>418.67999999999967</v>
      </c>
      <c r="O256" s="142">
        <f>MROUND(G256*N256,0.000001)</f>
        <v>31.732966999999999</v>
      </c>
      <c r="P256" s="93"/>
      <c r="Q256" s="93">
        <f t="shared" si="34"/>
        <v>75778.325195999991</v>
      </c>
    </row>
    <row r="257" spans="1:17" s="94" customFormat="1" x14ac:dyDescent="0.25">
      <c r="A257" s="276"/>
      <c r="B257" s="279"/>
      <c r="C257" s="269" t="s">
        <v>102</v>
      </c>
      <c r="D257" s="288" t="s">
        <v>54</v>
      </c>
      <c r="E257" s="288"/>
      <c r="F257" s="288"/>
      <c r="G257" s="289"/>
      <c r="H257" s="171"/>
      <c r="I257" s="176">
        <f>I255</f>
        <v>0.21546836700000002</v>
      </c>
      <c r="J257" s="182"/>
      <c r="K257" s="177"/>
      <c r="L257" s="184"/>
      <c r="M257" s="197"/>
      <c r="N257" s="133"/>
      <c r="O257" s="140">
        <f>O258</f>
        <v>10.857816999999999</v>
      </c>
      <c r="P257" s="93"/>
      <c r="Q257" s="93">
        <f t="shared" si="34"/>
        <v>0</v>
      </c>
    </row>
    <row r="258" spans="1:17" s="94" customFormat="1" x14ac:dyDescent="0.25">
      <c r="A258" s="276"/>
      <c r="B258" s="279"/>
      <c r="C258" s="269"/>
      <c r="D258" s="179" t="s">
        <v>103</v>
      </c>
      <c r="E258" s="180" t="s">
        <v>26</v>
      </c>
      <c r="F258" s="180" t="s">
        <v>26</v>
      </c>
      <c r="G258" s="168">
        <f>MROUND(H258*K258*I258/L258,0.0000001)</f>
        <v>4.3309999999999998E-3</v>
      </c>
      <c r="H258" s="182">
        <v>4</v>
      </c>
      <c r="I258" s="176">
        <f t="shared" si="35"/>
        <v>0.21546836700000002</v>
      </c>
      <c r="J258" s="182"/>
      <c r="K258" s="184">
        <v>12</v>
      </c>
      <c r="L258" s="184">
        <f>'норма часов'!$H$8</f>
        <v>2388</v>
      </c>
      <c r="M258" s="178" t="str">
        <f>CONCATENATE(H258," ",F258," ","в мес.","*",K258,"мес.","*",I258,"/",L258,"чел.")</f>
        <v>4 шт в мес.*12мес.*0,215468367/2388чел.</v>
      </c>
      <c r="N258" s="133">
        <f>N56</f>
        <v>2507</v>
      </c>
      <c r="O258" s="142">
        <f>MROUND(G258*N258,0.000001)</f>
        <v>10.857816999999999</v>
      </c>
      <c r="P258" s="93"/>
      <c r="Q258" s="93">
        <f t="shared" si="34"/>
        <v>25928.466995999999</v>
      </c>
    </row>
    <row r="259" spans="1:17" s="94" customFormat="1" x14ac:dyDescent="0.25">
      <c r="A259" s="276"/>
      <c r="B259" s="279"/>
      <c r="C259" s="198"/>
      <c r="D259" s="283" t="s">
        <v>55</v>
      </c>
      <c r="E259" s="283"/>
      <c r="F259" s="283"/>
      <c r="G259" s="284"/>
      <c r="H259" s="171"/>
      <c r="I259" s="176">
        <f t="shared" si="35"/>
        <v>0.21546836700000002</v>
      </c>
      <c r="J259" s="171"/>
      <c r="K259" s="177"/>
      <c r="L259" s="184"/>
      <c r="M259" s="197"/>
      <c r="N259" s="133"/>
      <c r="O259" s="142"/>
      <c r="P259" s="93"/>
      <c r="Q259" s="93">
        <f t="shared" si="34"/>
        <v>0</v>
      </c>
    </row>
    <row r="260" spans="1:17" s="94" customFormat="1" x14ac:dyDescent="0.25">
      <c r="A260" s="276"/>
      <c r="B260" s="279"/>
      <c r="C260" s="198"/>
      <c r="D260" s="166"/>
      <c r="E260" s="96"/>
      <c r="F260" s="206"/>
      <c r="G260" s="161"/>
      <c r="H260" s="171"/>
      <c r="I260" s="176">
        <f t="shared" si="35"/>
        <v>0.21546836700000002</v>
      </c>
      <c r="J260" s="171"/>
      <c r="K260" s="177"/>
      <c r="L260" s="184"/>
      <c r="M260" s="197"/>
      <c r="N260" s="133"/>
      <c r="O260" s="142"/>
      <c r="P260" s="93"/>
      <c r="Q260" s="93">
        <f t="shared" si="34"/>
        <v>0</v>
      </c>
    </row>
    <row r="261" spans="1:17" s="94" customFormat="1" x14ac:dyDescent="0.25">
      <c r="A261" s="276"/>
      <c r="B261" s="279"/>
      <c r="C261" s="198"/>
      <c r="D261" s="288" t="s">
        <v>56</v>
      </c>
      <c r="E261" s="288"/>
      <c r="F261" s="288"/>
      <c r="G261" s="289"/>
      <c r="H261" s="182"/>
      <c r="I261" s="176">
        <f t="shared" si="35"/>
        <v>0.21546836700000002</v>
      </c>
      <c r="J261" s="182"/>
      <c r="K261" s="184"/>
      <c r="L261" s="184"/>
      <c r="M261" s="197"/>
      <c r="N261" s="133"/>
      <c r="O261" s="140">
        <f>O269+O291+O292+O307+O308+O309+O312</f>
        <v>7247.8324609999981</v>
      </c>
      <c r="P261" s="93"/>
      <c r="Q261" s="93"/>
    </row>
    <row r="262" spans="1:17" s="94" customFormat="1" ht="45" x14ac:dyDescent="0.25">
      <c r="A262" s="276"/>
      <c r="B262" s="279"/>
      <c r="C262" s="269" t="s">
        <v>64</v>
      </c>
      <c r="D262" s="166" t="s">
        <v>24</v>
      </c>
      <c r="E262" s="96" t="s">
        <v>20</v>
      </c>
      <c r="F262" s="96" t="s">
        <v>209</v>
      </c>
      <c r="G262" s="168">
        <f>MROUND(H262*K262*I262/L262,0.000001)</f>
        <v>135.79662099999999</v>
      </c>
      <c r="H262" s="182">
        <f t="shared" ref="H262:H268" si="39">H60</f>
        <v>125417.61000000002</v>
      </c>
      <c r="I262" s="176">
        <f t="shared" si="35"/>
        <v>0.21546836700000002</v>
      </c>
      <c r="J262" s="182"/>
      <c r="K262" s="184">
        <v>12</v>
      </c>
      <c r="L262" s="184">
        <f>'норма часов'!$H$8</f>
        <v>2388</v>
      </c>
      <c r="M262" s="178" t="str">
        <f t="shared" ref="M262:M268" si="40">CONCATENATE(H262," ",F262," ","в мес.","*",K262,"мес.","*",I262,"/",L262,"чел.")</f>
        <v>125417,61 м2 (обрабатываемая площадь) в мес.*12мес.*0,215468367/2388чел.</v>
      </c>
      <c r="N262" s="133">
        <f t="shared" ref="N262:N268" si="41">N60</f>
        <v>1.1554000005793981</v>
      </c>
      <c r="O262" s="142">
        <f t="shared" ref="O262:O268" si="42">MROUND(G262*N262,0.000001)</f>
        <v>156.899416</v>
      </c>
      <c r="P262" s="93"/>
      <c r="Q262" s="93">
        <f t="shared" si="34"/>
        <v>374675.80540800001</v>
      </c>
    </row>
    <row r="263" spans="1:17" s="94" customFormat="1" ht="45" x14ac:dyDescent="0.25">
      <c r="A263" s="276"/>
      <c r="B263" s="279"/>
      <c r="C263" s="269"/>
      <c r="D263" s="166" t="s">
        <v>77</v>
      </c>
      <c r="E263" s="96" t="s">
        <v>20</v>
      </c>
      <c r="F263" s="96" t="s">
        <v>209</v>
      </c>
      <c r="G263" s="168">
        <f>MROUND(H263*K263*I263/L263,0.000001)</f>
        <v>135.79662099999999</v>
      </c>
      <c r="H263" s="182">
        <f t="shared" si="39"/>
        <v>125417.61000000002</v>
      </c>
      <c r="I263" s="176">
        <f t="shared" si="35"/>
        <v>0.21546836700000002</v>
      </c>
      <c r="J263" s="182"/>
      <c r="K263" s="184">
        <v>12</v>
      </c>
      <c r="L263" s="184">
        <f>'норма часов'!$H$8</f>
        <v>2388</v>
      </c>
      <c r="M263" s="178" t="str">
        <f t="shared" si="40"/>
        <v>125417,61 м2 (обрабатываемая площадь) в мес.*12мес.*0,215468367/2388чел.</v>
      </c>
      <c r="N263" s="133">
        <f t="shared" si="41"/>
        <v>1.5260000303519317</v>
      </c>
      <c r="O263" s="142">
        <f t="shared" si="42"/>
        <v>207.22564799999998</v>
      </c>
      <c r="P263" s="93"/>
      <c r="Q263" s="93">
        <f t="shared" si="34"/>
        <v>494854.84742399992</v>
      </c>
    </row>
    <row r="264" spans="1:17" s="94" customFormat="1" ht="45" x14ac:dyDescent="0.25">
      <c r="A264" s="276"/>
      <c r="B264" s="279"/>
      <c r="C264" s="269"/>
      <c r="D264" s="166" t="s">
        <v>298</v>
      </c>
      <c r="E264" s="96" t="s">
        <v>20</v>
      </c>
      <c r="F264" s="96" t="s">
        <v>209</v>
      </c>
      <c r="G264" s="168">
        <f>MROUND(H264*K264*I264/L264,0.00000001)</f>
        <v>135.7966212</v>
      </c>
      <c r="H264" s="182">
        <f t="shared" si="39"/>
        <v>125417.61000000002</v>
      </c>
      <c r="I264" s="176">
        <f>I260</f>
        <v>0.21546836700000002</v>
      </c>
      <c r="J264" s="182"/>
      <c r="K264" s="184">
        <v>12</v>
      </c>
      <c r="L264" s="184">
        <f>'норма часов'!$H$8</f>
        <v>2388</v>
      </c>
      <c r="M264" s="178" t="str">
        <f t="shared" si="40"/>
        <v>125417,61 м2 (обрабатываемая площадь) в мес.*12мес.*0,215468367/2388чел.</v>
      </c>
      <c r="N264" s="133">
        <f t="shared" si="41"/>
        <v>0.54500000704313645</v>
      </c>
      <c r="O264" s="142">
        <f t="shared" si="42"/>
        <v>74.009159999999994</v>
      </c>
      <c r="P264" s="93"/>
      <c r="Q264" s="93">
        <f t="shared" si="34"/>
        <v>176733.87407999998</v>
      </c>
    </row>
    <row r="265" spans="1:17" s="94" customFormat="1" ht="45" x14ac:dyDescent="0.25">
      <c r="A265" s="276"/>
      <c r="B265" s="279"/>
      <c r="C265" s="269"/>
      <c r="D265" s="166" t="s">
        <v>299</v>
      </c>
      <c r="E265" s="96" t="s">
        <v>20</v>
      </c>
      <c r="F265" s="96" t="s">
        <v>209</v>
      </c>
      <c r="G265" s="168">
        <f>MROUND(H265*K265*I265/L265,0.00000001)</f>
        <v>271.59324241000002</v>
      </c>
      <c r="H265" s="182">
        <f t="shared" si="39"/>
        <v>125417.61000000002</v>
      </c>
      <c r="I265" s="176">
        <f>I261</f>
        <v>0.21546836700000002</v>
      </c>
      <c r="J265" s="182"/>
      <c r="K265" s="184">
        <v>24</v>
      </c>
      <c r="L265" s="184">
        <f>'норма часов'!$H$8</f>
        <v>2388</v>
      </c>
      <c r="M265" s="178" t="str">
        <f>CONCATENATE(H265," ",F265," ","в год","*",K265," раза в год","*",I265,"/",L265,"чел.")</f>
        <v>125417,61 м2 (обрабатываемая площадь) в год*24 раза в год*0,215468367/2388чел.</v>
      </c>
      <c r="N265" s="133">
        <f t="shared" si="41"/>
        <v>2.2890000056610869</v>
      </c>
      <c r="O265" s="142">
        <f t="shared" si="42"/>
        <v>621.67693299999996</v>
      </c>
      <c r="P265" s="93"/>
      <c r="Q265" s="93">
        <f t="shared" si="34"/>
        <v>1484564.5160039999</v>
      </c>
    </row>
    <row r="266" spans="1:17" s="94" customFormat="1" ht="45" x14ac:dyDescent="0.25">
      <c r="A266" s="276"/>
      <c r="B266" s="279"/>
      <c r="C266" s="269"/>
      <c r="D266" s="166" t="s">
        <v>300</v>
      </c>
      <c r="E266" s="96" t="s">
        <v>280</v>
      </c>
      <c r="F266" s="96" t="s">
        <v>281</v>
      </c>
      <c r="G266" s="168">
        <f>MROUND(H266*K266*I266/L266,0.00000001)</f>
        <v>2.8151600000000001E-3</v>
      </c>
      <c r="H266" s="182">
        <f t="shared" si="39"/>
        <v>31.200000000000021</v>
      </c>
      <c r="I266" s="176">
        <f>I262</f>
        <v>0.21546836700000002</v>
      </c>
      <c r="J266" s="182"/>
      <c r="K266" s="184">
        <v>1</v>
      </c>
      <c r="L266" s="184">
        <f>'норма часов'!$H$8</f>
        <v>2388</v>
      </c>
      <c r="M266" s="178" t="str">
        <f t="shared" si="40"/>
        <v>31,2 га (обрабатываемая площадь) в мес.*1мес.*0,215468367/2388чел.</v>
      </c>
      <c r="N266" s="133">
        <f t="shared" si="41"/>
        <v>544.99999999999966</v>
      </c>
      <c r="O266" s="142">
        <f t="shared" si="42"/>
        <v>1.534262</v>
      </c>
      <c r="P266" s="93"/>
      <c r="Q266" s="93">
        <f t="shared" si="34"/>
        <v>3663.8176560000002</v>
      </c>
    </row>
    <row r="267" spans="1:17" s="94" customFormat="1" ht="45" x14ac:dyDescent="0.25">
      <c r="A267" s="276"/>
      <c r="B267" s="279"/>
      <c r="C267" s="269"/>
      <c r="D267" s="166" t="s">
        <v>276</v>
      </c>
      <c r="E267" s="96" t="s">
        <v>280</v>
      </c>
      <c r="F267" s="96" t="s">
        <v>281</v>
      </c>
      <c r="G267" s="168">
        <f>MROUND(H267*K267*I267/L267,0.00000001)</f>
        <v>2.8151600000000001E-3</v>
      </c>
      <c r="H267" s="182">
        <f t="shared" si="39"/>
        <v>31.200000000000021</v>
      </c>
      <c r="I267" s="176">
        <f>I263</f>
        <v>0.21546836700000002</v>
      </c>
      <c r="J267" s="182"/>
      <c r="K267" s="184">
        <v>1</v>
      </c>
      <c r="L267" s="184">
        <f>'норма часов'!$H$8</f>
        <v>2388</v>
      </c>
      <c r="M267" s="178" t="str">
        <f t="shared" si="40"/>
        <v>31,2 га (обрабатываемая площадь) в мес.*1мес.*0,215468367/2388чел.</v>
      </c>
      <c r="N267" s="133">
        <f t="shared" si="41"/>
        <v>2965.9775641025622</v>
      </c>
      <c r="O267" s="142">
        <f>MROUND(G267*N267,0.000001)</f>
        <v>8.3497009999999996</v>
      </c>
      <c r="P267" s="93"/>
      <c r="Q267" s="93">
        <f t="shared" si="34"/>
        <v>19939.085987999999</v>
      </c>
    </row>
    <row r="268" spans="1:17" s="94" customFormat="1" ht="30" x14ac:dyDescent="0.25">
      <c r="A268" s="276"/>
      <c r="B268" s="279"/>
      <c r="C268" s="269"/>
      <c r="D268" s="166" t="s">
        <v>105</v>
      </c>
      <c r="E268" s="96" t="s">
        <v>106</v>
      </c>
      <c r="F268" s="206" t="s">
        <v>210</v>
      </c>
      <c r="G268" s="168">
        <f>MROUND(H268*K268*I268/L268,0.000001)</f>
        <v>21.804966</v>
      </c>
      <c r="H268" s="182">
        <f t="shared" si="39"/>
        <v>20138.400000000001</v>
      </c>
      <c r="I268" s="176">
        <f>I263</f>
        <v>0.21546836700000002</v>
      </c>
      <c r="J268" s="182"/>
      <c r="K268" s="184">
        <v>12</v>
      </c>
      <c r="L268" s="184">
        <f>'норма часов'!$H$8</f>
        <v>2388</v>
      </c>
      <c r="M268" s="178" t="str">
        <f t="shared" si="40"/>
        <v>20138,4 кг стираемого белья в мес.*12мес.*0,215468367/2388чел.</v>
      </c>
      <c r="N268" s="133">
        <f t="shared" si="41"/>
        <v>70.849999999999994</v>
      </c>
      <c r="O268" s="142">
        <f t="shared" si="42"/>
        <v>1544.8818409999999</v>
      </c>
      <c r="P268" s="93"/>
      <c r="Q268" s="93">
        <f t="shared" si="34"/>
        <v>3689177.8363079997</v>
      </c>
    </row>
    <row r="269" spans="1:17" s="94" customFormat="1" ht="28.5" x14ac:dyDescent="0.25">
      <c r="A269" s="276"/>
      <c r="B269" s="279"/>
      <c r="C269" s="201" t="s">
        <v>255</v>
      </c>
      <c r="D269" s="166"/>
      <c r="E269" s="96"/>
      <c r="F269" s="206"/>
      <c r="G269" s="168"/>
      <c r="H269" s="182"/>
      <c r="I269" s="176"/>
      <c r="J269" s="182"/>
      <c r="K269" s="184"/>
      <c r="L269" s="184"/>
      <c r="M269" s="178"/>
      <c r="N269" s="139"/>
      <c r="O269" s="140">
        <f>SUM(O262:O268)</f>
        <v>2614.5769609999998</v>
      </c>
      <c r="P269" s="93"/>
      <c r="Q269" s="93">
        <f t="shared" ref="Q269:Q332" si="43">O269*L269</f>
        <v>0</v>
      </c>
    </row>
    <row r="270" spans="1:17" s="94" customFormat="1" ht="45" x14ac:dyDescent="0.25">
      <c r="A270" s="276"/>
      <c r="B270" s="279"/>
      <c r="C270" s="269" t="s">
        <v>63</v>
      </c>
      <c r="D270" s="208" t="s">
        <v>301</v>
      </c>
      <c r="E270" s="96" t="s">
        <v>20</v>
      </c>
      <c r="F270" s="96" t="s">
        <v>209</v>
      </c>
      <c r="G270" s="168">
        <f>MROUND(H270*K270*I270/L270,0.000001)</f>
        <v>0.68735400000000002</v>
      </c>
      <c r="H270" s="182">
        <f>H68</f>
        <v>7617.8300000000008</v>
      </c>
      <c r="I270" s="176">
        <f>I268</f>
        <v>0.21546836700000002</v>
      </c>
      <c r="J270" s="182"/>
      <c r="K270" s="184">
        <v>1</v>
      </c>
      <c r="L270" s="184">
        <f>'норма часов'!$H$8</f>
        <v>2388</v>
      </c>
      <c r="M270" s="178" t="str">
        <f>CONCATENATE(H270," ",F270," ","*",I270,"/",L270,"чел.")</f>
        <v>7617,83 м2 (обрабатываемая площадь) *0,215468367/2388чел.</v>
      </c>
      <c r="N270" s="133">
        <f t="shared" ref="N270:N290" si="44">N68</f>
        <v>68.787860847511681</v>
      </c>
      <c r="O270" s="142">
        <f t="shared" ref="O270:O290" si="45">MROUND(G270*N270,0.000001)</f>
        <v>47.281610999999998</v>
      </c>
      <c r="P270" s="93"/>
      <c r="Q270" s="93">
        <f t="shared" si="43"/>
        <v>112908.487068</v>
      </c>
    </row>
    <row r="271" spans="1:17" s="94" customFormat="1" ht="60" x14ac:dyDescent="0.25">
      <c r="A271" s="276"/>
      <c r="B271" s="279"/>
      <c r="C271" s="269"/>
      <c r="D271" s="166" t="s">
        <v>302</v>
      </c>
      <c r="E271" s="96" t="s">
        <v>26</v>
      </c>
      <c r="F271" s="206" t="s">
        <v>26</v>
      </c>
      <c r="G271" s="168">
        <f>MROUND(H271*K271*I271/L271,0.000001)</f>
        <v>2.4359999999999998E-3</v>
      </c>
      <c r="H271" s="182">
        <f>H69</f>
        <v>27</v>
      </c>
      <c r="I271" s="176">
        <f t="shared" si="35"/>
        <v>0.21546836700000002</v>
      </c>
      <c r="J271" s="182"/>
      <c r="K271" s="184">
        <v>1</v>
      </c>
      <c r="L271" s="184">
        <f>'норма часов'!$H$8</f>
        <v>2388</v>
      </c>
      <c r="M271" s="178" t="str">
        <f>CONCATENATE(H271," ",F271," ","*",I271,"/",L271,"чел.")</f>
        <v>27 шт *0,215468367/2388чел.</v>
      </c>
      <c r="N271" s="133">
        <f t="shared" si="44"/>
        <v>6540</v>
      </c>
      <c r="O271" s="142">
        <f t="shared" si="45"/>
        <v>15.931439999999998</v>
      </c>
      <c r="P271" s="93"/>
      <c r="Q271" s="93">
        <f t="shared" si="43"/>
        <v>38044.278719999995</v>
      </c>
    </row>
    <row r="272" spans="1:17" s="94" customFormat="1" ht="45" x14ac:dyDescent="0.25">
      <c r="A272" s="276"/>
      <c r="B272" s="279"/>
      <c r="C272" s="269"/>
      <c r="D272" s="208" t="s">
        <v>30</v>
      </c>
      <c r="E272" s="96" t="s">
        <v>45</v>
      </c>
      <c r="F272" s="206" t="s">
        <v>223</v>
      </c>
      <c r="G272" s="168">
        <f>MROUND(H272*K272*I272/L272,0.00000001)</f>
        <v>2.598613E-2</v>
      </c>
      <c r="H272" s="182">
        <f>H70</f>
        <v>72</v>
      </c>
      <c r="I272" s="176">
        <f t="shared" si="35"/>
        <v>0.21546836700000002</v>
      </c>
      <c r="J272" s="182"/>
      <c r="K272" s="184">
        <v>4</v>
      </c>
      <c r="L272" s="184">
        <f>'норма часов'!$H$8</f>
        <v>2388</v>
      </c>
      <c r="M272" s="178" t="str">
        <f>CONCATENATE(H272," ",F272," ","в кв.","*",K272,"кв.","*",I272,"/",L272,"чел.")</f>
        <v>72 системы в кв.*4кв.*0,215468367/2388чел.</v>
      </c>
      <c r="N272" s="133">
        <f t="shared" si="44"/>
        <v>6932.0972222222226</v>
      </c>
      <c r="O272" s="142">
        <f t="shared" si="45"/>
        <v>180.13837999999998</v>
      </c>
      <c r="P272" s="93"/>
      <c r="Q272" s="93">
        <f t="shared" si="43"/>
        <v>430170.45143999998</v>
      </c>
    </row>
    <row r="273" spans="1:17" s="94" customFormat="1" ht="60" x14ac:dyDescent="0.25">
      <c r="A273" s="276"/>
      <c r="B273" s="279"/>
      <c r="C273" s="269"/>
      <c r="D273" s="208" t="s">
        <v>86</v>
      </c>
      <c r="E273" s="96" t="s">
        <v>45</v>
      </c>
      <c r="F273" s="206" t="s">
        <v>224</v>
      </c>
      <c r="G273" s="168">
        <f>MROUND(H273*K273*I273/L273,0.00000001)</f>
        <v>7.6875650000000004E-2</v>
      </c>
      <c r="H273" s="182">
        <f>H71</f>
        <v>71</v>
      </c>
      <c r="I273" s="176">
        <f t="shared" si="35"/>
        <v>0.21546836700000002</v>
      </c>
      <c r="J273" s="182"/>
      <c r="K273" s="184">
        <v>12</v>
      </c>
      <c r="L273" s="184">
        <f>'норма часов'!$H$8</f>
        <v>2388</v>
      </c>
      <c r="M273" s="178" t="str">
        <f>CONCATENATE(H273," ",F273," ","в мес.","*",K273,"мес.","*",I273,"/",L273,"чел.")</f>
        <v>71 систем в мес.*12мес.*0,215468367/2388чел.</v>
      </c>
      <c r="N273" s="133">
        <f t="shared" si="44"/>
        <v>5722.192957746478</v>
      </c>
      <c r="O273" s="142">
        <f t="shared" si="45"/>
        <v>439.89730299999997</v>
      </c>
      <c r="P273" s="93"/>
      <c r="Q273" s="93">
        <f t="shared" si="43"/>
        <v>1050474.7595639999</v>
      </c>
    </row>
    <row r="274" spans="1:17" s="94" customFormat="1" ht="30" x14ac:dyDescent="0.25">
      <c r="A274" s="276"/>
      <c r="B274" s="279"/>
      <c r="C274" s="269"/>
      <c r="D274" s="208" t="s">
        <v>303</v>
      </c>
      <c r="E274" s="96" t="s">
        <v>26</v>
      </c>
      <c r="F274" s="206" t="s">
        <v>26</v>
      </c>
      <c r="G274" s="168">
        <f>MROUND(H274*K274*I274/L274,0.000000001)</f>
        <v>3.6091900000000002E-4</v>
      </c>
      <c r="H274" s="182">
        <f>H72</f>
        <v>4</v>
      </c>
      <c r="I274" s="176">
        <f t="shared" si="35"/>
        <v>0.21546836700000002</v>
      </c>
      <c r="J274" s="182"/>
      <c r="K274" s="184">
        <v>1</v>
      </c>
      <c r="L274" s="184">
        <f>'норма часов'!$H$8</f>
        <v>2388</v>
      </c>
      <c r="M274" s="178" t="str">
        <f>CONCATENATE(H274," ",F274," ","*",I274,"/",L274,"чел.")</f>
        <v>4 шт *0,215468367/2388чел.</v>
      </c>
      <c r="N274" s="133">
        <f t="shared" si="44"/>
        <v>68235.252500000002</v>
      </c>
      <c r="O274" s="142">
        <f t="shared" si="45"/>
        <v>24.627399</v>
      </c>
      <c r="P274" s="93"/>
      <c r="Q274" s="93">
        <f t="shared" si="43"/>
        <v>58810.228812000001</v>
      </c>
    </row>
    <row r="275" spans="1:17" s="94" customFormat="1" ht="30" x14ac:dyDescent="0.25">
      <c r="A275" s="276"/>
      <c r="B275" s="279"/>
      <c r="C275" s="269"/>
      <c r="D275" s="208" t="s">
        <v>108</v>
      </c>
      <c r="E275" s="96" t="s">
        <v>26</v>
      </c>
      <c r="F275" s="206" t="s">
        <v>26</v>
      </c>
      <c r="G275" s="168">
        <f>MROUND(H275*K275*I275/L275,0.00000001)</f>
        <v>1.0827600000000001E-3</v>
      </c>
      <c r="H275" s="182">
        <v>1</v>
      </c>
      <c r="I275" s="176">
        <f t="shared" si="35"/>
        <v>0.21546836700000002</v>
      </c>
      <c r="J275" s="182"/>
      <c r="K275" s="184">
        <v>12</v>
      </c>
      <c r="L275" s="184">
        <f>'норма часов'!$H$8</f>
        <v>2388</v>
      </c>
      <c r="M275" s="178" t="str">
        <f>CONCATENATE(H275," ",F275," ","в мес.","*",K275,"мес.","*",I275,"/",L275,"чел.")</f>
        <v>1 шт в мес.*12мес.*0,215468367/2388чел.</v>
      </c>
      <c r="N275" s="133">
        <f t="shared" si="44"/>
        <v>2779.5</v>
      </c>
      <c r="O275" s="142">
        <f>MROUND(G275*N275,0.000001)</f>
        <v>3.009531</v>
      </c>
      <c r="P275" s="93"/>
      <c r="Q275" s="93">
        <f t="shared" si="43"/>
        <v>7186.7600279999997</v>
      </c>
    </row>
    <row r="276" spans="1:17" s="94" customFormat="1" ht="30" x14ac:dyDescent="0.25">
      <c r="A276" s="276"/>
      <c r="B276" s="279"/>
      <c r="C276" s="269"/>
      <c r="D276" s="208" t="s">
        <v>304</v>
      </c>
      <c r="E276" s="96" t="s">
        <v>26</v>
      </c>
      <c r="F276" s="206" t="s">
        <v>26</v>
      </c>
      <c r="G276" s="168">
        <f>MROUND(H276*K276*I276/L276,0.00000001)</f>
        <v>6.4063000000000002E-3</v>
      </c>
      <c r="H276" s="182">
        <f>H74</f>
        <v>71</v>
      </c>
      <c r="I276" s="176">
        <f t="shared" si="35"/>
        <v>0.21546836700000002</v>
      </c>
      <c r="J276" s="182"/>
      <c r="K276" s="184">
        <v>1</v>
      </c>
      <c r="L276" s="184">
        <f>'норма часов'!$H$8</f>
        <v>2388</v>
      </c>
      <c r="M276" s="178" t="str">
        <f>CONCATENATE(H276," ",F276," ","в мес.","*",K276,"мес.","*",I276,"/",L276,"чел.")</f>
        <v>71 шт в мес.*1мес.*0,215468367/2388чел.</v>
      </c>
      <c r="N276" s="133">
        <f t="shared" si="44"/>
        <v>872</v>
      </c>
      <c r="O276" s="142">
        <f t="shared" si="45"/>
        <v>5.5862939999999996</v>
      </c>
      <c r="P276" s="93"/>
      <c r="Q276" s="93">
        <f t="shared" si="43"/>
        <v>13340.070071999999</v>
      </c>
    </row>
    <row r="277" spans="1:17" s="94" customFormat="1" ht="60" x14ac:dyDescent="0.25">
      <c r="A277" s="276"/>
      <c r="B277" s="279"/>
      <c r="C277" s="269"/>
      <c r="D277" s="208" t="s">
        <v>31</v>
      </c>
      <c r="E277" s="96" t="s">
        <v>46</v>
      </c>
      <c r="F277" s="206" t="s">
        <v>26</v>
      </c>
      <c r="G277" s="168">
        <f>MROUND(H277*K277*I277/L277,0.00000001)</f>
        <v>7.9402099999999996E-3</v>
      </c>
      <c r="H277" s="182">
        <f>H75</f>
        <v>44</v>
      </c>
      <c r="I277" s="176">
        <f t="shared" si="35"/>
        <v>0.21546836700000002</v>
      </c>
      <c r="J277" s="182"/>
      <c r="K277" s="184">
        <v>2</v>
      </c>
      <c r="L277" s="184">
        <f>'норма часов'!$H$8</f>
        <v>2388</v>
      </c>
      <c r="M277" s="178" t="str">
        <f>CONCATENATE(H277," ",F277," ","*",I277,"/",L277,"чел.")</f>
        <v>44 шт *0,215468367/2388чел.</v>
      </c>
      <c r="N277" s="133">
        <f t="shared" si="44"/>
        <v>4711.5250000000005</v>
      </c>
      <c r="O277" s="142">
        <f t="shared" si="45"/>
        <v>37.410497999999997</v>
      </c>
      <c r="P277" s="93"/>
      <c r="Q277" s="93">
        <f t="shared" si="43"/>
        <v>89336.269223999989</v>
      </c>
    </row>
    <row r="278" spans="1:17" s="94" customFormat="1" ht="30" x14ac:dyDescent="0.25">
      <c r="A278" s="276"/>
      <c r="B278" s="279"/>
      <c r="C278" s="269"/>
      <c r="D278" s="208" t="s">
        <v>109</v>
      </c>
      <c r="E278" s="96" t="s">
        <v>45</v>
      </c>
      <c r="F278" s="206" t="s">
        <v>211</v>
      </c>
      <c r="G278" s="168">
        <f>MROUND(H278*K278*I278/L278,0.0000001)</f>
        <v>1.805E-4</v>
      </c>
      <c r="H278" s="182">
        <v>1</v>
      </c>
      <c r="I278" s="176">
        <f t="shared" si="35"/>
        <v>0.21546836700000002</v>
      </c>
      <c r="J278" s="182"/>
      <c r="K278" s="184">
        <v>2</v>
      </c>
      <c r="L278" s="184">
        <f>'норма часов'!$H$8</f>
        <v>2388</v>
      </c>
      <c r="M278" s="178" t="str">
        <f>CONCATENATE(H278," ",F278," ","в мес.","*",K278,"*",I278,"/",L278,"чел.")</f>
        <v>1  система(2 раза в год (зима, лето) в мес.*2*0,215468367/2388чел.</v>
      </c>
      <c r="N278" s="133">
        <f t="shared" si="44"/>
        <v>8965.7199999999993</v>
      </c>
      <c r="O278" s="142">
        <f t="shared" si="45"/>
        <v>1.618312</v>
      </c>
      <c r="P278" s="93"/>
      <c r="Q278" s="93">
        <f t="shared" si="43"/>
        <v>3864.5290559999999</v>
      </c>
    </row>
    <row r="279" spans="1:17" s="94" customFormat="1" ht="45" x14ac:dyDescent="0.25">
      <c r="A279" s="276"/>
      <c r="B279" s="279"/>
      <c r="C279" s="269"/>
      <c r="D279" s="208" t="s">
        <v>110</v>
      </c>
      <c r="E279" s="96" t="s">
        <v>48</v>
      </c>
      <c r="F279" s="206" t="s">
        <v>26</v>
      </c>
      <c r="G279" s="168">
        <f>MROUND(H279*K279*I279/L279,0.000001)</f>
        <v>2.797E-3</v>
      </c>
      <c r="H279" s="182">
        <f>H77</f>
        <v>31</v>
      </c>
      <c r="I279" s="176">
        <f t="shared" si="35"/>
        <v>0.21546836700000002</v>
      </c>
      <c r="J279" s="182"/>
      <c r="K279" s="184">
        <v>1</v>
      </c>
      <c r="L279" s="184">
        <f>'норма часов'!$H$8</f>
        <v>2388</v>
      </c>
      <c r="M279" s="178" t="str">
        <f>CONCATENATE(H279," ",F279," ","*",I279,"/",L279,"чел.")</f>
        <v>31 шт *0,215468367/2388чел.</v>
      </c>
      <c r="N279" s="133">
        <f t="shared" si="44"/>
        <v>12310.670967741937</v>
      </c>
      <c r="O279" s="142">
        <f>MROUND(G279*N279,0.000001)+0.006</f>
        <v>34.438946999999999</v>
      </c>
      <c r="P279" s="93"/>
      <c r="Q279" s="93">
        <f t="shared" si="43"/>
        <v>82240.205436000004</v>
      </c>
    </row>
    <row r="280" spans="1:17" s="94" customFormat="1" x14ac:dyDescent="0.25">
      <c r="A280" s="276"/>
      <c r="B280" s="279"/>
      <c r="C280" s="269"/>
      <c r="D280" s="208" t="s">
        <v>111</v>
      </c>
      <c r="E280" s="96" t="s">
        <v>48</v>
      </c>
      <c r="F280" s="206" t="s">
        <v>26</v>
      </c>
      <c r="G280" s="168">
        <f>MROUND(H280*K280*I280/L280,0.000000001)</f>
        <v>5.8288344000000006E-2</v>
      </c>
      <c r="H280" s="182">
        <f>H179</f>
        <v>646</v>
      </c>
      <c r="I280" s="176">
        <f t="shared" si="35"/>
        <v>0.21546836700000002</v>
      </c>
      <c r="J280" s="182"/>
      <c r="K280" s="184">
        <v>1</v>
      </c>
      <c r="L280" s="184">
        <f>'норма часов'!$H$8</f>
        <v>2388</v>
      </c>
      <c r="M280" s="178" t="str">
        <f>CONCATENATE(H280," ",F280," ","*",I280,"/",L280,"чел.")</f>
        <v>646 шт *0,215468367/2388чел.</v>
      </c>
      <c r="N280" s="133">
        <f t="shared" si="44"/>
        <v>16350</v>
      </c>
      <c r="O280" s="142">
        <f>MROUND(G280*N280,0.000001)+0.0073</f>
        <v>953.02172399999995</v>
      </c>
      <c r="P280" s="93"/>
      <c r="Q280" s="93">
        <f t="shared" si="43"/>
        <v>2275815.8769119997</v>
      </c>
    </row>
    <row r="281" spans="1:17" s="94" customFormat="1" ht="45" x14ac:dyDescent="0.25">
      <c r="A281" s="276"/>
      <c r="B281" s="279"/>
      <c r="C281" s="269"/>
      <c r="D281" s="208" t="s">
        <v>112</v>
      </c>
      <c r="E281" s="96" t="s">
        <v>20</v>
      </c>
      <c r="F281" s="96" t="s">
        <v>209</v>
      </c>
      <c r="G281" s="168">
        <f t="shared" ref="G281:G286" si="46">MROUND(H281*K281*I281/L281,0.00000001)</f>
        <v>1.3173530000000001E-2</v>
      </c>
      <c r="H281" s="182">
        <f>H79</f>
        <v>73</v>
      </c>
      <c r="I281" s="176">
        <f t="shared" si="35"/>
        <v>0.21546836700000002</v>
      </c>
      <c r="J281" s="182"/>
      <c r="K281" s="184">
        <v>2</v>
      </c>
      <c r="L281" s="184">
        <f>'норма часов'!$H$8</f>
        <v>2388</v>
      </c>
      <c r="M281" s="178" t="str">
        <f>CONCATENATE(H281," ",F281," ","*",I281,"/",L281,"чел.")</f>
        <v>73 м2 (обрабатываемая площадь) *0,215468367/2388чел.</v>
      </c>
      <c r="N281" s="133">
        <f t="shared" si="44"/>
        <v>5450</v>
      </c>
      <c r="O281" s="142">
        <f t="shared" si="45"/>
        <v>71.795738999999998</v>
      </c>
      <c r="P281" s="93"/>
      <c r="Q281" s="93">
        <f t="shared" si="43"/>
        <v>171448.224732</v>
      </c>
    </row>
    <row r="282" spans="1:17" s="94" customFormat="1" ht="30" x14ac:dyDescent="0.25">
      <c r="A282" s="276"/>
      <c r="B282" s="279"/>
      <c r="C282" s="269"/>
      <c r="D282" s="208" t="s">
        <v>32</v>
      </c>
      <c r="E282" s="96" t="s">
        <v>79</v>
      </c>
      <c r="F282" s="206" t="s">
        <v>212</v>
      </c>
      <c r="G282" s="168">
        <f t="shared" si="46"/>
        <v>6.4063000000000002E-3</v>
      </c>
      <c r="H282" s="182">
        <f>H80</f>
        <v>71</v>
      </c>
      <c r="I282" s="176">
        <f t="shared" si="35"/>
        <v>0.21546836700000002</v>
      </c>
      <c r="J282" s="182"/>
      <c r="K282" s="184">
        <v>1</v>
      </c>
      <c r="L282" s="184">
        <f>'норма часов'!$H$8</f>
        <v>2388</v>
      </c>
      <c r="M282" s="178" t="str">
        <f>CONCATENATE(H282," ",F282," ","*",I282,"/",L282,"чел.")</f>
        <v>71 замеров(потребность) *0,215468367/2388чел.</v>
      </c>
      <c r="N282" s="133">
        <f t="shared" si="44"/>
        <v>11514.084507042253</v>
      </c>
      <c r="O282" s="142">
        <f>MROUND(G282*N282,0.000001)</f>
        <v>73.762680000000003</v>
      </c>
      <c r="P282" s="93"/>
      <c r="Q282" s="93">
        <f t="shared" si="43"/>
        <v>176145.27984</v>
      </c>
    </row>
    <row r="283" spans="1:17" s="94" customFormat="1" ht="30" x14ac:dyDescent="0.25">
      <c r="A283" s="276"/>
      <c r="B283" s="279"/>
      <c r="C283" s="269"/>
      <c r="D283" s="208" t="s">
        <v>113</v>
      </c>
      <c r="E283" s="96" t="s">
        <v>48</v>
      </c>
      <c r="F283" s="206" t="s">
        <v>26</v>
      </c>
      <c r="G283" s="168">
        <f t="shared" si="46"/>
        <v>3.7896449999999998E-2</v>
      </c>
      <c r="H283" s="182">
        <f>H182</f>
        <v>35</v>
      </c>
      <c r="I283" s="176">
        <f t="shared" si="35"/>
        <v>0.21546836700000002</v>
      </c>
      <c r="J283" s="182"/>
      <c r="K283" s="184">
        <v>12</v>
      </c>
      <c r="L283" s="184">
        <f>'норма часов'!$H$8</f>
        <v>2388</v>
      </c>
      <c r="M283" s="178" t="str">
        <f>CONCATENATE(H283," ",F283," ","в мес.","*",K283,"мес.","*",I283,"/",L283,"чел.")</f>
        <v>35 шт в мес.*12мес.*0,215468367/2388чел.</v>
      </c>
      <c r="N283" s="133">
        <f t="shared" si="44"/>
        <v>2875.2235952380961</v>
      </c>
      <c r="O283" s="142">
        <f t="shared" si="45"/>
        <v>108.96076699999999</v>
      </c>
      <c r="P283" s="93"/>
      <c r="Q283" s="93">
        <f t="shared" si="43"/>
        <v>260198.31159599999</v>
      </c>
    </row>
    <row r="284" spans="1:17" s="94" customFormat="1" x14ac:dyDescent="0.25">
      <c r="A284" s="276"/>
      <c r="B284" s="279"/>
      <c r="C284" s="269"/>
      <c r="D284" s="166" t="s">
        <v>25</v>
      </c>
      <c r="E284" s="96" t="s">
        <v>26</v>
      </c>
      <c r="F284" s="206" t="s">
        <v>26</v>
      </c>
      <c r="G284" s="168">
        <f t="shared" si="46"/>
        <v>6.9476819999999995E-2</v>
      </c>
      <c r="H284" s="182">
        <f t="shared" ref="H284:H290" si="47">H82</f>
        <v>770</v>
      </c>
      <c r="I284" s="176">
        <f t="shared" si="35"/>
        <v>0.21546836700000002</v>
      </c>
      <c r="J284" s="182"/>
      <c r="K284" s="184">
        <v>1</v>
      </c>
      <c r="L284" s="184">
        <f>'норма часов'!$H$8</f>
        <v>2388</v>
      </c>
      <c r="M284" s="178" t="str">
        <f t="shared" ref="M284:M289" si="48">CONCATENATE(H284," ",F284," ","*",I284,"/",L284,"чел.")</f>
        <v>770 шт *0,215468367/2388чел.</v>
      </c>
      <c r="N284" s="133">
        <f t="shared" si="44"/>
        <v>436</v>
      </c>
      <c r="O284" s="142">
        <f t="shared" si="45"/>
        <v>30.291893999999999</v>
      </c>
      <c r="P284" s="93"/>
      <c r="Q284" s="93">
        <f t="shared" si="43"/>
        <v>72337.042871999991</v>
      </c>
    </row>
    <row r="285" spans="1:17" s="94" customFormat="1" ht="30" x14ac:dyDescent="0.25">
      <c r="A285" s="276"/>
      <c r="B285" s="279"/>
      <c r="C285" s="269"/>
      <c r="D285" s="208" t="s">
        <v>80</v>
      </c>
      <c r="E285" s="96" t="s">
        <v>81</v>
      </c>
      <c r="F285" s="206" t="s">
        <v>213</v>
      </c>
      <c r="G285" s="168">
        <f t="shared" si="46"/>
        <v>6.4063000000000002E-3</v>
      </c>
      <c r="H285" s="182">
        <f t="shared" si="47"/>
        <v>71</v>
      </c>
      <c r="I285" s="176">
        <f>I283</f>
        <v>0.21546836700000002</v>
      </c>
      <c r="J285" s="182"/>
      <c r="K285" s="184">
        <v>1</v>
      </c>
      <c r="L285" s="184">
        <f>'норма часов'!$H$8</f>
        <v>2388</v>
      </c>
      <c r="M285" s="178" t="str">
        <f t="shared" si="48"/>
        <v>71 отключений(потребность) *0,215468367/2388чел.</v>
      </c>
      <c r="N285" s="133">
        <f t="shared" si="44"/>
        <v>4905</v>
      </c>
      <c r="O285" s="142">
        <f>MROUND(G285*N285,0.000001)</f>
        <v>31.422901999999997</v>
      </c>
      <c r="P285" s="93"/>
      <c r="Q285" s="93">
        <f t="shared" si="43"/>
        <v>75037.889975999991</v>
      </c>
    </row>
    <row r="286" spans="1:17" s="94" customFormat="1" ht="45" x14ac:dyDescent="0.25">
      <c r="A286" s="276"/>
      <c r="B286" s="279"/>
      <c r="C286" s="269"/>
      <c r="D286" s="166" t="s">
        <v>305</v>
      </c>
      <c r="E286" s="96" t="s">
        <v>28</v>
      </c>
      <c r="F286" s="96" t="s">
        <v>313</v>
      </c>
      <c r="G286" s="168">
        <f t="shared" si="46"/>
        <v>1.281261E-2</v>
      </c>
      <c r="H286" s="182">
        <f t="shared" si="47"/>
        <v>71</v>
      </c>
      <c r="I286" s="176">
        <f>I284</f>
        <v>0.21546836700000002</v>
      </c>
      <c r="J286" s="182"/>
      <c r="K286" s="184">
        <v>2</v>
      </c>
      <c r="L286" s="184">
        <f>'норма часов'!$H$8</f>
        <v>2388</v>
      </c>
      <c r="M286" s="178" t="str">
        <f>CONCATENATE(H286," ",F286," ","в год","*",K286," раза в год","*",I286,"/",L286,"чел.")</f>
        <v>71 количество устройство в год*2 раза в год*0,215468367/2388чел.</v>
      </c>
      <c r="N286" s="133">
        <f t="shared" si="44"/>
        <v>2725</v>
      </c>
      <c r="O286" s="142">
        <f t="shared" si="45"/>
        <v>34.914361999999997</v>
      </c>
      <c r="P286" s="93"/>
      <c r="Q286" s="93">
        <f t="shared" si="43"/>
        <v>83375.496455999993</v>
      </c>
    </row>
    <row r="287" spans="1:17" s="98" customFormat="1" ht="31.5" x14ac:dyDescent="0.25">
      <c r="A287" s="276"/>
      <c r="B287" s="279"/>
      <c r="C287" s="269"/>
      <c r="D287" s="209" t="s">
        <v>307</v>
      </c>
      <c r="E287" s="166" t="s">
        <v>26</v>
      </c>
      <c r="F287" s="210" t="s">
        <v>26</v>
      </c>
      <c r="G287" s="168">
        <f>MROUND(H287*K287*I287/L287,0.0000000001)</f>
        <v>6.4063039999999998E-3</v>
      </c>
      <c r="H287" s="182">
        <f t="shared" si="47"/>
        <v>71</v>
      </c>
      <c r="I287" s="176">
        <f>I284</f>
        <v>0.21546836700000002</v>
      </c>
      <c r="J287" s="182"/>
      <c r="K287" s="184">
        <v>1</v>
      </c>
      <c r="L287" s="184">
        <f>'норма часов'!$H$8</f>
        <v>2388</v>
      </c>
      <c r="M287" s="178" t="str">
        <f t="shared" si="48"/>
        <v>71 шт *0,215468367/2388чел.</v>
      </c>
      <c r="N287" s="133">
        <f t="shared" si="44"/>
        <v>11009</v>
      </c>
      <c r="O287" s="142">
        <f t="shared" si="45"/>
        <v>70.527000999999998</v>
      </c>
      <c r="P287" s="97"/>
      <c r="Q287" s="93">
        <f t="shared" si="43"/>
        <v>168418.47838799999</v>
      </c>
    </row>
    <row r="288" spans="1:17" s="98" customFormat="1" ht="63" x14ac:dyDescent="0.25">
      <c r="A288" s="276"/>
      <c r="B288" s="279"/>
      <c r="C288" s="269"/>
      <c r="D288" s="211" t="s">
        <v>308</v>
      </c>
      <c r="E288" s="166" t="s">
        <v>26</v>
      </c>
      <c r="F288" s="210" t="s">
        <v>26</v>
      </c>
      <c r="G288" s="168">
        <f>MROUND(H288*K288*I288/L288,0.0000000001)</f>
        <v>9.0229600000000008E-5</v>
      </c>
      <c r="H288" s="182">
        <f t="shared" si="47"/>
        <v>1</v>
      </c>
      <c r="I288" s="176">
        <f>I285</f>
        <v>0.21546836700000002</v>
      </c>
      <c r="J288" s="182"/>
      <c r="K288" s="184">
        <v>1</v>
      </c>
      <c r="L288" s="184">
        <f>'норма часов'!$H$8</f>
        <v>2388</v>
      </c>
      <c r="M288" s="178" t="str">
        <f t="shared" si="48"/>
        <v>1 шт *0,215468367/2388чел.</v>
      </c>
      <c r="N288" s="133">
        <f t="shared" si="44"/>
        <v>32700</v>
      </c>
      <c r="O288" s="142">
        <f t="shared" si="45"/>
        <v>2.9505079999999997</v>
      </c>
      <c r="P288" s="97"/>
      <c r="Q288" s="93">
        <f t="shared" si="43"/>
        <v>7045.8131039999989</v>
      </c>
    </row>
    <row r="289" spans="1:17" s="94" customFormat="1" ht="60" x14ac:dyDescent="0.25">
      <c r="A289" s="276"/>
      <c r="B289" s="279"/>
      <c r="C289" s="269"/>
      <c r="D289" s="166" t="s">
        <v>306</v>
      </c>
      <c r="E289" s="96" t="s">
        <v>26</v>
      </c>
      <c r="F289" s="206" t="s">
        <v>26</v>
      </c>
      <c r="G289" s="168">
        <f>MROUND(H289*K289*I289/L289,0.0000000001)</f>
        <v>6.4063039999999998E-3</v>
      </c>
      <c r="H289" s="182">
        <f t="shared" si="47"/>
        <v>71</v>
      </c>
      <c r="I289" s="176">
        <f>I285</f>
        <v>0.21546836700000002</v>
      </c>
      <c r="J289" s="182"/>
      <c r="K289" s="184">
        <v>1</v>
      </c>
      <c r="L289" s="184">
        <f>'норма часов'!$H$8</f>
        <v>2388</v>
      </c>
      <c r="M289" s="178" t="str">
        <f t="shared" si="48"/>
        <v>71 шт *0,215468367/2388чел.</v>
      </c>
      <c r="N289" s="133">
        <f t="shared" si="44"/>
        <v>6104</v>
      </c>
      <c r="O289" s="142">
        <f t="shared" si="45"/>
        <v>39.104079999999996</v>
      </c>
      <c r="P289" s="93"/>
      <c r="Q289" s="93">
        <f t="shared" si="43"/>
        <v>93380.54303999999</v>
      </c>
    </row>
    <row r="290" spans="1:17" s="94" customFormat="1" ht="45" x14ac:dyDescent="0.25">
      <c r="A290" s="276"/>
      <c r="B290" s="279"/>
      <c r="C290" s="269"/>
      <c r="D290" s="208" t="s">
        <v>33</v>
      </c>
      <c r="E290" s="96" t="s">
        <v>28</v>
      </c>
      <c r="F290" s="206" t="s">
        <v>26</v>
      </c>
      <c r="G290" s="168">
        <f>MROUND(H290*K290*I290/L290,0.00000001)</f>
        <v>7.6875650000000004E-2</v>
      </c>
      <c r="H290" s="182">
        <f t="shared" si="47"/>
        <v>71</v>
      </c>
      <c r="I290" s="176">
        <f>I286</f>
        <v>0.21546836700000002</v>
      </c>
      <c r="J290" s="182"/>
      <c r="K290" s="184">
        <v>12</v>
      </c>
      <c r="L290" s="184">
        <f>'норма часов'!$H$8</f>
        <v>2388</v>
      </c>
      <c r="M290" s="178" t="str">
        <f>CONCATENATE(H290," ",F290," ","в мес.","*",K290,"мес.","*",I290,"/",L290,"чел.")</f>
        <v>71 шт в мес.*12мес.*0,215468367/2388чел.</v>
      </c>
      <c r="N290" s="133">
        <f t="shared" si="44"/>
        <v>2200</v>
      </c>
      <c r="O290" s="142">
        <f t="shared" si="45"/>
        <v>169.12643</v>
      </c>
      <c r="P290" s="93"/>
      <c r="Q290" s="93">
        <f t="shared" si="43"/>
        <v>403873.91483999998</v>
      </c>
    </row>
    <row r="291" spans="1:17" s="94" customFormat="1" ht="28.5" x14ac:dyDescent="0.25">
      <c r="A291" s="276"/>
      <c r="B291" s="279"/>
      <c r="C291" s="201" t="s">
        <v>256</v>
      </c>
      <c r="D291" s="208"/>
      <c r="E291" s="96"/>
      <c r="F291" s="206"/>
      <c r="G291" s="168"/>
      <c r="H291" s="182"/>
      <c r="I291" s="176"/>
      <c r="J291" s="182"/>
      <c r="K291" s="184"/>
      <c r="L291" s="184"/>
      <c r="M291" s="178"/>
      <c r="N291" s="139"/>
      <c r="O291" s="140">
        <f>SUM(O270:O290)</f>
        <v>2375.8178019999991</v>
      </c>
      <c r="P291" s="93"/>
      <c r="Q291" s="93">
        <f t="shared" si="43"/>
        <v>0</v>
      </c>
    </row>
    <row r="292" spans="1:17" s="94" customFormat="1" x14ac:dyDescent="0.25">
      <c r="A292" s="276"/>
      <c r="B292" s="279"/>
      <c r="C292" s="198" t="s">
        <v>65</v>
      </c>
      <c r="D292" s="208" t="s">
        <v>115</v>
      </c>
      <c r="E292" s="96" t="s">
        <v>116</v>
      </c>
      <c r="F292" s="206" t="s">
        <v>214</v>
      </c>
      <c r="G292" s="168">
        <f>MROUND(H292*K292*I292/L292,0.0000000001)</f>
        <v>6.4063039999999998E-3</v>
      </c>
      <c r="H292" s="182">
        <f t="shared" ref="H292:H297" si="49">H90</f>
        <v>71</v>
      </c>
      <c r="I292" s="176">
        <f>I290</f>
        <v>0.21546836700000002</v>
      </c>
      <c r="J292" s="182"/>
      <c r="K292" s="184">
        <v>1</v>
      </c>
      <c r="L292" s="184">
        <f>'норма часов'!$H$8</f>
        <v>2388</v>
      </c>
      <c r="M292" s="178" t="str">
        <f>CONCATENATE(H292," ",F292," ","*",I292,"/",L292,"чел.")</f>
        <v>71 учреждений *0,215468367/2388чел.</v>
      </c>
      <c r="N292" s="133">
        <f t="shared" ref="N292:N304" si="50">N90</f>
        <v>56700</v>
      </c>
      <c r="O292" s="142">
        <f t="shared" ref="O292:O306" si="51">MROUND(G292*N292,0.000001)</f>
        <v>363.237437</v>
      </c>
      <c r="P292" s="93"/>
      <c r="Q292" s="93">
        <f t="shared" si="43"/>
        <v>867410.999556</v>
      </c>
    </row>
    <row r="293" spans="1:17" s="94" customFormat="1" x14ac:dyDescent="0.25">
      <c r="A293" s="276"/>
      <c r="B293" s="279"/>
      <c r="C293" s="269" t="s">
        <v>66</v>
      </c>
      <c r="D293" s="208" t="s">
        <v>34</v>
      </c>
      <c r="E293" s="96" t="s">
        <v>47</v>
      </c>
      <c r="F293" s="206" t="s">
        <v>215</v>
      </c>
      <c r="G293" s="168">
        <f>MROUND(H293*K293*I293/L293,0.000000001)</f>
        <v>7.6875649000000004E-2</v>
      </c>
      <c r="H293" s="182">
        <f t="shared" si="49"/>
        <v>71</v>
      </c>
      <c r="I293" s="176">
        <f t="shared" si="35"/>
        <v>0.21546836700000002</v>
      </c>
      <c r="J293" s="182"/>
      <c r="K293" s="184">
        <v>12</v>
      </c>
      <c r="L293" s="184">
        <f>'норма часов'!$H$8</f>
        <v>2388</v>
      </c>
      <c r="M293" s="178" t="str">
        <f>CONCATENATE(H293," ",F293," ","в мес.","*",K293,"мес.","*",I293,"/",L293,"чел.")</f>
        <v>71 зданий в мес.*12мес.*0,215468367/2388чел.</v>
      </c>
      <c r="N293" s="133">
        <f t="shared" si="50"/>
        <v>4694.6300000000037</v>
      </c>
      <c r="O293" s="142">
        <f t="shared" si="51"/>
        <v>360.90272799999997</v>
      </c>
      <c r="P293" s="93"/>
      <c r="Q293" s="93">
        <f t="shared" si="43"/>
        <v>861835.71446399996</v>
      </c>
    </row>
    <row r="294" spans="1:17" s="94" customFormat="1" x14ac:dyDescent="0.25">
      <c r="A294" s="276"/>
      <c r="B294" s="279"/>
      <c r="C294" s="269"/>
      <c r="D294" s="208" t="s">
        <v>117</v>
      </c>
      <c r="E294" s="96" t="s">
        <v>19</v>
      </c>
      <c r="F294" s="206" t="s">
        <v>216</v>
      </c>
      <c r="G294" s="168">
        <f t="shared" ref="G294:G299" si="52">MROUND(H294*K294*I294/L294,0.00000001)</f>
        <v>0.22449133000000002</v>
      </c>
      <c r="H294" s="182">
        <f t="shared" si="49"/>
        <v>2488</v>
      </c>
      <c r="I294" s="176">
        <f t="shared" si="35"/>
        <v>0.21546836700000002</v>
      </c>
      <c r="J294" s="182"/>
      <c r="K294" s="184">
        <v>1</v>
      </c>
      <c r="L294" s="184">
        <f>'норма часов'!$H$8</f>
        <v>2388</v>
      </c>
      <c r="M294" s="178" t="str">
        <f>CONCATENATE(H294," ",F294," ","*",I294,"/",L294,"чел.")</f>
        <v>2488 чел. в год *0,215468367/2388чел.</v>
      </c>
      <c r="N294" s="133">
        <f t="shared" si="50"/>
        <v>1853</v>
      </c>
      <c r="O294" s="142">
        <f t="shared" si="51"/>
        <v>415.98243399999996</v>
      </c>
      <c r="P294" s="93"/>
      <c r="Q294" s="93">
        <f t="shared" si="43"/>
        <v>993366.05239199987</v>
      </c>
    </row>
    <row r="295" spans="1:17" s="94" customFormat="1" ht="30" x14ac:dyDescent="0.25">
      <c r="A295" s="276"/>
      <c r="B295" s="279"/>
      <c r="C295" s="269"/>
      <c r="D295" s="208" t="s">
        <v>39</v>
      </c>
      <c r="E295" s="96" t="s">
        <v>44</v>
      </c>
      <c r="F295" s="206" t="s">
        <v>217</v>
      </c>
      <c r="G295" s="168">
        <f t="shared" si="52"/>
        <v>6.31607E-3</v>
      </c>
      <c r="H295" s="182">
        <f t="shared" si="49"/>
        <v>70</v>
      </c>
      <c r="I295" s="176">
        <f t="shared" si="35"/>
        <v>0.21546836700000002</v>
      </c>
      <c r="J295" s="182"/>
      <c r="K295" s="184">
        <v>1</v>
      </c>
      <c r="L295" s="184">
        <f>'норма часов'!$H$8</f>
        <v>2388</v>
      </c>
      <c r="M295" s="178" t="str">
        <f>CONCATENATE(H295," ",F295," (по 1 ЭЦП на 1 учреждение. Срок сертификата ЭЦП 1 год) ","*",I295,"/",L295,"чел.")</f>
        <v>70 ЭЦП (по 1 ЭЦП на 1 учреждение. Срок сертификата ЭЦП 1 год) *0,215468367/2388чел.</v>
      </c>
      <c r="N295" s="133">
        <f t="shared" si="50"/>
        <v>7743.3599999999897</v>
      </c>
      <c r="O295" s="142">
        <f t="shared" si="51"/>
        <v>48.907603999999999</v>
      </c>
      <c r="P295" s="93"/>
      <c r="Q295" s="93">
        <f t="shared" si="43"/>
        <v>116791.358352</v>
      </c>
    </row>
    <row r="296" spans="1:17" s="94" customFormat="1" ht="30" x14ac:dyDescent="0.25">
      <c r="A296" s="276"/>
      <c r="B296" s="279"/>
      <c r="C296" s="269"/>
      <c r="D296" s="208" t="s">
        <v>37</v>
      </c>
      <c r="E296" s="96" t="s">
        <v>42</v>
      </c>
      <c r="F296" s="206" t="s">
        <v>218</v>
      </c>
      <c r="G296" s="168">
        <f t="shared" si="52"/>
        <v>6.31607E-3</v>
      </c>
      <c r="H296" s="182">
        <f t="shared" si="49"/>
        <v>70</v>
      </c>
      <c r="I296" s="176">
        <f t="shared" si="35"/>
        <v>0.21546836700000002</v>
      </c>
      <c r="J296" s="182"/>
      <c r="K296" s="184">
        <v>1</v>
      </c>
      <c r="L296" s="184">
        <f>'норма часов'!$H$8</f>
        <v>2388</v>
      </c>
      <c r="M296" s="178" t="str">
        <f>CONCATENATE(H296," ",F296," (по 1 отчету на 1 учреждение) ","*",I296,"/",L296,"чел.")</f>
        <v>70 отчетов (по 1 отчету на 1 учреждение) *0,215468367/2388чел.</v>
      </c>
      <c r="N296" s="133">
        <f t="shared" si="50"/>
        <v>6540</v>
      </c>
      <c r="O296" s="142">
        <f t="shared" si="51"/>
        <v>41.307097999999996</v>
      </c>
      <c r="P296" s="93"/>
      <c r="Q296" s="93">
        <f t="shared" si="43"/>
        <v>98641.350023999985</v>
      </c>
    </row>
    <row r="297" spans="1:17" s="94" customFormat="1" ht="30" x14ac:dyDescent="0.25">
      <c r="A297" s="276"/>
      <c r="B297" s="279"/>
      <c r="C297" s="269"/>
      <c r="D297" s="208" t="s">
        <v>38</v>
      </c>
      <c r="E297" s="96" t="s">
        <v>43</v>
      </c>
      <c r="F297" s="206" t="s">
        <v>219</v>
      </c>
      <c r="G297" s="168">
        <f t="shared" si="52"/>
        <v>3.3024049999999999E-2</v>
      </c>
      <c r="H297" s="182">
        <f t="shared" si="49"/>
        <v>366</v>
      </c>
      <c r="I297" s="176">
        <f t="shared" si="35"/>
        <v>0.21546836700000002</v>
      </c>
      <c r="J297" s="182"/>
      <c r="K297" s="184">
        <v>1</v>
      </c>
      <c r="L297" s="184">
        <f>'норма часов'!$H$8</f>
        <v>2388</v>
      </c>
      <c r="M297" s="178" t="str">
        <f>CONCATENATE(H297," ",F297," (заявленная потребность руководителями учреждений) ","*",I297,"/",L297,"чел.")</f>
        <v>366 мест (заявленная потребность руководителями учреждений) *0,215468367/2388чел.</v>
      </c>
      <c r="N297" s="133">
        <f t="shared" si="50"/>
        <v>1090</v>
      </c>
      <c r="O297" s="142">
        <f t="shared" si="51"/>
        <v>35.996214999999999</v>
      </c>
      <c r="P297" s="93"/>
      <c r="Q297" s="93">
        <f t="shared" si="43"/>
        <v>85958.961419999992</v>
      </c>
    </row>
    <row r="298" spans="1:17" s="94" customFormat="1" x14ac:dyDescent="0.25">
      <c r="A298" s="276"/>
      <c r="B298" s="279"/>
      <c r="C298" s="269"/>
      <c r="D298" s="208" t="s">
        <v>118</v>
      </c>
      <c r="E298" s="96" t="s">
        <v>19</v>
      </c>
      <c r="F298" s="206" t="s">
        <v>19</v>
      </c>
      <c r="G298" s="168">
        <f t="shared" si="52"/>
        <v>0.22449133000000002</v>
      </c>
      <c r="H298" s="182">
        <f>H197</f>
        <v>2488</v>
      </c>
      <c r="I298" s="176">
        <f t="shared" si="35"/>
        <v>0.21546836700000002</v>
      </c>
      <c r="J298" s="182"/>
      <c r="K298" s="184">
        <v>1</v>
      </c>
      <c r="L298" s="184">
        <f>'норма часов'!$H$8</f>
        <v>2388</v>
      </c>
      <c r="M298" s="178" t="str">
        <f>CONCATENATE(H298," ",F298," ","*",I298,"/",L298,"чел.")</f>
        <v>2488 чел. *0,215468367/2388чел.</v>
      </c>
      <c r="N298" s="133">
        <f t="shared" si="50"/>
        <v>490.5</v>
      </c>
      <c r="O298" s="142">
        <f t="shared" si="51"/>
        <v>110.11299699999999</v>
      </c>
      <c r="P298" s="93"/>
      <c r="Q298" s="93">
        <f t="shared" si="43"/>
        <v>262949.83683599997</v>
      </c>
    </row>
    <row r="299" spans="1:17" s="94" customFormat="1" ht="30" x14ac:dyDescent="0.25">
      <c r="A299" s="276"/>
      <c r="B299" s="279"/>
      <c r="C299" s="269"/>
      <c r="D299" s="208" t="s">
        <v>35</v>
      </c>
      <c r="E299" s="96" t="s">
        <v>19</v>
      </c>
      <c r="F299" s="206" t="s">
        <v>19</v>
      </c>
      <c r="G299" s="168">
        <f t="shared" si="52"/>
        <v>1.6421789999999999E-2</v>
      </c>
      <c r="H299" s="182">
        <f t="shared" ref="H299:H304" si="53">H97</f>
        <v>182</v>
      </c>
      <c r="I299" s="176">
        <f t="shared" si="35"/>
        <v>0.21546836700000002</v>
      </c>
      <c r="J299" s="182"/>
      <c r="K299" s="184">
        <v>1</v>
      </c>
      <c r="L299" s="184">
        <f>'норма часов'!$H$8</f>
        <v>2388</v>
      </c>
      <c r="M299" s="178" t="str">
        <f>CONCATENATE(H299," ",F299," (заявленная потребность руководителями учреждений) ","*",I299,"/",L299,"чел.")</f>
        <v>182 чел. (заявленная потребность руководителями учреждений) *0,215468367/2388чел.</v>
      </c>
      <c r="N299" s="133">
        <f t="shared" si="50"/>
        <v>763</v>
      </c>
      <c r="O299" s="142">
        <f>MROUND(G299*N299,0.000001)+0.0005</f>
        <v>12.530326000000001</v>
      </c>
      <c r="P299" s="93"/>
      <c r="Q299" s="93">
        <f t="shared" si="43"/>
        <v>29922.418488000003</v>
      </c>
    </row>
    <row r="300" spans="1:17" s="94" customFormat="1" ht="30" x14ac:dyDescent="0.25">
      <c r="A300" s="276"/>
      <c r="B300" s="279"/>
      <c r="C300" s="269"/>
      <c r="D300" s="208" t="s">
        <v>36</v>
      </c>
      <c r="E300" s="96" t="s">
        <v>19</v>
      </c>
      <c r="F300" s="206" t="s">
        <v>19</v>
      </c>
      <c r="G300" s="168">
        <f>MROUND(H300*K300*I300/L300,0.000000001)</f>
        <v>1.3805134E-2</v>
      </c>
      <c r="H300" s="182">
        <f t="shared" si="53"/>
        <v>153</v>
      </c>
      <c r="I300" s="176">
        <f t="shared" si="35"/>
        <v>0.21546836700000002</v>
      </c>
      <c r="J300" s="182"/>
      <c r="K300" s="184">
        <v>1</v>
      </c>
      <c r="L300" s="184">
        <f>'норма часов'!$H$8</f>
        <v>2388</v>
      </c>
      <c r="M300" s="178" t="str">
        <f>CONCATENATE(H300," ",F300," (заявленная потребность руководителями учреждений) ","*",I300,"/",L300,"чел.")</f>
        <v>153 чел. (заявленная потребность руководителями учреждений) *0,215468367/2388чел.</v>
      </c>
      <c r="N300" s="133">
        <f t="shared" si="50"/>
        <v>1635</v>
      </c>
      <c r="O300" s="142">
        <f>MROUND(G300*N300,0.000001)</f>
        <v>22.571393999999998</v>
      </c>
      <c r="P300" s="93"/>
      <c r="Q300" s="93">
        <f t="shared" si="43"/>
        <v>53900.488871999994</v>
      </c>
    </row>
    <row r="301" spans="1:17" s="94" customFormat="1" ht="30" x14ac:dyDescent="0.25">
      <c r="A301" s="276"/>
      <c r="B301" s="279"/>
      <c r="C301" s="269"/>
      <c r="D301" s="208" t="s">
        <v>119</v>
      </c>
      <c r="E301" s="96" t="s">
        <v>19</v>
      </c>
      <c r="F301" s="206" t="s">
        <v>19</v>
      </c>
      <c r="G301" s="168">
        <f>MROUND(H301*K301*I301/L301,0.000001)</f>
        <v>1.0376E-2</v>
      </c>
      <c r="H301" s="182">
        <f t="shared" si="53"/>
        <v>115</v>
      </c>
      <c r="I301" s="176">
        <f t="shared" ref="I301:I311" si="54">I300</f>
        <v>0.21546836700000002</v>
      </c>
      <c r="J301" s="182"/>
      <c r="K301" s="184">
        <v>1</v>
      </c>
      <c r="L301" s="184">
        <f>'норма часов'!$H$8</f>
        <v>2388</v>
      </c>
      <c r="M301" s="178" t="str">
        <f>CONCATENATE(H301," ",F301," (заявленная потребность руководителями учреждений) ","*",I301,"/",L301,"чел.")</f>
        <v>115 чел. (заявленная потребность руководителями учреждений) *0,215468367/2388чел.</v>
      </c>
      <c r="N301" s="133">
        <f t="shared" si="50"/>
        <v>3488</v>
      </c>
      <c r="O301" s="142">
        <f>MROUND(G301*N301,0.000001)</f>
        <v>36.191488</v>
      </c>
      <c r="P301" s="93"/>
      <c r="Q301" s="93">
        <f t="shared" si="43"/>
        <v>86425.273344000001</v>
      </c>
    </row>
    <row r="302" spans="1:17" s="94" customFormat="1" ht="30" x14ac:dyDescent="0.25">
      <c r="A302" s="276"/>
      <c r="B302" s="279"/>
      <c r="C302" s="269"/>
      <c r="D302" s="208" t="s">
        <v>309</v>
      </c>
      <c r="E302" s="96" t="s">
        <v>19</v>
      </c>
      <c r="F302" s="206" t="s">
        <v>19</v>
      </c>
      <c r="G302" s="168">
        <f>MROUND(H302*K302*I302/L302,0.000001)</f>
        <v>0.224491</v>
      </c>
      <c r="H302" s="182">
        <f t="shared" si="53"/>
        <v>2488</v>
      </c>
      <c r="I302" s="176">
        <f t="shared" si="54"/>
        <v>0.21546836700000002</v>
      </c>
      <c r="J302" s="182"/>
      <c r="K302" s="184">
        <v>1</v>
      </c>
      <c r="L302" s="184">
        <f>'норма часов'!$H$8</f>
        <v>2388</v>
      </c>
      <c r="M302" s="178" t="str">
        <f>CONCATENATE(H302," ",F302," (заявленная потребность руководителями учреждений) ","*",I302,"/",L302,"чел.")</f>
        <v>2488 чел. (заявленная потребность руководителями учреждений) *0,215468367/2388чел.</v>
      </c>
      <c r="N302" s="133">
        <f t="shared" si="50"/>
        <v>545</v>
      </c>
      <c r="O302" s="142">
        <f>MROUND(G302*N302,0.000001)+0.00188</f>
        <v>122.349475</v>
      </c>
      <c r="P302" s="93"/>
      <c r="Q302" s="93">
        <f t="shared" si="43"/>
        <v>292170.54629999999</v>
      </c>
    </row>
    <row r="303" spans="1:17" s="94" customFormat="1" x14ac:dyDescent="0.25">
      <c r="A303" s="276"/>
      <c r="B303" s="279"/>
      <c r="C303" s="269"/>
      <c r="D303" s="166"/>
      <c r="E303" s="166"/>
      <c r="F303" s="206" t="s">
        <v>19</v>
      </c>
      <c r="G303" s="168"/>
      <c r="H303" s="182">
        <f t="shared" si="53"/>
        <v>0</v>
      </c>
      <c r="I303" s="176">
        <f t="shared" si="54"/>
        <v>0.21546836700000002</v>
      </c>
      <c r="J303" s="182"/>
      <c r="K303" s="184">
        <v>1</v>
      </c>
      <c r="L303" s="184">
        <f>'норма часов'!$H$8</f>
        <v>2388</v>
      </c>
      <c r="M303" s="178"/>
      <c r="N303" s="133">
        <f t="shared" si="50"/>
        <v>0</v>
      </c>
      <c r="O303" s="142">
        <f>MROUND(G303*N303,0.000001)</f>
        <v>0</v>
      </c>
      <c r="P303" s="93"/>
      <c r="Q303" s="93"/>
    </row>
    <row r="304" spans="1:17" s="94" customFormat="1" x14ac:dyDescent="0.25">
      <c r="A304" s="276"/>
      <c r="B304" s="279"/>
      <c r="C304" s="269"/>
      <c r="D304" s="166" t="s">
        <v>287</v>
      </c>
      <c r="E304" s="166" t="s">
        <v>248</v>
      </c>
      <c r="F304" s="206" t="str">
        <f>F102</f>
        <v>шт.</v>
      </c>
      <c r="G304" s="168">
        <f>MROUND(H304*K304*I304/L304,0.00000001)</f>
        <v>6.31607E-3</v>
      </c>
      <c r="H304" s="182">
        <f t="shared" si="53"/>
        <v>70</v>
      </c>
      <c r="I304" s="176">
        <f t="shared" si="54"/>
        <v>0.21546836700000002</v>
      </c>
      <c r="J304" s="182"/>
      <c r="K304" s="184">
        <v>1</v>
      </c>
      <c r="L304" s="184">
        <f>'норма часов'!$H$8</f>
        <v>2388</v>
      </c>
      <c r="M304" s="178" t="str">
        <f>CONCATENATE(H304," ",F304," ","*",I304,"/",L304,"чел.")</f>
        <v>70 шт. *0,215468367/2388чел.</v>
      </c>
      <c r="N304" s="133">
        <f t="shared" si="50"/>
        <v>65258.299999999923</v>
      </c>
      <c r="O304" s="142">
        <f t="shared" si="51"/>
        <v>412.17599099999995</v>
      </c>
      <c r="P304" s="93"/>
      <c r="Q304" s="93">
        <f t="shared" si="43"/>
        <v>984276.26650799986</v>
      </c>
    </row>
    <row r="305" spans="1:17" s="94" customFormat="1" x14ac:dyDescent="0.25">
      <c r="A305" s="276"/>
      <c r="B305" s="279"/>
      <c r="C305" s="269"/>
      <c r="D305" s="166" t="s">
        <v>284</v>
      </c>
      <c r="E305" s="166" t="s">
        <v>26</v>
      </c>
      <c r="F305" s="206" t="s">
        <v>26</v>
      </c>
      <c r="G305" s="168">
        <f>MROUND(H305*K305*I305/L305,0.00000001)</f>
        <v>6.31607E-3</v>
      </c>
      <c r="H305" s="182">
        <f>$H$103</f>
        <v>70</v>
      </c>
      <c r="I305" s="176">
        <f t="shared" si="54"/>
        <v>0.21546836700000002</v>
      </c>
      <c r="J305" s="182"/>
      <c r="K305" s="184">
        <v>1</v>
      </c>
      <c r="L305" s="184">
        <f>'норма часов'!$H$8</f>
        <v>2388</v>
      </c>
      <c r="M305" s="178" t="str">
        <f>CONCATENATE(H305," ",F305," ","*",I305,"/",L305,"чел.")</f>
        <v>70 шт *0,215468367/2388чел.</v>
      </c>
      <c r="N305" s="133">
        <f>$N$103</f>
        <v>24000</v>
      </c>
      <c r="O305" s="142">
        <f t="shared" si="51"/>
        <v>151.58568</v>
      </c>
      <c r="P305" s="93"/>
      <c r="Q305" s="93">
        <f t="shared" si="43"/>
        <v>361986.60384</v>
      </c>
    </row>
    <row r="306" spans="1:17" s="94" customFormat="1" x14ac:dyDescent="0.25">
      <c r="A306" s="276"/>
      <c r="B306" s="279"/>
      <c r="C306" s="269"/>
      <c r="D306" s="208" t="s">
        <v>121</v>
      </c>
      <c r="E306" s="96" t="s">
        <v>122</v>
      </c>
      <c r="F306" s="206" t="s">
        <v>220</v>
      </c>
      <c r="G306" s="168">
        <f>MROUND(H306*K306*I306/L306,0.00000001)</f>
        <v>6.31607E-3</v>
      </c>
      <c r="H306" s="182">
        <f>H104</f>
        <v>70</v>
      </c>
      <c r="I306" s="176">
        <f>I302</f>
        <v>0.21546836700000002</v>
      </c>
      <c r="J306" s="182"/>
      <c r="K306" s="184">
        <v>1</v>
      </c>
      <c r="L306" s="184">
        <f>'норма часов'!$H$8</f>
        <v>2388</v>
      </c>
      <c r="M306" s="178" t="str">
        <f>CONCATENATE(H306," ",F306," ","*",I306,"/",L306,"чел.")</f>
        <v>70 сайтов *0,215468367/2388чел.</v>
      </c>
      <c r="N306" s="133">
        <f>N104</f>
        <v>5668</v>
      </c>
      <c r="O306" s="142">
        <f t="shared" si="51"/>
        <v>35.799484999999997</v>
      </c>
      <c r="P306" s="93"/>
      <c r="Q306" s="93">
        <f t="shared" si="43"/>
        <v>85489.170179999986</v>
      </c>
    </row>
    <row r="307" spans="1:17" s="94" customFormat="1" x14ac:dyDescent="0.25">
      <c r="A307" s="276"/>
      <c r="B307" s="279"/>
      <c r="C307" s="201" t="s">
        <v>257</v>
      </c>
      <c r="D307" s="208"/>
      <c r="E307" s="96"/>
      <c r="F307" s="206"/>
      <c r="G307" s="168"/>
      <c r="H307" s="182"/>
      <c r="I307" s="176"/>
      <c r="J307" s="182"/>
      <c r="K307" s="184"/>
      <c r="L307" s="184"/>
      <c r="M307" s="178"/>
      <c r="N307" s="139"/>
      <c r="O307" s="140">
        <f>SUM(O293:O306)</f>
        <v>1806.4129149999997</v>
      </c>
      <c r="P307" s="93"/>
      <c r="Q307" s="93"/>
    </row>
    <row r="308" spans="1:17" s="94" customFormat="1" ht="25.5" x14ac:dyDescent="0.25">
      <c r="A308" s="276"/>
      <c r="B308" s="279"/>
      <c r="C308" s="198" t="s">
        <v>207</v>
      </c>
      <c r="D308" s="166"/>
      <c r="E308" s="166"/>
      <c r="F308" s="210" t="s">
        <v>206</v>
      </c>
      <c r="G308" s="168"/>
      <c r="H308" s="182">
        <f>H106</f>
        <v>0</v>
      </c>
      <c r="I308" s="176">
        <f>I306</f>
        <v>0.21546836700000002</v>
      </c>
      <c r="J308" s="182"/>
      <c r="K308" s="184">
        <v>12</v>
      </c>
      <c r="L308" s="184">
        <f>'норма часов'!$H$8</f>
        <v>2388</v>
      </c>
      <c r="M308" s="178"/>
      <c r="N308" s="133"/>
      <c r="O308" s="142"/>
      <c r="P308" s="93"/>
      <c r="Q308" s="93">
        <f t="shared" si="43"/>
        <v>0</v>
      </c>
    </row>
    <row r="309" spans="1:17" s="94" customFormat="1" ht="30" x14ac:dyDescent="0.25">
      <c r="A309" s="276"/>
      <c r="B309" s="279"/>
      <c r="C309" s="198" t="s">
        <v>67</v>
      </c>
      <c r="D309" s="166" t="s">
        <v>124</v>
      </c>
      <c r="E309" s="193" t="s">
        <v>26</v>
      </c>
      <c r="F309" s="181" t="s">
        <v>26</v>
      </c>
      <c r="G309" s="168">
        <f>MROUND(H309*K309*I309/L309,0.0000001)</f>
        <v>3.1941299999999999E-2</v>
      </c>
      <c r="H309" s="171">
        <f>H107</f>
        <v>354</v>
      </c>
      <c r="I309" s="176">
        <f t="shared" si="54"/>
        <v>0.21546836700000002</v>
      </c>
      <c r="J309" s="182"/>
      <c r="K309" s="184">
        <v>1</v>
      </c>
      <c r="L309" s="184">
        <f>'норма часов'!$H$8</f>
        <v>2388</v>
      </c>
      <c r="M309" s="178" t="str">
        <f>CONCATENATE(H309," ",F309," ","*",I309,"/",L309,"чел.")</f>
        <v>354 шт *0,215468367/2388чел.</v>
      </c>
      <c r="N309" s="133">
        <f>N107</f>
        <v>2180</v>
      </c>
      <c r="O309" s="142">
        <f>MROUND(G309*N309,0.000001)</f>
        <v>69.63203399999999</v>
      </c>
      <c r="P309" s="93"/>
      <c r="Q309" s="93">
        <f t="shared" si="43"/>
        <v>166281.29719199997</v>
      </c>
    </row>
    <row r="310" spans="1:17" s="94" customFormat="1" x14ac:dyDescent="0.25">
      <c r="A310" s="276"/>
      <c r="B310" s="279"/>
      <c r="C310" s="269" t="s">
        <v>226</v>
      </c>
      <c r="D310" s="166" t="s">
        <v>40</v>
      </c>
      <c r="E310" s="180" t="s">
        <v>26</v>
      </c>
      <c r="F310" s="180" t="s">
        <v>48</v>
      </c>
      <c r="G310" s="168">
        <f>MROUND(H310*K310*I310/L310,0.000001)</f>
        <v>2.5624999999999998E-2</v>
      </c>
      <c r="H310" s="171">
        <f>H108</f>
        <v>284</v>
      </c>
      <c r="I310" s="176">
        <f>I306</f>
        <v>0.21546836700000002</v>
      </c>
      <c r="J310" s="182"/>
      <c r="K310" s="184">
        <v>1</v>
      </c>
      <c r="L310" s="184">
        <f>'норма часов'!$H$8</f>
        <v>2388</v>
      </c>
      <c r="M310" s="178" t="str">
        <f>CONCATENATE(H310," ",F310," ","*",I310,"/",L310,"чел.")</f>
        <v>284 шт. *0,215468367/2388чел.</v>
      </c>
      <c r="N310" s="133">
        <f>N108</f>
        <v>708.5</v>
      </c>
      <c r="O310" s="142">
        <f>MROUND(G310*N310,0.000001)</f>
        <v>18.155311999999999</v>
      </c>
      <c r="P310" s="93"/>
      <c r="Q310" s="93">
        <f t="shared" si="43"/>
        <v>43354.885055999999</v>
      </c>
    </row>
    <row r="311" spans="1:17" s="94" customFormat="1" x14ac:dyDescent="0.25">
      <c r="A311" s="276"/>
      <c r="B311" s="279"/>
      <c r="C311" s="269"/>
      <c r="D311" s="166"/>
      <c r="E311" s="180"/>
      <c r="F311" s="180" t="s">
        <v>48</v>
      </c>
      <c r="G311" s="168"/>
      <c r="H311" s="171">
        <f>H109</f>
        <v>0</v>
      </c>
      <c r="I311" s="176">
        <f t="shared" si="54"/>
        <v>0.21546836700000002</v>
      </c>
      <c r="J311" s="182"/>
      <c r="K311" s="184">
        <v>1</v>
      </c>
      <c r="L311" s="184">
        <f>'норма часов'!$H$8</f>
        <v>2388</v>
      </c>
      <c r="M311" s="178"/>
      <c r="N311" s="133">
        <f>N109</f>
        <v>0</v>
      </c>
      <c r="O311" s="142">
        <f>MROUND(G311*N311,0.000001)</f>
        <v>0</v>
      </c>
      <c r="P311" s="93"/>
      <c r="Q311" s="93"/>
    </row>
    <row r="312" spans="1:17" s="94" customFormat="1" x14ac:dyDescent="0.25">
      <c r="A312" s="277"/>
      <c r="B312" s="280"/>
      <c r="C312" s="221" t="s">
        <v>258</v>
      </c>
      <c r="D312" s="166"/>
      <c r="E312" s="180"/>
      <c r="F312" s="180"/>
      <c r="G312" s="168"/>
      <c r="H312" s="171"/>
      <c r="I312" s="176"/>
      <c r="J312" s="182"/>
      <c r="K312" s="184"/>
      <c r="L312" s="184"/>
      <c r="M312" s="178"/>
      <c r="N312" s="139"/>
      <c r="O312" s="140">
        <f>SUM(O310:O311)</f>
        <v>18.155311999999999</v>
      </c>
      <c r="P312" s="93"/>
      <c r="Q312" s="93"/>
    </row>
    <row r="313" spans="1:17" s="94" customFormat="1" x14ac:dyDescent="0.25">
      <c r="A313" s="275" t="str">
        <f>CONCATENATE('норма часов'!$B$9,",  ",'норма часов'!$C$9,", ",'норма часов'!$D$9,", ",'норма часов'!$F$9)</f>
        <v>Присмотр и уход,  физические лица за исключением льготных категорий, от 3 лет до 8 лет, группа полного дня</v>
      </c>
      <c r="B313" s="278" t="str">
        <f>'норма часов'!$A$9</f>
        <v>880900О.99.0.ББ08АА50000</v>
      </c>
      <c r="C313" s="170"/>
      <c r="D313" s="281" t="s">
        <v>15</v>
      </c>
      <c r="E313" s="281"/>
      <c r="F313" s="281"/>
      <c r="G313" s="282"/>
      <c r="H313" s="171"/>
      <c r="I313" s="176"/>
      <c r="J313" s="171"/>
      <c r="K313" s="177"/>
      <c r="L313" s="177"/>
      <c r="M313" s="197"/>
      <c r="N313" s="133"/>
      <c r="O313" s="140">
        <f>O314+O319+O336</f>
        <v>52693.096221</v>
      </c>
      <c r="P313" s="93"/>
      <c r="Q313" s="93">
        <f t="shared" si="43"/>
        <v>0</v>
      </c>
    </row>
    <row r="314" spans="1:17" s="94" customFormat="1" x14ac:dyDescent="0.25">
      <c r="A314" s="276"/>
      <c r="B314" s="279"/>
      <c r="C314" s="167"/>
      <c r="D314" s="283" t="s">
        <v>49</v>
      </c>
      <c r="E314" s="283"/>
      <c r="F314" s="283"/>
      <c r="G314" s="284"/>
      <c r="H314" s="171"/>
      <c r="I314" s="176"/>
      <c r="J314" s="171"/>
      <c r="K314" s="177"/>
      <c r="L314" s="177"/>
      <c r="M314" s="178"/>
      <c r="N314" s="133"/>
      <c r="O314" s="140">
        <f>O316+O318</f>
        <v>18888.029041999998</v>
      </c>
      <c r="P314" s="93"/>
      <c r="Q314" s="93">
        <f t="shared" si="43"/>
        <v>0</v>
      </c>
    </row>
    <row r="315" spans="1:17" s="94" customFormat="1" x14ac:dyDescent="0.25">
      <c r="A315" s="276"/>
      <c r="B315" s="279"/>
      <c r="C315" s="167">
        <v>211</v>
      </c>
      <c r="D315" s="179" t="s">
        <v>73</v>
      </c>
      <c r="E315" s="180" t="s">
        <v>87</v>
      </c>
      <c r="F315" s="181" t="s">
        <v>87</v>
      </c>
      <c r="G315" s="168">
        <f>MROUND(H315*K315*I315/L315,0.000001)</f>
        <v>0.81693899999999997</v>
      </c>
      <c r="H315" s="182">
        <f>'свод 1'!C4</f>
        <v>754.5</v>
      </c>
      <c r="I315" s="183">
        <f>'норма часов'!$K$9</f>
        <v>0.75007895099999999</v>
      </c>
      <c r="J315" s="182"/>
      <c r="K315" s="184">
        <v>12</v>
      </c>
      <c r="L315" s="184">
        <f>'норма часов'!$H$9</f>
        <v>8313</v>
      </c>
      <c r="M315" s="178" t="str">
        <f>CONCATENATE(H315," ",F315," ","в мес.","*",K315,"мес.","*",I315,"/",L315,"чел.")</f>
        <v>754,5 шт. ед в мес.*12мес.*0,750078951/8313чел.</v>
      </c>
      <c r="N315" s="133">
        <f>N12</f>
        <v>17757.67192842943</v>
      </c>
      <c r="O315" s="141">
        <f>MROUND(G315*N315,0.000001)</f>
        <v>14506.934748</v>
      </c>
      <c r="P315" s="93"/>
      <c r="Q315" s="93">
        <f t="shared" si="43"/>
        <v>120596148.56012399</v>
      </c>
    </row>
    <row r="316" spans="1:17" s="94" customFormat="1" x14ac:dyDescent="0.25">
      <c r="A316" s="276"/>
      <c r="B316" s="279"/>
      <c r="C316" s="170" t="s">
        <v>249</v>
      </c>
      <c r="D316" s="179"/>
      <c r="E316" s="180"/>
      <c r="F316" s="181"/>
      <c r="G316" s="168"/>
      <c r="H316" s="182"/>
      <c r="I316" s="217"/>
      <c r="J316" s="182"/>
      <c r="K316" s="184"/>
      <c r="L316" s="184"/>
      <c r="M316" s="178"/>
      <c r="N316" s="133"/>
      <c r="O316" s="140">
        <f>SUM(O315)</f>
        <v>14506.934748</v>
      </c>
      <c r="P316" s="93"/>
      <c r="Q316" s="93">
        <f t="shared" si="43"/>
        <v>0</v>
      </c>
    </row>
    <row r="317" spans="1:17" s="94" customFormat="1" x14ac:dyDescent="0.25">
      <c r="A317" s="276"/>
      <c r="B317" s="279"/>
      <c r="C317" s="167">
        <v>213</v>
      </c>
      <c r="D317" s="179" t="s">
        <v>74</v>
      </c>
      <c r="E317" s="180" t="s">
        <v>75</v>
      </c>
      <c r="F317" s="181"/>
      <c r="G317" s="168">
        <v>30.2</v>
      </c>
      <c r="H317" s="171"/>
      <c r="I317" s="176">
        <f>I315</f>
        <v>0.75007895099999999</v>
      </c>
      <c r="J317" s="171"/>
      <c r="K317" s="177">
        <v>12</v>
      </c>
      <c r="L317" s="184">
        <f>'норма часов'!$H$9</f>
        <v>8313</v>
      </c>
      <c r="M317" s="178"/>
      <c r="N317" s="133"/>
      <c r="O317" s="142">
        <f>MROUND(O315*0.302,0.000001)</f>
        <v>4381.0942939999995</v>
      </c>
      <c r="P317" s="93"/>
      <c r="Q317" s="93">
        <f t="shared" si="43"/>
        <v>36420036.866021998</v>
      </c>
    </row>
    <row r="318" spans="1:17" s="94" customFormat="1" x14ac:dyDescent="0.25">
      <c r="A318" s="276"/>
      <c r="B318" s="279"/>
      <c r="C318" s="170" t="s">
        <v>250</v>
      </c>
      <c r="D318" s="179"/>
      <c r="E318" s="180"/>
      <c r="F318" s="181"/>
      <c r="G318" s="168"/>
      <c r="H318" s="171"/>
      <c r="I318" s="176"/>
      <c r="J318" s="171"/>
      <c r="K318" s="177"/>
      <c r="L318" s="184"/>
      <c r="M318" s="178"/>
      <c r="N318" s="133"/>
      <c r="O318" s="140">
        <f>SUM(O317)</f>
        <v>4381.0942939999995</v>
      </c>
      <c r="P318" s="93"/>
      <c r="Q318" s="93">
        <f t="shared" si="43"/>
        <v>0</v>
      </c>
    </row>
    <row r="319" spans="1:17" s="94" customFormat="1" x14ac:dyDescent="0.25">
      <c r="A319" s="276"/>
      <c r="B319" s="279"/>
      <c r="C319" s="167"/>
      <c r="D319" s="285" t="s">
        <v>50</v>
      </c>
      <c r="E319" s="285"/>
      <c r="F319" s="285"/>
      <c r="G319" s="284"/>
      <c r="H319" s="171"/>
      <c r="I319" s="176">
        <f>I317</f>
        <v>0.75007895099999999</v>
      </c>
      <c r="J319" s="171"/>
      <c r="K319" s="177"/>
      <c r="L319" s="184"/>
      <c r="M319" s="178"/>
      <c r="N319" s="133"/>
      <c r="O319" s="140">
        <f>O329+O330+O331+O332+O333++O334</f>
        <v>33805.067178999998</v>
      </c>
      <c r="P319" s="93"/>
      <c r="Q319" s="93">
        <f t="shared" si="43"/>
        <v>0</v>
      </c>
    </row>
    <row r="320" spans="1:17" s="94" customFormat="1" ht="30" x14ac:dyDescent="0.25">
      <c r="A320" s="276"/>
      <c r="B320" s="279"/>
      <c r="C320" s="272" t="s">
        <v>67</v>
      </c>
      <c r="D320" s="166" t="s">
        <v>88</v>
      </c>
      <c r="E320" s="193" t="s">
        <v>26</v>
      </c>
      <c r="F320" s="181" t="s">
        <v>26</v>
      </c>
      <c r="G320" s="168">
        <f>MROUND(H320*K320*I320/L320,0.000001)</f>
        <v>0.40161199999999997</v>
      </c>
      <c r="H320" s="171">
        <f>H17</f>
        <v>4451</v>
      </c>
      <c r="I320" s="176">
        <f t="shared" ref="I320:I401" si="55">I319</f>
        <v>0.75007895099999999</v>
      </c>
      <c r="J320" s="182"/>
      <c r="K320" s="184">
        <v>1</v>
      </c>
      <c r="L320" s="184">
        <f>'норма часов'!$H$9</f>
        <v>8313</v>
      </c>
      <c r="M320" s="178" t="str">
        <f>CONCATENATE(H320," ",F320," ","*",I320,"/",L320,"чел.")</f>
        <v>4451 шт *0,750078951/8313чел.</v>
      </c>
      <c r="N320" s="133">
        <f>N17</f>
        <v>4487.7952145585241</v>
      </c>
      <c r="O320" s="142">
        <f t="shared" ref="O320:O328" si="56">MROUND(G320*N320,0.000001)</f>
        <v>1802.352412</v>
      </c>
      <c r="P320" s="93"/>
      <c r="Q320" s="93">
        <f t="shared" si="43"/>
        <v>14982955.600956</v>
      </c>
    </row>
    <row r="321" spans="1:17" s="94" customFormat="1" ht="30" x14ac:dyDescent="0.25">
      <c r="A321" s="276"/>
      <c r="B321" s="279"/>
      <c r="C321" s="273"/>
      <c r="D321" s="166" t="s">
        <v>89</v>
      </c>
      <c r="E321" s="193" t="s">
        <v>26</v>
      </c>
      <c r="F321" s="181" t="s">
        <v>26</v>
      </c>
      <c r="G321" s="168">
        <f>MROUND(H321*K321*I321/L321,0.000001)</f>
        <v>0.18623399999999998</v>
      </c>
      <c r="H321" s="171">
        <f>H18</f>
        <v>2064</v>
      </c>
      <c r="I321" s="176">
        <f t="shared" si="55"/>
        <v>0.75007895099999999</v>
      </c>
      <c r="J321" s="182"/>
      <c r="K321" s="184">
        <v>1</v>
      </c>
      <c r="L321" s="184">
        <f>'норма часов'!$H$9</f>
        <v>8313</v>
      </c>
      <c r="M321" s="178" t="str">
        <f t="shared" ref="M321:M328" si="57">CONCATENATE(H321," ",F321," ","*",I321,"/",L321,"чел.")</f>
        <v>2064 шт *0,750078951/8313чел.</v>
      </c>
      <c r="N321" s="133">
        <f>N18</f>
        <v>10298.088691860465</v>
      </c>
      <c r="O321" s="142">
        <f t="shared" si="56"/>
        <v>1917.854249</v>
      </c>
      <c r="P321" s="93"/>
      <c r="Q321" s="93">
        <f t="shared" si="43"/>
        <v>15943122.371936999</v>
      </c>
    </row>
    <row r="322" spans="1:17" s="94" customFormat="1" ht="30" x14ac:dyDescent="0.25">
      <c r="A322" s="276"/>
      <c r="B322" s="279"/>
      <c r="C322" s="273"/>
      <c r="D322" s="166" t="s">
        <v>90</v>
      </c>
      <c r="E322" s="193" t="s">
        <v>26</v>
      </c>
      <c r="F322" s="181" t="s">
        <v>26</v>
      </c>
      <c r="G322" s="168">
        <f>MROUND(H322*K322*I322/L322,0.0000000001)</f>
        <v>2.8873483000000002E-3</v>
      </c>
      <c r="H322" s="171">
        <f>H19</f>
        <v>32</v>
      </c>
      <c r="I322" s="176">
        <f t="shared" si="55"/>
        <v>0.75007895099999999</v>
      </c>
      <c r="J322" s="182"/>
      <c r="K322" s="184">
        <v>1</v>
      </c>
      <c r="L322" s="184">
        <f>'норма часов'!$H$9</f>
        <v>8313</v>
      </c>
      <c r="M322" s="178" t="str">
        <f t="shared" si="57"/>
        <v>32 шт *0,750078951/8313чел.</v>
      </c>
      <c r="N322" s="133">
        <f>N19</f>
        <v>92105</v>
      </c>
      <c r="O322" s="142">
        <f t="shared" si="56"/>
        <v>265.93921499999999</v>
      </c>
      <c r="P322" s="93"/>
      <c r="Q322" s="93">
        <f t="shared" si="43"/>
        <v>2210752.6942949998</v>
      </c>
    </row>
    <row r="323" spans="1:17" s="94" customFormat="1" ht="30" x14ac:dyDescent="0.25">
      <c r="A323" s="276"/>
      <c r="B323" s="279"/>
      <c r="C323" s="273"/>
      <c r="D323" s="166" t="s">
        <v>293</v>
      </c>
      <c r="E323" s="193" t="s">
        <v>26</v>
      </c>
      <c r="F323" s="181" t="s">
        <v>26</v>
      </c>
      <c r="G323" s="168">
        <f t="shared" ref="G323:G328" si="58">MROUND(H323*K323*I323/L323,0.00000001)</f>
        <v>9.564340000000001E-3</v>
      </c>
      <c r="H323" s="171">
        <f>$H$20</f>
        <v>106</v>
      </c>
      <c r="I323" s="176">
        <f t="shared" si="55"/>
        <v>0.75007895099999999</v>
      </c>
      <c r="J323" s="182"/>
      <c r="K323" s="184">
        <v>1</v>
      </c>
      <c r="L323" s="184">
        <f>'норма часов'!$H$9</f>
        <v>8313</v>
      </c>
      <c r="M323" s="178" t="str">
        <f t="shared" si="57"/>
        <v>106 шт *0,750078951/8313чел.</v>
      </c>
      <c r="N323" s="130">
        <f>$N$20</f>
        <v>25724</v>
      </c>
      <c r="O323" s="142">
        <f t="shared" si="56"/>
        <v>246.03308199999998</v>
      </c>
      <c r="P323" s="93"/>
      <c r="Q323" s="93">
        <f t="shared" si="43"/>
        <v>2045273.0106659997</v>
      </c>
    </row>
    <row r="324" spans="1:17" s="94" customFormat="1" x14ac:dyDescent="0.25">
      <c r="A324" s="276"/>
      <c r="B324" s="279"/>
      <c r="C324" s="273"/>
      <c r="D324" s="166" t="s">
        <v>288</v>
      </c>
      <c r="E324" s="193" t="s">
        <v>26</v>
      </c>
      <c r="F324" s="181" t="s">
        <v>26</v>
      </c>
      <c r="G324" s="168">
        <f t="shared" si="58"/>
        <v>1.06471E-2</v>
      </c>
      <c r="H324" s="171">
        <f>$H$21</f>
        <v>118</v>
      </c>
      <c r="I324" s="176">
        <f t="shared" si="55"/>
        <v>0.75007895099999999</v>
      </c>
      <c r="J324" s="182"/>
      <c r="K324" s="184">
        <v>1</v>
      </c>
      <c r="L324" s="184">
        <f>'норма часов'!$H$9</f>
        <v>8313</v>
      </c>
      <c r="M324" s="178" t="str">
        <f t="shared" si="57"/>
        <v>118 шт *0,750078951/8313чел.</v>
      </c>
      <c r="N324" s="130">
        <f>$N$21</f>
        <v>66824.851694915254</v>
      </c>
      <c r="O324" s="142">
        <f t="shared" si="56"/>
        <v>711.49087799999995</v>
      </c>
      <c r="P324" s="93"/>
      <c r="Q324" s="93">
        <f t="shared" si="43"/>
        <v>5914623.6688139997</v>
      </c>
    </row>
    <row r="325" spans="1:17" s="94" customFormat="1" x14ac:dyDescent="0.25">
      <c r="A325" s="276"/>
      <c r="B325" s="279"/>
      <c r="C325" s="273"/>
      <c r="D325" s="166" t="s">
        <v>289</v>
      </c>
      <c r="E325" s="193" t="s">
        <v>26</v>
      </c>
      <c r="F325" s="181" t="s">
        <v>26</v>
      </c>
      <c r="G325" s="168">
        <f t="shared" si="58"/>
        <v>2.8873499999999999E-3</v>
      </c>
      <c r="H325" s="171">
        <f>$H$22</f>
        <v>32</v>
      </c>
      <c r="I325" s="176">
        <f t="shared" si="55"/>
        <v>0.75007895099999999</v>
      </c>
      <c r="J325" s="182"/>
      <c r="K325" s="184">
        <v>1</v>
      </c>
      <c r="L325" s="184">
        <f>'норма часов'!$H$9</f>
        <v>8313</v>
      </c>
      <c r="M325" s="178" t="str">
        <f t="shared" si="57"/>
        <v>32 шт *0,750078951/8313чел.</v>
      </c>
      <c r="N325" s="130">
        <f>$N$22</f>
        <v>55471.189999999973</v>
      </c>
      <c r="O325" s="142">
        <f t="shared" si="56"/>
        <v>160.16473999999999</v>
      </c>
      <c r="P325" s="93"/>
      <c r="Q325" s="93">
        <f t="shared" si="43"/>
        <v>1331449.4836200001</v>
      </c>
    </row>
    <row r="326" spans="1:17" s="94" customFormat="1" ht="30" x14ac:dyDescent="0.25">
      <c r="A326" s="276"/>
      <c r="B326" s="279"/>
      <c r="C326" s="273"/>
      <c r="D326" s="166" t="s">
        <v>290</v>
      </c>
      <c r="E326" s="193" t="s">
        <v>26</v>
      </c>
      <c r="F326" s="181" t="s">
        <v>26</v>
      </c>
      <c r="G326" s="168">
        <f t="shared" si="58"/>
        <v>2.5264300000000001E-3</v>
      </c>
      <c r="H326" s="171">
        <f>$H$23</f>
        <v>28</v>
      </c>
      <c r="I326" s="176">
        <f t="shared" si="55"/>
        <v>0.75007895099999999</v>
      </c>
      <c r="J326" s="182"/>
      <c r="K326" s="184">
        <v>1</v>
      </c>
      <c r="L326" s="184">
        <f>'норма часов'!$H$9</f>
        <v>8313</v>
      </c>
      <c r="M326" s="178" t="str">
        <f t="shared" si="57"/>
        <v>28 шт *0,750078951/8313чел.</v>
      </c>
      <c r="N326" s="133">
        <f>$N$23</f>
        <v>46683.610000000008</v>
      </c>
      <c r="O326" s="142">
        <f t="shared" si="56"/>
        <v>117.94287299999999</v>
      </c>
      <c r="P326" s="93"/>
      <c r="Q326" s="93">
        <f t="shared" si="43"/>
        <v>980459.10324899992</v>
      </c>
    </row>
    <row r="327" spans="1:17" s="94" customFormat="1" x14ac:dyDescent="0.25">
      <c r="A327" s="276"/>
      <c r="B327" s="279"/>
      <c r="C327" s="273"/>
      <c r="D327" s="166" t="s">
        <v>291</v>
      </c>
      <c r="E327" s="193" t="s">
        <v>26</v>
      </c>
      <c r="F327" s="181" t="s">
        <v>26</v>
      </c>
      <c r="G327" s="168">
        <f t="shared" si="58"/>
        <v>2.70689E-3</v>
      </c>
      <c r="H327" s="171">
        <f>$H$24</f>
        <v>30</v>
      </c>
      <c r="I327" s="176">
        <f t="shared" si="55"/>
        <v>0.75007895099999999</v>
      </c>
      <c r="J327" s="182"/>
      <c r="K327" s="184">
        <v>1</v>
      </c>
      <c r="L327" s="184">
        <f>'норма часов'!$H$9</f>
        <v>8313</v>
      </c>
      <c r="M327" s="178" t="str">
        <f t="shared" si="57"/>
        <v>30 шт *0,750078951/8313чел.</v>
      </c>
      <c r="N327" s="133">
        <f>$N$24</f>
        <v>16750.030000000006</v>
      </c>
      <c r="O327" s="142">
        <f t="shared" si="56"/>
        <v>45.340488999999998</v>
      </c>
      <c r="P327" s="93"/>
      <c r="Q327" s="93">
        <f t="shared" si="43"/>
        <v>376915.48505700001</v>
      </c>
    </row>
    <row r="328" spans="1:17" s="94" customFormat="1" ht="30" x14ac:dyDescent="0.25">
      <c r="A328" s="276"/>
      <c r="B328" s="279"/>
      <c r="C328" s="274"/>
      <c r="D328" s="166" t="s">
        <v>292</v>
      </c>
      <c r="E328" s="193" t="s">
        <v>26</v>
      </c>
      <c r="F328" s="181" t="s">
        <v>26</v>
      </c>
      <c r="G328" s="168">
        <f t="shared" si="58"/>
        <v>1.073733E-2</v>
      </c>
      <c r="H328" s="171">
        <f>$H$25</f>
        <v>119</v>
      </c>
      <c r="I328" s="176">
        <f t="shared" si="55"/>
        <v>0.75007895099999999</v>
      </c>
      <c r="J328" s="182"/>
      <c r="K328" s="184">
        <v>1</v>
      </c>
      <c r="L328" s="184">
        <f>'норма часов'!$H$9</f>
        <v>8313</v>
      </c>
      <c r="M328" s="178" t="str">
        <f t="shared" si="57"/>
        <v>119 шт *0,750078951/8313чел.</v>
      </c>
      <c r="N328" s="133">
        <f>$N$25</f>
        <v>11979.1</v>
      </c>
      <c r="O328" s="142">
        <f t="shared" si="56"/>
        <v>128.62354999999999</v>
      </c>
      <c r="P328" s="93"/>
      <c r="Q328" s="93">
        <f t="shared" si="43"/>
        <v>1069247.57115</v>
      </c>
    </row>
    <row r="329" spans="1:17" s="94" customFormat="1" x14ac:dyDescent="0.25">
      <c r="A329" s="276"/>
      <c r="B329" s="279"/>
      <c r="C329" s="170" t="s">
        <v>251</v>
      </c>
      <c r="D329" s="166"/>
      <c r="E329" s="193"/>
      <c r="F329" s="181"/>
      <c r="G329" s="168"/>
      <c r="H329" s="171"/>
      <c r="I329" s="176"/>
      <c r="J329" s="182"/>
      <c r="K329" s="184"/>
      <c r="L329" s="184"/>
      <c r="M329" s="178"/>
      <c r="N329" s="133"/>
      <c r="O329" s="140">
        <f>SUM(O320:O328)</f>
        <v>5395.7414880000006</v>
      </c>
      <c r="P329" s="93"/>
      <c r="Q329" s="93">
        <f t="shared" si="43"/>
        <v>0</v>
      </c>
    </row>
    <row r="330" spans="1:17" s="94" customFormat="1" x14ac:dyDescent="0.25">
      <c r="A330" s="276"/>
      <c r="B330" s="279"/>
      <c r="C330" s="167" t="s">
        <v>91</v>
      </c>
      <c r="D330" s="166"/>
      <c r="E330" s="180"/>
      <c r="F330" s="181">
        <v>0</v>
      </c>
      <c r="G330" s="168"/>
      <c r="H330" s="171"/>
      <c r="I330" s="176">
        <f>I322</f>
        <v>0.75007895099999999</v>
      </c>
      <c r="J330" s="182"/>
      <c r="K330" s="184"/>
      <c r="L330" s="184"/>
      <c r="M330" s="178"/>
      <c r="N330" s="133"/>
      <c r="O330" s="142">
        <f>MROUND(G330*N330,0.000001)</f>
        <v>0</v>
      </c>
      <c r="P330" s="93"/>
      <c r="Q330" s="93">
        <f t="shared" si="43"/>
        <v>0</v>
      </c>
    </row>
    <row r="331" spans="1:17" s="94" customFormat="1" ht="30" x14ac:dyDescent="0.25">
      <c r="A331" s="276"/>
      <c r="B331" s="279"/>
      <c r="C331" s="167" t="s">
        <v>93</v>
      </c>
      <c r="D331" s="218" t="s">
        <v>94</v>
      </c>
      <c r="E331" s="180" t="s">
        <v>95</v>
      </c>
      <c r="F331" s="181" t="s">
        <v>95</v>
      </c>
      <c r="G331" s="196">
        <f>G28</f>
        <v>247</v>
      </c>
      <c r="H331" s="171">
        <f>H28</f>
        <v>247</v>
      </c>
      <c r="I331" s="176">
        <f t="shared" si="55"/>
        <v>0.75007895099999999</v>
      </c>
      <c r="J331" s="182"/>
      <c r="K331" s="184">
        <v>1</v>
      </c>
      <c r="L331" s="184">
        <f>'норма часов'!$H$9</f>
        <v>8313</v>
      </c>
      <c r="M331" s="178" t="str">
        <f>CONCATENATE(G331,"- фактичесое посещение 1 ребенка в год")</f>
        <v>247- фактичесое посещение 1 ребенка в год</v>
      </c>
      <c r="N331" s="133">
        <f>N28</f>
        <v>103.30800858029392</v>
      </c>
      <c r="O331" s="142">
        <f>MROUND(G331*N331,0.000001)</f>
        <v>25517.078118999998</v>
      </c>
      <c r="P331" s="93"/>
      <c r="Q331" s="93">
        <f t="shared" si="43"/>
        <v>212123470.40324697</v>
      </c>
    </row>
    <row r="332" spans="1:17" s="94" customFormat="1" ht="30" x14ac:dyDescent="0.25">
      <c r="A332" s="276"/>
      <c r="B332" s="279"/>
      <c r="C332" s="167" t="s">
        <v>96</v>
      </c>
      <c r="D332" s="166" t="s">
        <v>97</v>
      </c>
      <c r="E332" s="180" t="s">
        <v>98</v>
      </c>
      <c r="F332" s="181" t="s">
        <v>203</v>
      </c>
      <c r="G332" s="168">
        <f>MROUND(H332*K332*I332/L332,0.000001)</f>
        <v>2.253034</v>
      </c>
      <c r="H332" s="171">
        <f>H29</f>
        <v>24970</v>
      </c>
      <c r="I332" s="176">
        <f t="shared" si="55"/>
        <v>0.75007895099999999</v>
      </c>
      <c r="J332" s="182"/>
      <c r="K332" s="184">
        <v>1</v>
      </c>
      <c r="L332" s="184">
        <f>'норма часов'!$H$9</f>
        <v>8313</v>
      </c>
      <c r="M332" s="178" t="str">
        <f>CONCATENATE(H332," ",F332," ","*",I332,"/",L332,"чел.")</f>
        <v>24970 компл. *0,750078951/8313чел.</v>
      </c>
      <c r="N332" s="133">
        <f>N29</f>
        <v>636.48928313976774</v>
      </c>
      <c r="O332" s="142">
        <f>MROUND(G332*N332,0.000001)</f>
        <v>1434.0319959999999</v>
      </c>
      <c r="P332" s="93"/>
      <c r="Q332" s="93">
        <f t="shared" si="43"/>
        <v>11921107.982748</v>
      </c>
    </row>
    <row r="333" spans="1:17" s="94" customFormat="1" ht="30" x14ac:dyDescent="0.25">
      <c r="A333" s="276"/>
      <c r="B333" s="279"/>
      <c r="C333" s="270" t="s">
        <v>85</v>
      </c>
      <c r="D333" s="166" t="s">
        <v>99</v>
      </c>
      <c r="E333" s="180" t="s">
        <v>202</v>
      </c>
      <c r="F333" s="181" t="s">
        <v>204</v>
      </c>
      <c r="G333" s="168">
        <f>MROUND(H333*K333*I333/L333,0.0000001)</f>
        <v>0.54354329999999995</v>
      </c>
      <c r="H333" s="171">
        <f>H30</f>
        <v>502</v>
      </c>
      <c r="I333" s="176">
        <f t="shared" si="55"/>
        <v>0.75007895099999999</v>
      </c>
      <c r="J333" s="182"/>
      <c r="K333" s="184">
        <v>12</v>
      </c>
      <c r="L333" s="184">
        <f>'норма часов'!$H$9</f>
        <v>8313</v>
      </c>
      <c r="M333" s="178" t="str">
        <f>CONCATENATE(H333," ",F333," ","*",I333,"/",L333,"чел.")</f>
        <v>502 гр. *0,750078951/8313чел.</v>
      </c>
      <c r="N333" s="133">
        <f>N30</f>
        <v>2150.1340039840643</v>
      </c>
      <c r="O333" s="142">
        <f>MROUND(G333*N333,0.000001)</f>
        <v>1168.690932</v>
      </c>
      <c r="P333" s="93"/>
      <c r="Q333" s="93">
        <f t="shared" ref="Q333:Q396" si="59">O333*L333</f>
        <v>9715327.7177159991</v>
      </c>
    </row>
    <row r="334" spans="1:17" s="94" customFormat="1" ht="30" x14ac:dyDescent="0.25">
      <c r="A334" s="276"/>
      <c r="B334" s="279"/>
      <c r="C334" s="270"/>
      <c r="D334" s="166" t="s">
        <v>100</v>
      </c>
      <c r="E334" s="180" t="s">
        <v>98</v>
      </c>
      <c r="F334" s="181" t="s">
        <v>203</v>
      </c>
      <c r="G334" s="168">
        <f>MROUND(H334*K334*I334/L334,0.00000001)</f>
        <v>3.3294740000000003E-2</v>
      </c>
      <c r="H334" s="171">
        <f>H31</f>
        <v>369</v>
      </c>
      <c r="I334" s="176">
        <f t="shared" si="55"/>
        <v>0.75007895099999999</v>
      </c>
      <c r="J334" s="182"/>
      <c r="K334" s="184">
        <v>1</v>
      </c>
      <c r="L334" s="184">
        <f>'норма часов'!$H$9</f>
        <v>8313</v>
      </c>
      <c r="M334" s="178" t="str">
        <f>CONCATENATE(H334," ",F334," ","*",I334,"/",L334,"чел.")</f>
        <v>369 компл. *0,750078951/8313чел.</v>
      </c>
      <c r="N334" s="133">
        <f>N31</f>
        <v>8695.8073170731714</v>
      </c>
      <c r="O334" s="142">
        <f>MROUND(G334*N334,0.000001)</f>
        <v>289.52464399999997</v>
      </c>
      <c r="P334" s="93"/>
      <c r="Q334" s="93">
        <f t="shared" si="59"/>
        <v>2406818.3655719999</v>
      </c>
    </row>
    <row r="335" spans="1:17" s="94" customFormat="1" x14ac:dyDescent="0.25">
      <c r="A335" s="276"/>
      <c r="B335" s="279"/>
      <c r="C335" s="170" t="s">
        <v>259</v>
      </c>
      <c r="D335" s="283"/>
      <c r="E335" s="283"/>
      <c r="F335" s="283"/>
      <c r="G335" s="284"/>
      <c r="H335" s="171"/>
      <c r="I335" s="176">
        <f t="shared" si="55"/>
        <v>0.75007895099999999</v>
      </c>
      <c r="J335" s="171"/>
      <c r="K335" s="177"/>
      <c r="L335" s="184"/>
      <c r="M335" s="197"/>
      <c r="N335" s="133"/>
      <c r="O335" s="140">
        <f>O333+O334</f>
        <v>1458.2155760000001</v>
      </c>
      <c r="P335" s="93"/>
      <c r="Q335" s="93">
        <f t="shared" si="59"/>
        <v>0</v>
      </c>
    </row>
    <row r="336" spans="1:17" s="94" customFormat="1" x14ac:dyDescent="0.25">
      <c r="A336" s="276"/>
      <c r="B336" s="279"/>
      <c r="C336" s="167"/>
      <c r="D336" s="283" t="s">
        <v>51</v>
      </c>
      <c r="E336" s="283"/>
      <c r="F336" s="283"/>
      <c r="G336" s="284"/>
      <c r="H336" s="171"/>
      <c r="I336" s="176">
        <f t="shared" si="55"/>
        <v>0.75007895099999999</v>
      </c>
      <c r="J336" s="171"/>
      <c r="K336" s="177"/>
      <c r="L336" s="184"/>
      <c r="M336" s="197"/>
      <c r="N336" s="133"/>
      <c r="O336" s="142"/>
      <c r="P336" s="93"/>
      <c r="Q336" s="93">
        <f t="shared" si="59"/>
        <v>0</v>
      </c>
    </row>
    <row r="337" spans="1:17" s="94" customFormat="1" x14ac:dyDescent="0.25">
      <c r="A337" s="276"/>
      <c r="B337" s="279"/>
      <c r="C337" s="170"/>
      <c r="D337" s="286" t="s">
        <v>5</v>
      </c>
      <c r="E337" s="286"/>
      <c r="F337" s="286"/>
      <c r="G337" s="287"/>
      <c r="H337" s="171"/>
      <c r="I337" s="176">
        <f t="shared" si="55"/>
        <v>0.75007895099999999</v>
      </c>
      <c r="J337" s="171"/>
      <c r="K337" s="177"/>
      <c r="L337" s="184"/>
      <c r="M337" s="197"/>
      <c r="N337" s="133"/>
      <c r="O337" s="140">
        <f>O338+O348+O354+O356+O358+O360+O362</f>
        <v>62730.571395126171</v>
      </c>
      <c r="P337" s="93"/>
      <c r="Q337" s="93"/>
    </row>
    <row r="338" spans="1:17" s="94" customFormat="1" x14ac:dyDescent="0.25">
      <c r="A338" s="276"/>
      <c r="B338" s="279"/>
      <c r="C338" s="198" t="s">
        <v>57</v>
      </c>
      <c r="D338" s="286" t="s">
        <v>6</v>
      </c>
      <c r="E338" s="286"/>
      <c r="F338" s="286"/>
      <c r="G338" s="287"/>
      <c r="H338" s="182"/>
      <c r="I338" s="176">
        <f t="shared" si="55"/>
        <v>0.75007895099999999</v>
      </c>
      <c r="J338" s="182"/>
      <c r="K338" s="184"/>
      <c r="L338" s="184"/>
      <c r="M338" s="197"/>
      <c r="N338" s="133"/>
      <c r="O338" s="140">
        <f>O339+O340+O344+O347</f>
        <v>16701.27356912617</v>
      </c>
      <c r="P338" s="93"/>
      <c r="Q338" s="93">
        <f t="shared" si="59"/>
        <v>0</v>
      </c>
    </row>
    <row r="339" spans="1:17" s="94" customFormat="1" ht="30" x14ac:dyDescent="0.25">
      <c r="A339" s="276"/>
      <c r="B339" s="279"/>
      <c r="C339" s="198" t="s">
        <v>59</v>
      </c>
      <c r="D339" s="166" t="s">
        <v>7</v>
      </c>
      <c r="E339" s="199" t="s">
        <v>8</v>
      </c>
      <c r="F339" s="199" t="s">
        <v>8</v>
      </c>
      <c r="G339" s="168">
        <f>MROUND(H339*K339*I339/L339,0.000001)</f>
        <v>351.12613499999998</v>
      </c>
      <c r="H339" s="219">
        <f>H36</f>
        <v>3891472.4332458824</v>
      </c>
      <c r="I339" s="176">
        <f t="shared" si="55"/>
        <v>0.75007895099999999</v>
      </c>
      <c r="J339" s="182"/>
      <c r="K339" s="184">
        <v>1</v>
      </c>
      <c r="L339" s="184">
        <f>'норма часов'!$H$9</f>
        <v>8313</v>
      </c>
      <c r="M339" s="178" t="str">
        <f>CONCATENATE(H339," ",F339,"(лимиты выделенные УЖКХ) ","*",I339,"/",L339,"чел.")</f>
        <v>3891472,43324588 кВт час.(лимиты выделенные УЖКХ) *0,750078951/8313чел.</v>
      </c>
      <c r="N339" s="133">
        <f>N36</f>
        <v>10.421489327157605</v>
      </c>
      <c r="O339" s="142">
        <f>MROUND(G339*N339,0.000001)</f>
        <v>3659.2572679999998</v>
      </c>
      <c r="P339" s="93"/>
      <c r="Q339" s="93">
        <f t="shared" si="59"/>
        <v>30419405.668883998</v>
      </c>
    </row>
    <row r="340" spans="1:17" s="94" customFormat="1" ht="30" x14ac:dyDescent="0.25">
      <c r="A340" s="276"/>
      <c r="B340" s="279"/>
      <c r="C340" s="198" t="s">
        <v>60</v>
      </c>
      <c r="D340" s="166" t="s">
        <v>9</v>
      </c>
      <c r="E340" s="199" t="s">
        <v>10</v>
      </c>
      <c r="F340" s="199" t="s">
        <v>10</v>
      </c>
      <c r="G340" s="168">
        <f>MROUND(H340*K340*I340/L340,0.0000001)</f>
        <v>2.6889018</v>
      </c>
      <c r="H340" s="182">
        <f>H37</f>
        <v>29800.65</v>
      </c>
      <c r="I340" s="176">
        <f t="shared" si="55"/>
        <v>0.75007895099999999</v>
      </c>
      <c r="J340" s="182"/>
      <c r="K340" s="184">
        <v>1</v>
      </c>
      <c r="L340" s="184">
        <f>'норма часов'!$H$9</f>
        <v>8313</v>
      </c>
      <c r="M340" s="178" t="str">
        <f>CONCATENATE(H340," ",F340,"(лимиты выделенные УЖКХ) ","*",I340,"/",L340,"чел.")</f>
        <v>29800,65 Гкал(лимиты выделенные УЖКХ) *0,750078951/8313чел.</v>
      </c>
      <c r="N340" s="133">
        <f>N37</f>
        <v>2853.8909184866775</v>
      </c>
      <c r="O340" s="142">
        <f>MROUND(G340*N340,0.000001)</f>
        <v>7673.8324279999997</v>
      </c>
      <c r="P340" s="93"/>
      <c r="Q340" s="93">
        <f t="shared" si="59"/>
        <v>63792568.973963998</v>
      </c>
    </row>
    <row r="341" spans="1:17" s="94" customFormat="1" ht="30" x14ac:dyDescent="0.25">
      <c r="A341" s="276"/>
      <c r="B341" s="279"/>
      <c r="C341" s="269" t="s">
        <v>61</v>
      </c>
      <c r="D341" s="166" t="s">
        <v>12</v>
      </c>
      <c r="E341" s="200" t="s">
        <v>11</v>
      </c>
      <c r="F341" s="200" t="s">
        <v>11</v>
      </c>
      <c r="G341" s="168">
        <f>MROUND(H341*K341*I341/L341,0.000001)</f>
        <v>20.557648</v>
      </c>
      <c r="H341" s="182">
        <f>H38</f>
        <v>227836.99175999995</v>
      </c>
      <c r="I341" s="176">
        <f t="shared" si="55"/>
        <v>0.75007895099999999</v>
      </c>
      <c r="J341" s="182"/>
      <c r="K341" s="184">
        <v>1</v>
      </c>
      <c r="L341" s="184">
        <f>'норма часов'!$H$9</f>
        <v>8313</v>
      </c>
      <c r="M341" s="178" t="str">
        <f>CONCATENATE(H341," ",F341,"(лимиты выделенные УЖКХ) ","*",I341,"/",L341,"чел.")</f>
        <v>227836,99176 м3(лимиты выделенные УЖКХ) *0,750078951/8313чел.</v>
      </c>
      <c r="N341" s="133">
        <f>N38</f>
        <v>51.83000000000002</v>
      </c>
      <c r="O341" s="142">
        <f>MROUND(G341*N341,0.000001)</f>
        <v>1065.502896</v>
      </c>
      <c r="P341" s="93"/>
      <c r="Q341" s="93">
        <f t="shared" si="59"/>
        <v>8857525.5744479988</v>
      </c>
    </row>
    <row r="342" spans="1:17" s="94" customFormat="1" ht="30" x14ac:dyDescent="0.25">
      <c r="A342" s="276"/>
      <c r="B342" s="279"/>
      <c r="C342" s="269"/>
      <c r="D342" s="166" t="s">
        <v>17</v>
      </c>
      <c r="E342" s="200" t="s">
        <v>11</v>
      </c>
      <c r="F342" s="200" t="s">
        <v>11</v>
      </c>
      <c r="G342" s="168">
        <f>MROUND(H342*K342*I342/L342,0.0000000000001)</f>
        <v>2.8161184336300001E-2</v>
      </c>
      <c r="H342" s="182">
        <f>H39</f>
        <v>26.008809369960769</v>
      </c>
      <c r="I342" s="176">
        <f t="shared" si="55"/>
        <v>0.75007895099999999</v>
      </c>
      <c r="J342" s="182"/>
      <c r="K342" s="184">
        <v>12</v>
      </c>
      <c r="L342" s="184">
        <f>'норма часов'!$H$9</f>
        <v>8313</v>
      </c>
      <c r="M342" s="178" t="str">
        <f>CONCATENATE(H342," ",F342,"(лимиты выделенные УЖКХ) ","*",I342,"/",L342,"чел.")</f>
        <v>26,0088093699608 м3(лимиты выделенные УЖКХ) *0,750078951/8313чел.</v>
      </c>
      <c r="N342" s="133">
        <f>N39</f>
        <v>57495.6</v>
      </c>
      <c r="O342" s="142">
        <f>MROUND(G342*N342,0.0000000000001)</f>
        <v>1619.1441901261703</v>
      </c>
      <c r="P342" s="93"/>
      <c r="Q342" s="93">
        <f t="shared" si="59"/>
        <v>13459945.652518854</v>
      </c>
    </row>
    <row r="343" spans="1:17" s="94" customFormat="1" ht="30" x14ac:dyDescent="0.25">
      <c r="A343" s="276"/>
      <c r="B343" s="279"/>
      <c r="C343" s="269"/>
      <c r="D343" s="166" t="s">
        <v>13</v>
      </c>
      <c r="E343" s="200" t="s">
        <v>11</v>
      </c>
      <c r="F343" s="200" t="s">
        <v>11</v>
      </c>
      <c r="G343" s="168">
        <f>MROUND(H343*K343*I343/L343,0.000001)</f>
        <v>20.557648</v>
      </c>
      <c r="H343" s="182">
        <f>H40</f>
        <v>227836.99175999995</v>
      </c>
      <c r="I343" s="176">
        <f t="shared" si="55"/>
        <v>0.75007895099999999</v>
      </c>
      <c r="J343" s="182"/>
      <c r="K343" s="184">
        <v>1</v>
      </c>
      <c r="L343" s="184">
        <f>'норма часов'!$H$9</f>
        <v>8313</v>
      </c>
      <c r="M343" s="178" t="str">
        <f>CONCATENATE(H343," ",F343,"(лимиты выделенные УЖКХ) ","*",I343,"/",L343,"чел.")</f>
        <v>227836,99176 м3(лимиты выделенные УЖКХ) *0,750078951/8313чел.</v>
      </c>
      <c r="N343" s="133">
        <f>N40</f>
        <v>109.46574140931681</v>
      </c>
      <c r="O343" s="142">
        <f>MROUND(G343*N343,0.000001)</f>
        <v>2250.3581799999997</v>
      </c>
      <c r="P343" s="93"/>
      <c r="Q343" s="93">
        <f t="shared" si="59"/>
        <v>18707227.550339997</v>
      </c>
    </row>
    <row r="344" spans="1:17" s="94" customFormat="1" ht="28.5" x14ac:dyDescent="0.25">
      <c r="A344" s="276"/>
      <c r="B344" s="279"/>
      <c r="C344" s="201" t="s">
        <v>253</v>
      </c>
      <c r="D344" s="166"/>
      <c r="E344" s="200"/>
      <c r="F344" s="200"/>
      <c r="G344" s="168"/>
      <c r="H344" s="182"/>
      <c r="I344" s="176"/>
      <c r="J344" s="182"/>
      <c r="K344" s="184"/>
      <c r="L344" s="184"/>
      <c r="M344" s="178"/>
      <c r="N344" s="133"/>
      <c r="O344" s="140">
        <f>SUM(O341:O343)</f>
        <v>4935.0052661261707</v>
      </c>
      <c r="P344" s="93"/>
      <c r="Q344" s="93">
        <f t="shared" si="59"/>
        <v>0</v>
      </c>
    </row>
    <row r="345" spans="1:17" s="94" customFormat="1" x14ac:dyDescent="0.25">
      <c r="A345" s="276"/>
      <c r="B345" s="279"/>
      <c r="C345" s="269" t="s">
        <v>208</v>
      </c>
      <c r="D345" s="166" t="s">
        <v>21</v>
      </c>
      <c r="E345" s="96" t="s">
        <v>11</v>
      </c>
      <c r="F345" s="96" t="s">
        <v>11</v>
      </c>
      <c r="G345" s="168">
        <f>MROUND(H345*K345*I345/L345,0.00000001)</f>
        <v>3.1552400000000001E-2</v>
      </c>
      <c r="H345" s="182">
        <f>H42</f>
        <v>349.68999999999994</v>
      </c>
      <c r="I345" s="176">
        <f>I343</f>
        <v>0.75007895099999999</v>
      </c>
      <c r="J345" s="182"/>
      <c r="K345" s="184">
        <v>1</v>
      </c>
      <c r="L345" s="184">
        <f>'норма часов'!$H$9</f>
        <v>8313</v>
      </c>
      <c r="M345" s="178" t="str">
        <f>CONCATENATE(H345," ",F345," ","*",I345,"/",L345,"чел.")</f>
        <v>349,69 м3 *0,750078951/8313чел.</v>
      </c>
      <c r="N345" s="133">
        <f>N42</f>
        <v>8906.5643855986727</v>
      </c>
      <c r="O345" s="142">
        <f>MROUND(G345*N345,0.000001)</f>
        <v>281.023482</v>
      </c>
      <c r="P345" s="93"/>
      <c r="Q345" s="93">
        <f t="shared" si="59"/>
        <v>2336148.2058660001</v>
      </c>
    </row>
    <row r="346" spans="1:17" s="94" customFormat="1" ht="45" x14ac:dyDescent="0.25">
      <c r="A346" s="276"/>
      <c r="B346" s="279"/>
      <c r="C346" s="269"/>
      <c r="D346" s="166" t="s">
        <v>22</v>
      </c>
      <c r="E346" s="96" t="s">
        <v>23</v>
      </c>
      <c r="F346" s="96" t="s">
        <v>26</v>
      </c>
      <c r="G346" s="168">
        <f>MROUND(H346*K346*I346/L346,0.00000001)</f>
        <v>2.5625220000000001E-2</v>
      </c>
      <c r="H346" s="182">
        <f>H43</f>
        <v>284</v>
      </c>
      <c r="I346" s="176">
        <f t="shared" si="55"/>
        <v>0.75007895099999999</v>
      </c>
      <c r="J346" s="182"/>
      <c r="K346" s="184">
        <v>1</v>
      </c>
      <c r="L346" s="184">
        <f>'норма часов'!$H$9</f>
        <v>8313</v>
      </c>
      <c r="M346" s="178" t="str">
        <f>CONCATENATE(H346," ",F346,"(потребность из расчета 4 контейнера для уборки территории весной и осенью на 1 учреждение)","*",I346,"/",L346,"чел.")</f>
        <v>284 шт(потребность из расчета 4 контейнера для уборки территории весной и осенью на 1 учреждение)*0,750078951/8313чел.</v>
      </c>
      <c r="N346" s="133">
        <f>N43</f>
        <v>5937.7100000000055</v>
      </c>
      <c r="O346" s="142">
        <f>MROUND(G346*N346,0.000001)</f>
        <v>152.155125</v>
      </c>
      <c r="P346" s="93"/>
      <c r="Q346" s="93">
        <f t="shared" si="59"/>
        <v>1264865.554125</v>
      </c>
    </row>
    <row r="347" spans="1:17" s="94" customFormat="1" ht="28.5" x14ac:dyDescent="0.25">
      <c r="A347" s="276"/>
      <c r="B347" s="279"/>
      <c r="C347" s="201" t="s">
        <v>254</v>
      </c>
      <c r="D347" s="166"/>
      <c r="E347" s="96"/>
      <c r="F347" s="96"/>
      <c r="G347" s="168"/>
      <c r="H347" s="182"/>
      <c r="I347" s="176"/>
      <c r="J347" s="182"/>
      <c r="K347" s="184"/>
      <c r="L347" s="184"/>
      <c r="M347" s="178"/>
      <c r="N347" s="133"/>
      <c r="O347" s="140">
        <f>SUM(O345:O346)</f>
        <v>433.178607</v>
      </c>
      <c r="P347" s="93"/>
      <c r="Q347" s="93">
        <f t="shared" si="59"/>
        <v>0</v>
      </c>
    </row>
    <row r="348" spans="1:17" s="94" customFormat="1" x14ac:dyDescent="0.25">
      <c r="A348" s="276"/>
      <c r="B348" s="279"/>
      <c r="C348" s="198"/>
      <c r="D348" s="285" t="s">
        <v>14</v>
      </c>
      <c r="E348" s="285"/>
      <c r="F348" s="285"/>
      <c r="G348" s="284"/>
      <c r="H348" s="204"/>
      <c r="I348" s="176">
        <f>I343</f>
        <v>0.75007895099999999</v>
      </c>
      <c r="J348" s="204"/>
      <c r="K348" s="205"/>
      <c r="L348" s="184"/>
      <c r="M348" s="197"/>
      <c r="N348" s="133"/>
      <c r="O348" s="140">
        <f>O352+O353</f>
        <v>38738.890621999999</v>
      </c>
      <c r="P348" s="93"/>
      <c r="Q348" s="93"/>
    </row>
    <row r="349" spans="1:17" s="94" customFormat="1" x14ac:dyDescent="0.25">
      <c r="A349" s="276"/>
      <c r="B349" s="279"/>
      <c r="C349" s="269" t="s">
        <v>62</v>
      </c>
      <c r="D349" s="166" t="s">
        <v>41</v>
      </c>
      <c r="E349" s="193" t="s">
        <v>20</v>
      </c>
      <c r="F349" s="193" t="s">
        <v>20</v>
      </c>
      <c r="G349" s="168">
        <f>MROUND(H349*K349*I349/L349,0.00000001)</f>
        <v>4.89042318</v>
      </c>
      <c r="H349" s="182">
        <f>H46</f>
        <v>54199.745000000003</v>
      </c>
      <c r="I349" s="176">
        <f t="shared" si="55"/>
        <v>0.75007895099999999</v>
      </c>
      <c r="J349" s="182"/>
      <c r="K349" s="184">
        <v>1</v>
      </c>
      <c r="L349" s="184">
        <f>'норма часов'!$H$9</f>
        <v>8313</v>
      </c>
      <c r="M349" s="178" t="str">
        <f>CONCATENATE(H349," ",F349," ","*",I349,"/",L349,"чел.")</f>
        <v>54199,745 м2 *0,750078951/8313чел.</v>
      </c>
      <c r="N349" s="133">
        <f>N46</f>
        <v>1389.0226051801535</v>
      </c>
      <c r="O349" s="142">
        <f>MROUND(G349*N349,0.000001)</f>
        <v>6792.9083459999993</v>
      </c>
      <c r="P349" s="93"/>
      <c r="Q349" s="93">
        <f t="shared" si="59"/>
        <v>56469447.080297992</v>
      </c>
    </row>
    <row r="350" spans="1:17" s="94" customFormat="1" x14ac:dyDescent="0.25">
      <c r="A350" s="276"/>
      <c r="B350" s="279"/>
      <c r="C350" s="269"/>
      <c r="D350" s="166" t="s">
        <v>41</v>
      </c>
      <c r="E350" s="193" t="s">
        <v>78</v>
      </c>
      <c r="F350" s="193" t="s">
        <v>78</v>
      </c>
      <c r="G350" s="168">
        <f>MROUND(H350*K350*I350/L350,0.00000001)</f>
        <v>0.65673639000000006</v>
      </c>
      <c r="H350" s="182">
        <f>H47</f>
        <v>7278.5</v>
      </c>
      <c r="I350" s="176">
        <f t="shared" si="55"/>
        <v>0.75007895099999999</v>
      </c>
      <c r="J350" s="182"/>
      <c r="K350" s="184">
        <v>1</v>
      </c>
      <c r="L350" s="184">
        <f>'норма часов'!$H$9</f>
        <v>8313</v>
      </c>
      <c r="M350" s="178" t="str">
        <f>CONCATENATE(H350," ",F350," ","*",I350,"/",L350,"чел.")</f>
        <v>7278,5 погон.м. *0,750078951/8313чел.</v>
      </c>
      <c r="N350" s="133">
        <f>N47</f>
        <v>4431.8197430789314</v>
      </c>
      <c r="O350" s="142">
        <f>MROUND(G350*N350,0.000001)</f>
        <v>2910.5372990000001</v>
      </c>
      <c r="P350" s="93"/>
      <c r="Q350" s="93">
        <f t="shared" si="59"/>
        <v>24195296.566587001</v>
      </c>
    </row>
    <row r="351" spans="1:17" s="94" customFormat="1" x14ac:dyDescent="0.25">
      <c r="A351" s="276"/>
      <c r="B351" s="279"/>
      <c r="C351" s="269"/>
      <c r="D351" s="166" t="s">
        <v>41</v>
      </c>
      <c r="E351" s="193" t="s">
        <v>48</v>
      </c>
      <c r="F351" s="193" t="s">
        <v>48</v>
      </c>
      <c r="G351" s="168">
        <f>MROUND(H351*K351*I351/L351,0.0000000001)</f>
        <v>0.2054528776</v>
      </c>
      <c r="H351" s="182">
        <f>H48</f>
        <v>2277</v>
      </c>
      <c r="I351" s="176">
        <f t="shared" si="55"/>
        <v>0.75007895099999999</v>
      </c>
      <c r="J351" s="182"/>
      <c r="K351" s="184">
        <v>1</v>
      </c>
      <c r="L351" s="184">
        <f>'норма часов'!$H$9</f>
        <v>8313</v>
      </c>
      <c r="M351" s="178" t="str">
        <f>CONCATENATE(H351," ",F351," ","*",I351,"/",L351,"чел.")</f>
        <v>2277 шт. *0,750078951/8313чел.</v>
      </c>
      <c r="N351" s="133">
        <f>N48</f>
        <v>141324.10953008343</v>
      </c>
      <c r="O351" s="142">
        <f>MROUND(G351*N351,0.000001)</f>
        <v>29035.444976999999</v>
      </c>
      <c r="P351" s="93"/>
      <c r="Q351" s="93">
        <f t="shared" si="59"/>
        <v>241371654.09380099</v>
      </c>
    </row>
    <row r="352" spans="1:17" s="94" customFormat="1" ht="28.5" x14ac:dyDescent="0.25">
      <c r="A352" s="276"/>
      <c r="B352" s="279"/>
      <c r="C352" s="201" t="s">
        <v>252</v>
      </c>
      <c r="D352" s="166"/>
      <c r="E352" s="193"/>
      <c r="F352" s="193"/>
      <c r="G352" s="168"/>
      <c r="H352" s="182"/>
      <c r="I352" s="176"/>
      <c r="J352" s="182"/>
      <c r="K352" s="184"/>
      <c r="L352" s="184"/>
      <c r="M352" s="178"/>
      <c r="N352" s="133"/>
      <c r="O352" s="140">
        <f>SUM(O349:O351)</f>
        <v>38738.890621999999</v>
      </c>
      <c r="P352" s="93"/>
      <c r="Q352" s="93">
        <f t="shared" si="59"/>
        <v>0</v>
      </c>
    </row>
    <row r="353" spans="1:17" s="94" customFormat="1" x14ac:dyDescent="0.25">
      <c r="A353" s="276"/>
      <c r="B353" s="279"/>
      <c r="C353" s="198" t="s">
        <v>63</v>
      </c>
      <c r="D353" s="166"/>
      <c r="E353" s="193"/>
      <c r="F353" s="193" t="s">
        <v>20</v>
      </c>
      <c r="G353" s="168"/>
      <c r="H353" s="182">
        <f>H252</f>
        <v>0</v>
      </c>
      <c r="I353" s="176">
        <f>I351</f>
        <v>0.75007895099999999</v>
      </c>
      <c r="J353" s="182"/>
      <c r="K353" s="184">
        <v>12</v>
      </c>
      <c r="L353" s="184">
        <f>'норма часов'!$H$9</f>
        <v>8313</v>
      </c>
      <c r="M353" s="178"/>
      <c r="N353" s="133">
        <f>N252</f>
        <v>0</v>
      </c>
      <c r="O353" s="142">
        <f>MROUND(G353*N353,0.000001)</f>
        <v>0</v>
      </c>
      <c r="P353" s="93"/>
      <c r="Q353" s="93"/>
    </row>
    <row r="354" spans="1:17" s="94" customFormat="1" x14ac:dyDescent="0.25">
      <c r="A354" s="276"/>
      <c r="B354" s="279"/>
      <c r="C354" s="198"/>
      <c r="D354" s="283" t="s">
        <v>52</v>
      </c>
      <c r="E354" s="283"/>
      <c r="F354" s="283"/>
      <c r="G354" s="284"/>
      <c r="H354" s="171"/>
      <c r="I354" s="176">
        <f t="shared" si="55"/>
        <v>0.75007895099999999</v>
      </c>
      <c r="J354" s="171"/>
      <c r="K354" s="177"/>
      <c r="L354" s="184"/>
      <c r="M354" s="197"/>
      <c r="N354" s="133"/>
      <c r="O354" s="140"/>
      <c r="P354" s="93"/>
      <c r="Q354" s="93">
        <f t="shared" si="59"/>
        <v>0</v>
      </c>
    </row>
    <row r="355" spans="1:17" s="94" customFormat="1" x14ac:dyDescent="0.25">
      <c r="A355" s="276"/>
      <c r="B355" s="279"/>
      <c r="C355" s="198"/>
      <c r="D355" s="179"/>
      <c r="E355" s="180"/>
      <c r="F355" s="181"/>
      <c r="G355" s="168"/>
      <c r="H355" s="171"/>
      <c r="I355" s="176">
        <f t="shared" si="55"/>
        <v>0.75007895099999999</v>
      </c>
      <c r="J355" s="171"/>
      <c r="K355" s="177"/>
      <c r="L355" s="184"/>
      <c r="M355" s="197"/>
      <c r="N355" s="133"/>
      <c r="O355" s="142"/>
      <c r="P355" s="93"/>
      <c r="Q355" s="93">
        <f t="shared" si="59"/>
        <v>0</v>
      </c>
    </row>
    <row r="356" spans="1:17" s="94" customFormat="1" x14ac:dyDescent="0.25">
      <c r="A356" s="276"/>
      <c r="B356" s="279"/>
      <c r="C356" s="267" t="s">
        <v>101</v>
      </c>
      <c r="D356" s="288" t="s">
        <v>53</v>
      </c>
      <c r="E356" s="288"/>
      <c r="F356" s="288"/>
      <c r="G356" s="289"/>
      <c r="H356" s="171"/>
      <c r="I356" s="176">
        <f t="shared" si="55"/>
        <v>0.75007895099999999</v>
      </c>
      <c r="J356" s="171"/>
      <c r="K356" s="177"/>
      <c r="L356" s="184"/>
      <c r="M356" s="197"/>
      <c r="N356" s="133"/>
      <c r="O356" s="140">
        <f>O357</f>
        <v>31.732966999999999</v>
      </c>
      <c r="P356" s="93"/>
      <c r="Q356" s="93">
        <f t="shared" si="59"/>
        <v>0</v>
      </c>
    </row>
    <row r="357" spans="1:17" s="94" customFormat="1" ht="45" x14ac:dyDescent="0.25">
      <c r="A357" s="276"/>
      <c r="B357" s="279"/>
      <c r="C357" s="268"/>
      <c r="D357" s="166" t="s">
        <v>286</v>
      </c>
      <c r="E357" s="180" t="s">
        <v>26</v>
      </c>
      <c r="F357" s="180" t="s">
        <v>26</v>
      </c>
      <c r="G357" s="168">
        <f>MROUND(H357*K357*I357/L357,0.00000001)</f>
        <v>7.5792890000000002E-2</v>
      </c>
      <c r="H357" s="171">
        <f>$H$54</f>
        <v>70</v>
      </c>
      <c r="I357" s="176">
        <f t="shared" si="55"/>
        <v>0.75007895099999999</v>
      </c>
      <c r="J357" s="171"/>
      <c r="K357" s="177">
        <v>12</v>
      </c>
      <c r="L357" s="184">
        <f>'норма часов'!$H$9</f>
        <v>8313</v>
      </c>
      <c r="M357" s="178" t="str">
        <f>CONCATENATE(H357," ",F357," ","в мес.","*",K357,"мес.","*",I357,"/",L357,"чел.")</f>
        <v>70 шт в мес.*12мес.*0,750078951/8313чел.</v>
      </c>
      <c r="N357" s="133">
        <f>$N$54</f>
        <v>418.67999999999967</v>
      </c>
      <c r="O357" s="142">
        <f>MROUND(G357*N357,0.000001)</f>
        <v>31.732966999999999</v>
      </c>
      <c r="P357" s="93"/>
      <c r="Q357" s="93">
        <f t="shared" si="59"/>
        <v>263796.15467099997</v>
      </c>
    </row>
    <row r="358" spans="1:17" s="94" customFormat="1" x14ac:dyDescent="0.25">
      <c r="A358" s="276"/>
      <c r="B358" s="279"/>
      <c r="C358" s="269" t="s">
        <v>102</v>
      </c>
      <c r="D358" s="288" t="s">
        <v>54</v>
      </c>
      <c r="E358" s="288"/>
      <c r="F358" s="288"/>
      <c r="G358" s="289"/>
      <c r="H358" s="171"/>
      <c r="I358" s="176">
        <f>I356</f>
        <v>0.75007895099999999</v>
      </c>
      <c r="J358" s="182"/>
      <c r="K358" s="177"/>
      <c r="L358" s="184"/>
      <c r="M358" s="197"/>
      <c r="N358" s="133"/>
      <c r="O358" s="140">
        <f>O359</f>
        <v>10.857816999999999</v>
      </c>
      <c r="P358" s="93"/>
      <c r="Q358" s="93">
        <f t="shared" si="59"/>
        <v>0</v>
      </c>
    </row>
    <row r="359" spans="1:17" s="94" customFormat="1" x14ac:dyDescent="0.25">
      <c r="A359" s="276"/>
      <c r="B359" s="279"/>
      <c r="C359" s="269"/>
      <c r="D359" s="179" t="s">
        <v>103</v>
      </c>
      <c r="E359" s="180" t="s">
        <v>26</v>
      </c>
      <c r="F359" s="180" t="s">
        <v>26</v>
      </c>
      <c r="G359" s="168">
        <f>MROUND(H359*K359*I359/L359,0.0000001)</f>
        <v>4.3309999999999998E-3</v>
      </c>
      <c r="H359" s="182">
        <v>4</v>
      </c>
      <c r="I359" s="176">
        <f t="shared" si="55"/>
        <v>0.75007895099999999</v>
      </c>
      <c r="J359" s="182"/>
      <c r="K359" s="184">
        <v>12</v>
      </c>
      <c r="L359" s="184">
        <f>'норма часов'!$H$9</f>
        <v>8313</v>
      </c>
      <c r="M359" s="178" t="str">
        <f>CONCATENATE(H359," ",F359," ","в мес.","*",K359,"мес.","*",I359,"/",L359,"чел.")</f>
        <v>4 шт в мес.*12мес.*0,750078951/8313чел.</v>
      </c>
      <c r="N359" s="133">
        <f>N56</f>
        <v>2507</v>
      </c>
      <c r="O359" s="142">
        <f>MROUND(G359*N359,0.000001)</f>
        <v>10.857816999999999</v>
      </c>
      <c r="P359" s="93"/>
      <c r="Q359" s="93">
        <f t="shared" si="59"/>
        <v>90261.032720999996</v>
      </c>
    </row>
    <row r="360" spans="1:17" s="94" customFormat="1" x14ac:dyDescent="0.25">
      <c r="A360" s="276"/>
      <c r="B360" s="279"/>
      <c r="C360" s="198"/>
      <c r="D360" s="283" t="s">
        <v>55</v>
      </c>
      <c r="E360" s="283"/>
      <c r="F360" s="283"/>
      <c r="G360" s="284"/>
      <c r="H360" s="171"/>
      <c r="I360" s="176">
        <f t="shared" si="55"/>
        <v>0.75007895099999999</v>
      </c>
      <c r="J360" s="171"/>
      <c r="K360" s="177"/>
      <c r="L360" s="184"/>
      <c r="M360" s="197"/>
      <c r="N360" s="133"/>
      <c r="O360" s="142"/>
      <c r="P360" s="93"/>
      <c r="Q360" s="93">
        <f t="shared" si="59"/>
        <v>0</v>
      </c>
    </row>
    <row r="361" spans="1:17" s="94" customFormat="1" x14ac:dyDescent="0.25">
      <c r="A361" s="276"/>
      <c r="B361" s="279"/>
      <c r="C361" s="198"/>
      <c r="D361" s="166"/>
      <c r="E361" s="96"/>
      <c r="F361" s="206"/>
      <c r="G361" s="161"/>
      <c r="H361" s="171"/>
      <c r="I361" s="176">
        <f t="shared" si="55"/>
        <v>0.75007895099999999</v>
      </c>
      <c r="J361" s="171"/>
      <c r="K361" s="177"/>
      <c r="L361" s="184"/>
      <c r="M361" s="197"/>
      <c r="N361" s="133"/>
      <c r="O361" s="142"/>
      <c r="P361" s="93"/>
      <c r="Q361" s="93">
        <f t="shared" si="59"/>
        <v>0</v>
      </c>
    </row>
    <row r="362" spans="1:17" s="94" customFormat="1" x14ac:dyDescent="0.25">
      <c r="A362" s="276"/>
      <c r="B362" s="279"/>
      <c r="C362" s="198"/>
      <c r="D362" s="288" t="s">
        <v>56</v>
      </c>
      <c r="E362" s="288"/>
      <c r="F362" s="288"/>
      <c r="G362" s="289"/>
      <c r="H362" s="182"/>
      <c r="I362" s="176">
        <f t="shared" si="55"/>
        <v>0.75007895099999999</v>
      </c>
      <c r="J362" s="182"/>
      <c r="K362" s="184"/>
      <c r="L362" s="184"/>
      <c r="M362" s="197"/>
      <c r="N362" s="133"/>
      <c r="O362" s="140">
        <f>O370+O392+O393+O408+O409+O410+O413</f>
        <v>7247.8164199999992</v>
      </c>
      <c r="P362" s="93"/>
      <c r="Q362" s="93"/>
    </row>
    <row r="363" spans="1:17" s="94" customFormat="1" ht="45" x14ac:dyDescent="0.25">
      <c r="A363" s="276"/>
      <c r="B363" s="279"/>
      <c r="C363" s="269" t="s">
        <v>64</v>
      </c>
      <c r="D363" s="166" t="s">
        <v>24</v>
      </c>
      <c r="E363" s="96" t="s">
        <v>20</v>
      </c>
      <c r="F363" s="96" t="s">
        <v>209</v>
      </c>
      <c r="G363" s="168">
        <f>MROUND(H363*K363*I363/L363,0.000001)</f>
        <v>135.79662099999999</v>
      </c>
      <c r="H363" s="182">
        <f>H60</f>
        <v>125417.61000000002</v>
      </c>
      <c r="I363" s="176">
        <f t="shared" si="55"/>
        <v>0.75007895099999999</v>
      </c>
      <c r="J363" s="182"/>
      <c r="K363" s="184">
        <v>12</v>
      </c>
      <c r="L363" s="184">
        <f>'норма часов'!$H$9</f>
        <v>8313</v>
      </c>
      <c r="M363" s="178" t="str">
        <f t="shared" ref="M363:M369" si="60">CONCATENATE(H363," ",F363," ","в мес.","*",K363,"мес.","*",I363,"/",L363,"чел.")</f>
        <v>125417,61 м2 (обрабатываемая площадь) в мес.*12мес.*0,750078951/8313чел.</v>
      </c>
      <c r="N363" s="133">
        <f t="shared" ref="N363:N369" si="61">N60</f>
        <v>1.1554000005793981</v>
      </c>
      <c r="O363" s="142">
        <f t="shared" ref="O363:O369" si="62">MROUND(G363*N363,0.000001)</f>
        <v>156.899416</v>
      </c>
      <c r="P363" s="93"/>
      <c r="Q363" s="93">
        <f t="shared" si="59"/>
        <v>1304304.8452079999</v>
      </c>
    </row>
    <row r="364" spans="1:17" s="94" customFormat="1" ht="45" x14ac:dyDescent="0.25">
      <c r="A364" s="276"/>
      <c r="B364" s="279"/>
      <c r="C364" s="269"/>
      <c r="D364" s="166" t="s">
        <v>77</v>
      </c>
      <c r="E364" s="96" t="s">
        <v>20</v>
      </c>
      <c r="F364" s="96" t="s">
        <v>209</v>
      </c>
      <c r="G364" s="168">
        <f>MROUND(H364*K364*I364/L364,0.000001)</f>
        <v>135.79662099999999</v>
      </c>
      <c r="H364" s="182">
        <f>H162</f>
        <v>125417.61000000002</v>
      </c>
      <c r="I364" s="176">
        <f t="shared" si="55"/>
        <v>0.75007895099999999</v>
      </c>
      <c r="J364" s="182"/>
      <c r="K364" s="184">
        <v>12</v>
      </c>
      <c r="L364" s="184">
        <f>'норма часов'!$H$9</f>
        <v>8313</v>
      </c>
      <c r="M364" s="178" t="str">
        <f t="shared" si="60"/>
        <v>125417,61 м2 (обрабатываемая площадь) в мес.*12мес.*0,750078951/8313чел.</v>
      </c>
      <c r="N364" s="133">
        <f t="shared" si="61"/>
        <v>1.5260000303519317</v>
      </c>
      <c r="O364" s="142">
        <f t="shared" si="62"/>
        <v>207.22564799999998</v>
      </c>
      <c r="P364" s="93"/>
      <c r="Q364" s="93">
        <f t="shared" si="59"/>
        <v>1722666.8118239997</v>
      </c>
    </row>
    <row r="365" spans="1:17" s="94" customFormat="1" ht="45" x14ac:dyDescent="0.25">
      <c r="A365" s="276"/>
      <c r="B365" s="279"/>
      <c r="C365" s="269"/>
      <c r="D365" s="166" t="s">
        <v>298</v>
      </c>
      <c r="E365" s="96" t="s">
        <v>20</v>
      </c>
      <c r="F365" s="96" t="s">
        <v>209</v>
      </c>
      <c r="G365" s="168">
        <f>MROUND(H365*K365*I365/L365,0.00000001)</f>
        <v>135.79662121000001</v>
      </c>
      <c r="H365" s="182">
        <f>H62</f>
        <v>125417.61000000002</v>
      </c>
      <c r="I365" s="176">
        <f>I361</f>
        <v>0.75007895099999999</v>
      </c>
      <c r="J365" s="182"/>
      <c r="K365" s="184">
        <v>12</v>
      </c>
      <c r="L365" s="184">
        <f>'норма часов'!$H$9</f>
        <v>8313</v>
      </c>
      <c r="M365" s="178" t="str">
        <f t="shared" si="60"/>
        <v>125417,61 м2 (обрабатываемая площадь) в мес.*12мес.*0,750078951/8313чел.</v>
      </c>
      <c r="N365" s="133">
        <f t="shared" si="61"/>
        <v>0.54500000704313645</v>
      </c>
      <c r="O365" s="142">
        <f t="shared" si="62"/>
        <v>74.009159999999994</v>
      </c>
      <c r="P365" s="93"/>
      <c r="Q365" s="93">
        <f t="shared" si="59"/>
        <v>615238.14707999991</v>
      </c>
    </row>
    <row r="366" spans="1:17" s="94" customFormat="1" ht="45" x14ac:dyDescent="0.25">
      <c r="A366" s="276"/>
      <c r="B366" s="279"/>
      <c r="C366" s="269"/>
      <c r="D366" s="166" t="s">
        <v>299</v>
      </c>
      <c r="E366" s="96" t="s">
        <v>20</v>
      </c>
      <c r="F366" s="96" t="s">
        <v>209</v>
      </c>
      <c r="G366" s="168">
        <f>MROUND(H366*K366*I366/L366,0.00000001)</f>
        <v>271.59324243000003</v>
      </c>
      <c r="H366" s="182">
        <f>H63</f>
        <v>125417.61000000002</v>
      </c>
      <c r="I366" s="176">
        <f>I362</f>
        <v>0.75007895099999999</v>
      </c>
      <c r="J366" s="182"/>
      <c r="K366" s="184">
        <v>24</v>
      </c>
      <c r="L366" s="184">
        <f>'норма часов'!$H$9</f>
        <v>8313</v>
      </c>
      <c r="M366" s="178" t="str">
        <f>CONCATENATE(H366," ",F366," ","в год","*",K366," раза в год","*",I366,"/",L366,"чел.")</f>
        <v>125417,61 м2 (обрабатываемая площадь) в год*24 раза в год*0,750078951/8313чел.</v>
      </c>
      <c r="N366" s="133">
        <f t="shared" si="61"/>
        <v>2.2890000056610869</v>
      </c>
      <c r="O366" s="142">
        <f t="shared" si="62"/>
        <v>621.67693299999996</v>
      </c>
      <c r="P366" s="93"/>
      <c r="Q366" s="93">
        <f t="shared" si="59"/>
        <v>5168000.344029</v>
      </c>
    </row>
    <row r="367" spans="1:17" s="94" customFormat="1" ht="45" x14ac:dyDescent="0.25">
      <c r="A367" s="276"/>
      <c r="B367" s="279"/>
      <c r="C367" s="269"/>
      <c r="D367" s="166" t="s">
        <v>300</v>
      </c>
      <c r="E367" s="96" t="s">
        <v>280</v>
      </c>
      <c r="F367" s="96" t="s">
        <v>281</v>
      </c>
      <c r="G367" s="168">
        <f>MROUND(H367*K367*I367/L367,0.00000001)</f>
        <v>2.8151600000000001E-3</v>
      </c>
      <c r="H367" s="182">
        <f>H64</f>
        <v>31.200000000000021</v>
      </c>
      <c r="I367" s="176">
        <f>I363</f>
        <v>0.75007895099999999</v>
      </c>
      <c r="J367" s="182"/>
      <c r="K367" s="184">
        <v>1</v>
      </c>
      <c r="L367" s="184">
        <f>'норма часов'!$H$9</f>
        <v>8313</v>
      </c>
      <c r="M367" s="178" t="str">
        <f t="shared" si="60"/>
        <v>31,2 га (обрабатываемая площадь) в мес.*1мес.*0,750078951/8313чел.</v>
      </c>
      <c r="N367" s="133">
        <f t="shared" si="61"/>
        <v>544.99999999999966</v>
      </c>
      <c r="O367" s="142">
        <f t="shared" si="62"/>
        <v>1.534262</v>
      </c>
      <c r="P367" s="93"/>
      <c r="Q367" s="93">
        <f t="shared" si="59"/>
        <v>12754.320006</v>
      </c>
    </row>
    <row r="368" spans="1:17" s="94" customFormat="1" ht="45" x14ac:dyDescent="0.25">
      <c r="A368" s="276"/>
      <c r="B368" s="279"/>
      <c r="C368" s="269"/>
      <c r="D368" s="166" t="s">
        <v>276</v>
      </c>
      <c r="E368" s="96" t="s">
        <v>280</v>
      </c>
      <c r="F368" s="96" t="s">
        <v>281</v>
      </c>
      <c r="G368" s="168">
        <f>MROUND(H368*K368*I368/L368,0.00000001)</f>
        <v>2.8151600000000001E-3</v>
      </c>
      <c r="H368" s="182">
        <f>H65</f>
        <v>31.200000000000021</v>
      </c>
      <c r="I368" s="176">
        <f>I364</f>
        <v>0.75007895099999999</v>
      </c>
      <c r="J368" s="182"/>
      <c r="K368" s="184">
        <v>1</v>
      </c>
      <c r="L368" s="184">
        <f>'норма часов'!$H$9</f>
        <v>8313</v>
      </c>
      <c r="M368" s="178" t="str">
        <f t="shared" si="60"/>
        <v>31,2 га (обрабатываемая площадь) в мес.*1мес.*0,750078951/8313чел.</v>
      </c>
      <c r="N368" s="133">
        <f t="shared" si="61"/>
        <v>2965.9775641025622</v>
      </c>
      <c r="O368" s="142">
        <f>MROUND(G368*N368,0.000001)</f>
        <v>8.3497009999999996</v>
      </c>
      <c r="P368" s="93"/>
      <c r="Q368" s="93">
        <f t="shared" si="59"/>
        <v>69411.064413</v>
      </c>
    </row>
    <row r="369" spans="1:17" s="94" customFormat="1" ht="30" x14ac:dyDescent="0.25">
      <c r="A369" s="276"/>
      <c r="B369" s="279"/>
      <c r="C369" s="269"/>
      <c r="D369" s="166" t="s">
        <v>105</v>
      </c>
      <c r="E369" s="96" t="s">
        <v>106</v>
      </c>
      <c r="F369" s="206" t="s">
        <v>210</v>
      </c>
      <c r="G369" s="168">
        <f>MROUND(H369*K369*I369/L369,0.000001)</f>
        <v>21.804966</v>
      </c>
      <c r="H369" s="182">
        <f>H66</f>
        <v>20138.400000000001</v>
      </c>
      <c r="I369" s="176">
        <f>I364</f>
        <v>0.75007895099999999</v>
      </c>
      <c r="J369" s="182"/>
      <c r="K369" s="184">
        <v>12</v>
      </c>
      <c r="L369" s="184">
        <f>'норма часов'!$H$9</f>
        <v>8313</v>
      </c>
      <c r="M369" s="178" t="str">
        <f t="shared" si="60"/>
        <v>20138,4 кг стираемого белья в мес.*12мес.*0,750078951/8313чел.</v>
      </c>
      <c r="N369" s="133">
        <f t="shared" si="61"/>
        <v>70.849999999999994</v>
      </c>
      <c r="O369" s="142">
        <f t="shared" si="62"/>
        <v>1544.8818409999999</v>
      </c>
      <c r="P369" s="93"/>
      <c r="Q369" s="93">
        <f t="shared" si="59"/>
        <v>12842602.744232999</v>
      </c>
    </row>
    <row r="370" spans="1:17" s="94" customFormat="1" ht="28.5" x14ac:dyDescent="0.25">
      <c r="A370" s="276"/>
      <c r="B370" s="279"/>
      <c r="C370" s="201" t="s">
        <v>255</v>
      </c>
      <c r="D370" s="166"/>
      <c r="E370" s="96"/>
      <c r="F370" s="206"/>
      <c r="G370" s="168"/>
      <c r="H370" s="182"/>
      <c r="I370" s="176"/>
      <c r="J370" s="182"/>
      <c r="K370" s="184"/>
      <c r="L370" s="184"/>
      <c r="M370" s="178"/>
      <c r="N370" s="133"/>
      <c r="O370" s="140">
        <f>SUM(O363:O369)</f>
        <v>2614.5769609999998</v>
      </c>
      <c r="P370" s="93"/>
      <c r="Q370" s="93">
        <f t="shared" si="59"/>
        <v>0</v>
      </c>
    </row>
    <row r="371" spans="1:17" s="94" customFormat="1" ht="45" x14ac:dyDescent="0.25">
      <c r="A371" s="276"/>
      <c r="B371" s="279"/>
      <c r="C371" s="269" t="s">
        <v>63</v>
      </c>
      <c r="D371" s="208" t="s">
        <v>301</v>
      </c>
      <c r="E371" s="96" t="s">
        <v>20</v>
      </c>
      <c r="F371" s="96" t="s">
        <v>209</v>
      </c>
      <c r="G371" s="168">
        <f>MROUND(H371*K371*I371/L371,0.000001)</f>
        <v>0.68735400000000002</v>
      </c>
      <c r="H371" s="182">
        <f>H68</f>
        <v>7617.8300000000008</v>
      </c>
      <c r="I371" s="176">
        <f>I369</f>
        <v>0.75007895099999999</v>
      </c>
      <c r="J371" s="182"/>
      <c r="K371" s="184">
        <v>1</v>
      </c>
      <c r="L371" s="184">
        <f>'норма часов'!$H$9</f>
        <v>8313</v>
      </c>
      <c r="M371" s="178" t="str">
        <f>CONCATENATE(H371," ",F371," ","*",I371,"/",L371,"чел.")</f>
        <v>7617,83 м2 (обрабатываемая площадь) *0,750078951/8313чел.</v>
      </c>
      <c r="N371" s="133">
        <f>N68</f>
        <v>68.787860847511681</v>
      </c>
      <c r="O371" s="142">
        <f t="shared" ref="O371:O391" si="63">MROUND(G371*N371,0.000001)</f>
        <v>47.281610999999998</v>
      </c>
      <c r="P371" s="93"/>
      <c r="Q371" s="93">
        <f t="shared" si="59"/>
        <v>393052.03224299999</v>
      </c>
    </row>
    <row r="372" spans="1:17" s="94" customFormat="1" ht="60" x14ac:dyDescent="0.25">
      <c r="A372" s="276"/>
      <c r="B372" s="279"/>
      <c r="C372" s="269"/>
      <c r="D372" s="166" t="s">
        <v>302</v>
      </c>
      <c r="E372" s="96" t="s">
        <v>26</v>
      </c>
      <c r="F372" s="206" t="s">
        <v>26</v>
      </c>
      <c r="G372" s="168">
        <f>MROUND(H372*K372*I372/L372,0.000001)</f>
        <v>2.4359999999999998E-3</v>
      </c>
      <c r="H372" s="182">
        <f>H69</f>
        <v>27</v>
      </c>
      <c r="I372" s="176">
        <f t="shared" si="55"/>
        <v>0.75007895099999999</v>
      </c>
      <c r="J372" s="182"/>
      <c r="K372" s="184">
        <v>1</v>
      </c>
      <c r="L372" s="184">
        <f>'норма часов'!$H$9</f>
        <v>8313</v>
      </c>
      <c r="M372" s="178" t="str">
        <f>CONCATENATE(H372," ",F372," ","*",I372,"/",L372,"чел.")</f>
        <v>27 шт *0,750078951/8313чел.</v>
      </c>
      <c r="N372" s="133">
        <f>N69</f>
        <v>6540</v>
      </c>
      <c r="O372" s="142">
        <f t="shared" si="63"/>
        <v>15.931439999999998</v>
      </c>
      <c r="P372" s="93"/>
      <c r="Q372" s="93">
        <f t="shared" si="59"/>
        <v>132438.06071999998</v>
      </c>
    </row>
    <row r="373" spans="1:17" s="94" customFormat="1" ht="45" x14ac:dyDescent="0.25">
      <c r="A373" s="276"/>
      <c r="B373" s="279"/>
      <c r="C373" s="269"/>
      <c r="D373" s="208" t="s">
        <v>30</v>
      </c>
      <c r="E373" s="96" t="s">
        <v>45</v>
      </c>
      <c r="F373" s="206" t="s">
        <v>223</v>
      </c>
      <c r="G373" s="168">
        <f>MROUND(H373*K373*I373/L373,0.00000001)</f>
        <v>2.598613E-2</v>
      </c>
      <c r="H373" s="182">
        <f>H70</f>
        <v>72</v>
      </c>
      <c r="I373" s="176">
        <f t="shared" si="55"/>
        <v>0.75007895099999999</v>
      </c>
      <c r="J373" s="182"/>
      <c r="K373" s="184">
        <v>4</v>
      </c>
      <c r="L373" s="184">
        <f>'норма часов'!$H$9</f>
        <v>8313</v>
      </c>
      <c r="M373" s="178" t="str">
        <f>CONCATENATE(H373," ",F373," ","в кв.","*",K373,"кв.","*",I373,"/",L373,"чел.")</f>
        <v>72 системы в кв.*4кв.*0,750078951/8313чел.</v>
      </c>
      <c r="N373" s="133">
        <f>N70</f>
        <v>6932.0972222222226</v>
      </c>
      <c r="O373" s="142">
        <f t="shared" si="63"/>
        <v>180.13837999999998</v>
      </c>
      <c r="P373" s="93"/>
      <c r="Q373" s="93">
        <f t="shared" si="59"/>
        <v>1497490.3529399999</v>
      </c>
    </row>
    <row r="374" spans="1:17" s="94" customFormat="1" ht="60" x14ac:dyDescent="0.25">
      <c r="A374" s="276"/>
      <c r="B374" s="279"/>
      <c r="C374" s="269"/>
      <c r="D374" s="208" t="s">
        <v>86</v>
      </c>
      <c r="E374" s="96" t="s">
        <v>45</v>
      </c>
      <c r="F374" s="206" t="s">
        <v>224</v>
      </c>
      <c r="G374" s="168">
        <f>MROUND(H374*K374*I374/L374,0.00000001)</f>
        <v>7.6875650000000004E-2</v>
      </c>
      <c r="H374" s="182">
        <f>H172</f>
        <v>71</v>
      </c>
      <c r="I374" s="176">
        <f t="shared" si="55"/>
        <v>0.75007895099999999</v>
      </c>
      <c r="J374" s="182"/>
      <c r="K374" s="184">
        <v>12</v>
      </c>
      <c r="L374" s="184">
        <f>'норма часов'!$H$9</f>
        <v>8313</v>
      </c>
      <c r="M374" s="178" t="str">
        <f>CONCATENATE(H374," ",F374," ","в мес.","*",K374,"мес.","*",I374,"/",L374,"чел.")</f>
        <v>71 систем в мес.*12мес.*0,750078951/8313чел.</v>
      </c>
      <c r="N374" s="133">
        <f>N172</f>
        <v>5722.192957746478</v>
      </c>
      <c r="O374" s="142">
        <f t="shared" si="63"/>
        <v>439.89730299999997</v>
      </c>
      <c r="P374" s="93"/>
      <c r="Q374" s="93">
        <f t="shared" si="59"/>
        <v>3656866.2798389997</v>
      </c>
    </row>
    <row r="375" spans="1:17" s="94" customFormat="1" ht="30" x14ac:dyDescent="0.25">
      <c r="A375" s="276"/>
      <c r="B375" s="279"/>
      <c r="C375" s="269"/>
      <c r="D375" s="208" t="s">
        <v>303</v>
      </c>
      <c r="E375" s="96" t="s">
        <v>26</v>
      </c>
      <c r="F375" s="206" t="s">
        <v>26</v>
      </c>
      <c r="G375" s="168">
        <f>MROUND(H375*K375*I375/L375,0.000000001)</f>
        <v>3.6091900000000002E-4</v>
      </c>
      <c r="H375" s="182">
        <f>H173</f>
        <v>4</v>
      </c>
      <c r="I375" s="176">
        <f t="shared" si="55"/>
        <v>0.75007895099999999</v>
      </c>
      <c r="J375" s="182"/>
      <c r="K375" s="184">
        <v>1</v>
      </c>
      <c r="L375" s="184">
        <f>'норма часов'!$H$9</f>
        <v>8313</v>
      </c>
      <c r="M375" s="178" t="str">
        <f>CONCATENATE(H375," ",F375," ","*",I375,"/",L375,"чел.")</f>
        <v>4 шт *0,750078951/8313чел.</v>
      </c>
      <c r="N375" s="133">
        <f>N72</f>
        <v>68235.252500000002</v>
      </c>
      <c r="O375" s="142">
        <f>MROUND(G375*N375,0.000001)</f>
        <v>24.627399</v>
      </c>
      <c r="P375" s="93"/>
      <c r="Q375" s="93">
        <f t="shared" si="59"/>
        <v>204727.56788700001</v>
      </c>
    </row>
    <row r="376" spans="1:17" s="94" customFormat="1" ht="30" x14ac:dyDescent="0.25">
      <c r="A376" s="276"/>
      <c r="B376" s="279"/>
      <c r="C376" s="269"/>
      <c r="D376" s="208" t="s">
        <v>108</v>
      </c>
      <c r="E376" s="96" t="s">
        <v>26</v>
      </c>
      <c r="F376" s="206" t="s">
        <v>26</v>
      </c>
      <c r="G376" s="168">
        <f>MROUND(H376*K376*I376/L376,0.00000001)</f>
        <v>1.0827600000000001E-3</v>
      </c>
      <c r="H376" s="182">
        <v>1</v>
      </c>
      <c r="I376" s="176">
        <f t="shared" si="55"/>
        <v>0.75007895099999999</v>
      </c>
      <c r="J376" s="182"/>
      <c r="K376" s="184">
        <v>12</v>
      </c>
      <c r="L376" s="184">
        <f>'норма часов'!$H$9</f>
        <v>8313</v>
      </c>
      <c r="M376" s="178" t="str">
        <f>CONCATENATE(H376," ",F376," ","в мес.","*",K376,"мес.","*",I376,"/",L376,"чел.")</f>
        <v>1 шт в мес.*12мес.*0,750078951/8313чел.</v>
      </c>
      <c r="N376" s="133">
        <f>N73</f>
        <v>2779.5</v>
      </c>
      <c r="O376" s="142">
        <f>MROUND(G376*N376,0.000001)</f>
        <v>3.009531</v>
      </c>
      <c r="P376" s="93"/>
      <c r="Q376" s="93">
        <f t="shared" si="59"/>
        <v>25018.231202999999</v>
      </c>
    </row>
    <row r="377" spans="1:17" s="94" customFormat="1" ht="30" x14ac:dyDescent="0.25">
      <c r="A377" s="276"/>
      <c r="B377" s="279"/>
      <c r="C377" s="269"/>
      <c r="D377" s="208" t="s">
        <v>304</v>
      </c>
      <c r="E377" s="96" t="s">
        <v>26</v>
      </c>
      <c r="F377" s="206" t="s">
        <v>26</v>
      </c>
      <c r="G377" s="168">
        <f>MROUND(H377*K377*I377/L377,0.00000001)</f>
        <v>6.4063000000000002E-3</v>
      </c>
      <c r="H377" s="182">
        <f>H74</f>
        <v>71</v>
      </c>
      <c r="I377" s="176">
        <f t="shared" si="55"/>
        <v>0.75007895099999999</v>
      </c>
      <c r="J377" s="182"/>
      <c r="K377" s="184">
        <v>1</v>
      </c>
      <c r="L377" s="184">
        <f>'норма часов'!$H$9</f>
        <v>8313</v>
      </c>
      <c r="M377" s="178" t="str">
        <f>CONCATENATE(H377," ",F377," ","в мес.","*",K377,"мес.","*",I377,"/",L377,"чел.")</f>
        <v>71 шт в мес.*1мес.*0,750078951/8313чел.</v>
      </c>
      <c r="N377" s="133">
        <f>N74</f>
        <v>872</v>
      </c>
      <c r="O377" s="142">
        <f t="shared" si="63"/>
        <v>5.5862939999999996</v>
      </c>
      <c r="P377" s="93"/>
      <c r="Q377" s="93">
        <f t="shared" si="59"/>
        <v>46438.862021999994</v>
      </c>
    </row>
    <row r="378" spans="1:17" s="94" customFormat="1" ht="60" x14ac:dyDescent="0.25">
      <c r="A378" s="276"/>
      <c r="B378" s="279"/>
      <c r="C378" s="269"/>
      <c r="D378" s="208" t="s">
        <v>31</v>
      </c>
      <c r="E378" s="96" t="s">
        <v>46</v>
      </c>
      <c r="F378" s="206" t="s">
        <v>26</v>
      </c>
      <c r="G378" s="168">
        <f>MROUND(H378*K378*I378/L378,0.00000001)</f>
        <v>7.9402099999999996E-3</v>
      </c>
      <c r="H378" s="182">
        <f>H176</f>
        <v>44</v>
      </c>
      <c r="I378" s="176">
        <f t="shared" si="55"/>
        <v>0.75007895099999999</v>
      </c>
      <c r="J378" s="182"/>
      <c r="K378" s="184">
        <v>2</v>
      </c>
      <c r="L378" s="184">
        <f>'норма часов'!$H$9</f>
        <v>8313</v>
      </c>
      <c r="M378" s="178" t="str">
        <f>CONCATENATE(H378," ",F378," ","*",I378,"/",L378,"чел.")</f>
        <v>44 шт *0,750078951/8313чел.</v>
      </c>
      <c r="N378" s="133">
        <f>N176</f>
        <v>4711.5250000000005</v>
      </c>
      <c r="O378" s="142">
        <f t="shared" si="63"/>
        <v>37.410497999999997</v>
      </c>
      <c r="P378" s="93"/>
      <c r="Q378" s="93">
        <f t="shared" si="59"/>
        <v>310993.469874</v>
      </c>
    </row>
    <row r="379" spans="1:17" s="94" customFormat="1" ht="30" x14ac:dyDescent="0.25">
      <c r="A379" s="276"/>
      <c r="B379" s="279"/>
      <c r="C379" s="269"/>
      <c r="D379" s="208" t="s">
        <v>109</v>
      </c>
      <c r="E379" s="96" t="s">
        <v>45</v>
      </c>
      <c r="F379" s="206" t="s">
        <v>211</v>
      </c>
      <c r="G379" s="168">
        <f>MROUND(H379*K379*I379/L379,0.00000001)</f>
        <v>1.8046000000000002E-4</v>
      </c>
      <c r="H379" s="182">
        <v>1</v>
      </c>
      <c r="I379" s="176">
        <f t="shared" si="55"/>
        <v>0.75007895099999999</v>
      </c>
      <c r="J379" s="182"/>
      <c r="K379" s="184">
        <v>2</v>
      </c>
      <c r="L379" s="184">
        <f>'норма часов'!$H$9</f>
        <v>8313</v>
      </c>
      <c r="M379" s="178" t="str">
        <f>CONCATENATE(H379," ",F379," ","в мес.","*",K379,"*",I379,"/",L379,"чел.")</f>
        <v>1  система(2 раза в год (зима, лето) в мес.*2*0,750078951/8313чел.</v>
      </c>
      <c r="N379" s="133">
        <f t="shared" ref="N379:N391" si="64">N76</f>
        <v>8965.7199999999993</v>
      </c>
      <c r="O379" s="142">
        <f t="shared" si="63"/>
        <v>1.6179539999999999</v>
      </c>
      <c r="P379" s="93"/>
      <c r="Q379" s="93">
        <f t="shared" si="59"/>
        <v>13450.051602</v>
      </c>
    </row>
    <row r="380" spans="1:17" s="94" customFormat="1" ht="45" x14ac:dyDescent="0.25">
      <c r="A380" s="276"/>
      <c r="B380" s="279"/>
      <c r="C380" s="269"/>
      <c r="D380" s="208" t="s">
        <v>110</v>
      </c>
      <c r="E380" s="96" t="s">
        <v>48</v>
      </c>
      <c r="F380" s="206" t="s">
        <v>26</v>
      </c>
      <c r="G380" s="168">
        <f>MROUND(H380*K380*I380/L380,0.000001)</f>
        <v>2.797E-3</v>
      </c>
      <c r="H380" s="182">
        <f>H77</f>
        <v>31</v>
      </c>
      <c r="I380" s="176">
        <f t="shared" si="55"/>
        <v>0.75007895099999999</v>
      </c>
      <c r="J380" s="182"/>
      <c r="K380" s="184">
        <v>1</v>
      </c>
      <c r="L380" s="184">
        <f>'норма часов'!$H$9</f>
        <v>8313</v>
      </c>
      <c r="M380" s="178" t="str">
        <f>CONCATENATE(H380," ",F380," ","*",I380,"/",L380,"чел.")</f>
        <v>31 шт *0,750078951/8313чел.</v>
      </c>
      <c r="N380" s="133">
        <f t="shared" si="64"/>
        <v>12310.670967741937</v>
      </c>
      <c r="O380" s="142">
        <f t="shared" si="63"/>
        <v>34.432946999999999</v>
      </c>
      <c r="P380" s="93"/>
      <c r="Q380" s="93">
        <f t="shared" si="59"/>
        <v>286241.08841099998</v>
      </c>
    </row>
    <row r="381" spans="1:17" s="94" customFormat="1" x14ac:dyDescent="0.25">
      <c r="A381" s="276"/>
      <c r="B381" s="279"/>
      <c r="C381" s="269"/>
      <c r="D381" s="208" t="s">
        <v>111</v>
      </c>
      <c r="E381" s="96" t="s">
        <v>48</v>
      </c>
      <c r="F381" s="206" t="s">
        <v>26</v>
      </c>
      <c r="G381" s="168">
        <f>MROUND(H381*K381*I381/L381,0.0000000001)</f>
        <v>5.8288343800000003E-2</v>
      </c>
      <c r="H381" s="182">
        <f>H179</f>
        <v>646</v>
      </c>
      <c r="I381" s="176">
        <f t="shared" si="55"/>
        <v>0.75007895099999999</v>
      </c>
      <c r="J381" s="182"/>
      <c r="K381" s="184">
        <v>1</v>
      </c>
      <c r="L381" s="184">
        <f>'норма часов'!$H$9</f>
        <v>8313</v>
      </c>
      <c r="M381" s="178" t="str">
        <f>CONCATENATE(H381," ",F381," ","*",I381,"/",L381,"чел.")</f>
        <v>646 шт *0,750078951/8313чел.</v>
      </c>
      <c r="N381" s="133">
        <f t="shared" si="64"/>
        <v>16350</v>
      </c>
      <c r="O381" s="142">
        <f t="shared" si="63"/>
        <v>953.01442099999997</v>
      </c>
      <c r="P381" s="93"/>
      <c r="Q381" s="93">
        <f t="shared" si="59"/>
        <v>7922408.8817729997</v>
      </c>
    </row>
    <row r="382" spans="1:17" s="94" customFormat="1" ht="45" x14ac:dyDescent="0.25">
      <c r="A382" s="276"/>
      <c r="B382" s="279"/>
      <c r="C382" s="269"/>
      <c r="D382" s="208" t="s">
        <v>112</v>
      </c>
      <c r="E382" s="96" t="s">
        <v>20</v>
      </c>
      <c r="F382" s="96" t="s">
        <v>209</v>
      </c>
      <c r="G382" s="168">
        <f t="shared" ref="G382:G387" si="65">MROUND(H382*K382*I382/L382,0.00000001)</f>
        <v>1.3173530000000001E-2</v>
      </c>
      <c r="H382" s="182">
        <f>H79</f>
        <v>73</v>
      </c>
      <c r="I382" s="176">
        <f t="shared" si="55"/>
        <v>0.75007895099999999</v>
      </c>
      <c r="J382" s="182"/>
      <c r="K382" s="184">
        <v>2</v>
      </c>
      <c r="L382" s="184">
        <f>'норма часов'!$H$9</f>
        <v>8313</v>
      </c>
      <c r="M382" s="178" t="str">
        <f>CONCATENATE(H382," ",F382," ","*",I382,"/",L382,"чел.")</f>
        <v>73 м2 (обрабатываемая площадь) *0,750078951/8313чел.</v>
      </c>
      <c r="N382" s="133">
        <f t="shared" si="64"/>
        <v>5450</v>
      </c>
      <c r="O382" s="142">
        <f t="shared" si="63"/>
        <v>71.795738999999998</v>
      </c>
      <c r="P382" s="93"/>
      <c r="Q382" s="93">
        <f t="shared" si="59"/>
        <v>596837.97830700001</v>
      </c>
    </row>
    <row r="383" spans="1:17" s="94" customFormat="1" ht="30" x14ac:dyDescent="0.25">
      <c r="A383" s="276"/>
      <c r="B383" s="279"/>
      <c r="C383" s="269"/>
      <c r="D383" s="208" t="s">
        <v>32</v>
      </c>
      <c r="E383" s="96" t="s">
        <v>79</v>
      </c>
      <c r="F383" s="206" t="s">
        <v>212</v>
      </c>
      <c r="G383" s="168">
        <f t="shared" si="65"/>
        <v>6.4063000000000002E-3</v>
      </c>
      <c r="H383" s="182">
        <f>H80</f>
        <v>71</v>
      </c>
      <c r="I383" s="176">
        <f t="shared" si="55"/>
        <v>0.75007895099999999</v>
      </c>
      <c r="J383" s="182"/>
      <c r="K383" s="184">
        <v>1</v>
      </c>
      <c r="L383" s="184">
        <f>'норма часов'!$H$9</f>
        <v>8313</v>
      </c>
      <c r="M383" s="178" t="str">
        <f>CONCATENATE(H383," ",F383," ","*",I383,"/",L383,"чел.")</f>
        <v>71 замеров(потребность) *0,750078951/8313чел.</v>
      </c>
      <c r="N383" s="133">
        <f t="shared" si="64"/>
        <v>11514.084507042253</v>
      </c>
      <c r="O383" s="142">
        <f t="shared" si="63"/>
        <v>73.762680000000003</v>
      </c>
      <c r="P383" s="93"/>
      <c r="Q383" s="93">
        <f t="shared" si="59"/>
        <v>613189.15884000005</v>
      </c>
    </row>
    <row r="384" spans="1:17" s="94" customFormat="1" ht="30" x14ac:dyDescent="0.25">
      <c r="A384" s="276"/>
      <c r="B384" s="279"/>
      <c r="C384" s="269"/>
      <c r="D384" s="208" t="s">
        <v>113</v>
      </c>
      <c r="E384" s="96" t="s">
        <v>48</v>
      </c>
      <c r="F384" s="206" t="s">
        <v>26</v>
      </c>
      <c r="G384" s="168">
        <f t="shared" si="65"/>
        <v>3.7896449999999998E-2</v>
      </c>
      <c r="H384" s="182">
        <f>H182</f>
        <v>35</v>
      </c>
      <c r="I384" s="176">
        <f t="shared" si="55"/>
        <v>0.75007895099999999</v>
      </c>
      <c r="J384" s="182"/>
      <c r="K384" s="184">
        <v>12</v>
      </c>
      <c r="L384" s="184">
        <f>'норма часов'!$H$9</f>
        <v>8313</v>
      </c>
      <c r="M384" s="178" t="str">
        <f>CONCATENATE(H384," ",F384," ","в мес.","*",K384,"мес.","*",I384,"/",L384,"чел.")</f>
        <v>35 шт в мес.*12мес.*0,750078951/8313чел.</v>
      </c>
      <c r="N384" s="133">
        <f t="shared" si="64"/>
        <v>2875.2235952380961</v>
      </c>
      <c r="O384" s="142">
        <f t="shared" si="63"/>
        <v>108.96076699999999</v>
      </c>
      <c r="P384" s="93"/>
      <c r="Q384" s="93">
        <f t="shared" si="59"/>
        <v>905790.85607099987</v>
      </c>
    </row>
    <row r="385" spans="1:17" s="94" customFormat="1" x14ac:dyDescent="0.25">
      <c r="A385" s="276"/>
      <c r="B385" s="279"/>
      <c r="C385" s="269"/>
      <c r="D385" s="166" t="s">
        <v>25</v>
      </c>
      <c r="E385" s="96" t="s">
        <v>26</v>
      </c>
      <c r="F385" s="206" t="s">
        <v>26</v>
      </c>
      <c r="G385" s="168">
        <f t="shared" si="65"/>
        <v>6.9476819999999995E-2</v>
      </c>
      <c r="H385" s="182">
        <f t="shared" ref="H385:H391" si="66">H82</f>
        <v>770</v>
      </c>
      <c r="I385" s="176">
        <f t="shared" si="55"/>
        <v>0.75007895099999999</v>
      </c>
      <c r="J385" s="182"/>
      <c r="K385" s="184">
        <v>1</v>
      </c>
      <c r="L385" s="184">
        <f>'норма часов'!$H$9</f>
        <v>8313</v>
      </c>
      <c r="M385" s="178" t="str">
        <f t="shared" ref="M385:M390" si="67">CONCATENATE(H385," ",F385," ","*",I385,"/",L385,"чел.")</f>
        <v>770 шт *0,750078951/8313чел.</v>
      </c>
      <c r="N385" s="133">
        <f t="shared" si="64"/>
        <v>436</v>
      </c>
      <c r="O385" s="142">
        <f t="shared" si="63"/>
        <v>30.291893999999999</v>
      </c>
      <c r="P385" s="93"/>
      <c r="Q385" s="93">
        <f t="shared" si="59"/>
        <v>251816.514822</v>
      </c>
    </row>
    <row r="386" spans="1:17" s="94" customFormat="1" ht="30" x14ac:dyDescent="0.25">
      <c r="A386" s="276"/>
      <c r="B386" s="279"/>
      <c r="C386" s="269"/>
      <c r="D386" s="208" t="s">
        <v>80</v>
      </c>
      <c r="E386" s="96" t="s">
        <v>81</v>
      </c>
      <c r="F386" s="206" t="s">
        <v>213</v>
      </c>
      <c r="G386" s="168">
        <f t="shared" si="65"/>
        <v>6.4063000000000002E-3</v>
      </c>
      <c r="H386" s="182">
        <f t="shared" si="66"/>
        <v>71</v>
      </c>
      <c r="I386" s="176">
        <f>I384</f>
        <v>0.75007895099999999</v>
      </c>
      <c r="J386" s="182"/>
      <c r="K386" s="184">
        <v>1</v>
      </c>
      <c r="L386" s="184">
        <f>'норма часов'!$H$9</f>
        <v>8313</v>
      </c>
      <c r="M386" s="178" t="str">
        <f t="shared" si="67"/>
        <v>71 отключений(потребность) *0,750078951/8313чел.</v>
      </c>
      <c r="N386" s="133">
        <f t="shared" si="64"/>
        <v>4905</v>
      </c>
      <c r="O386" s="142">
        <f t="shared" si="63"/>
        <v>31.422901999999997</v>
      </c>
      <c r="P386" s="93"/>
      <c r="Q386" s="93">
        <f t="shared" si="59"/>
        <v>261218.58432599998</v>
      </c>
    </row>
    <row r="387" spans="1:17" s="94" customFormat="1" ht="45" x14ac:dyDescent="0.25">
      <c r="A387" s="276"/>
      <c r="B387" s="279"/>
      <c r="C387" s="269"/>
      <c r="D387" s="166" t="s">
        <v>305</v>
      </c>
      <c r="E387" s="96" t="s">
        <v>28</v>
      </c>
      <c r="F387" s="96" t="s">
        <v>313</v>
      </c>
      <c r="G387" s="168">
        <f t="shared" si="65"/>
        <v>1.281261E-2</v>
      </c>
      <c r="H387" s="182">
        <f t="shared" si="66"/>
        <v>71</v>
      </c>
      <c r="I387" s="176">
        <f>I385</f>
        <v>0.75007895099999999</v>
      </c>
      <c r="J387" s="182"/>
      <c r="K387" s="184">
        <v>2</v>
      </c>
      <c r="L387" s="184">
        <f>'норма часов'!$H$9</f>
        <v>8313</v>
      </c>
      <c r="M387" s="178" t="str">
        <f>CONCATENATE(H387," ",F387," ","в год","*",K387," раза в год","*",I387,"/",L387,"чел.")</f>
        <v>71 количество устройство в год*2 раза в год*0,750078951/8313чел.</v>
      </c>
      <c r="N387" s="133">
        <f t="shared" si="64"/>
        <v>2725</v>
      </c>
      <c r="O387" s="142">
        <f t="shared" si="63"/>
        <v>34.914361999999997</v>
      </c>
      <c r="P387" s="93"/>
      <c r="Q387" s="93">
        <f t="shared" si="59"/>
        <v>290243.09130599996</v>
      </c>
    </row>
    <row r="388" spans="1:17" s="98" customFormat="1" ht="31.5" x14ac:dyDescent="0.25">
      <c r="A388" s="276"/>
      <c r="B388" s="279"/>
      <c r="C388" s="269"/>
      <c r="D388" s="209" t="s">
        <v>307</v>
      </c>
      <c r="E388" s="166" t="s">
        <v>26</v>
      </c>
      <c r="F388" s="210" t="s">
        <v>26</v>
      </c>
      <c r="G388" s="168">
        <f>MROUND(H388*K388*I388/L388,0.0000000001)</f>
        <v>6.4063039999999998E-3</v>
      </c>
      <c r="H388" s="182">
        <f t="shared" si="66"/>
        <v>71</v>
      </c>
      <c r="I388" s="176">
        <f>I385</f>
        <v>0.75007895099999999</v>
      </c>
      <c r="J388" s="182"/>
      <c r="K388" s="184">
        <v>1</v>
      </c>
      <c r="L388" s="184">
        <f>'норма часов'!$H$9</f>
        <v>8313</v>
      </c>
      <c r="M388" s="178" t="str">
        <f t="shared" si="67"/>
        <v>71 шт *0,750078951/8313чел.</v>
      </c>
      <c r="N388" s="133">
        <f t="shared" si="64"/>
        <v>11009</v>
      </c>
      <c r="O388" s="142">
        <f t="shared" si="63"/>
        <v>70.527000999999998</v>
      </c>
      <c r="P388" s="97"/>
      <c r="Q388" s="93">
        <f t="shared" si="59"/>
        <v>586290.95931299997</v>
      </c>
    </row>
    <row r="389" spans="1:17" s="98" customFormat="1" ht="63" x14ac:dyDescent="0.25">
      <c r="A389" s="276"/>
      <c r="B389" s="279"/>
      <c r="C389" s="269"/>
      <c r="D389" s="211" t="s">
        <v>308</v>
      </c>
      <c r="E389" s="166" t="s">
        <v>26</v>
      </c>
      <c r="F389" s="210" t="s">
        <v>26</v>
      </c>
      <c r="G389" s="168">
        <f>MROUND(H389*K389*I389/L389,0.0000000001)</f>
        <v>9.0229600000000008E-5</v>
      </c>
      <c r="H389" s="182">
        <f t="shared" si="66"/>
        <v>1</v>
      </c>
      <c r="I389" s="176">
        <f>I386</f>
        <v>0.75007895099999999</v>
      </c>
      <c r="J389" s="182"/>
      <c r="K389" s="184">
        <v>1</v>
      </c>
      <c r="L389" s="184">
        <f>'норма часов'!$H$9</f>
        <v>8313</v>
      </c>
      <c r="M389" s="178" t="str">
        <f t="shared" si="67"/>
        <v>1 шт *0,750078951/8313чел.</v>
      </c>
      <c r="N389" s="133">
        <f t="shared" si="64"/>
        <v>32700</v>
      </c>
      <c r="O389" s="142">
        <f t="shared" si="63"/>
        <v>2.9505079999999997</v>
      </c>
      <c r="P389" s="97"/>
      <c r="Q389" s="93">
        <f t="shared" si="59"/>
        <v>24527.573003999998</v>
      </c>
    </row>
    <row r="390" spans="1:17" s="94" customFormat="1" ht="60" x14ac:dyDescent="0.25">
      <c r="A390" s="276"/>
      <c r="B390" s="279"/>
      <c r="C390" s="269"/>
      <c r="D390" s="166" t="s">
        <v>306</v>
      </c>
      <c r="E390" s="96" t="s">
        <v>26</v>
      </c>
      <c r="F390" s="206" t="s">
        <v>26</v>
      </c>
      <c r="G390" s="168">
        <f>MROUND(H390*K390*I390/L390,0.0000000001)</f>
        <v>6.4063039999999998E-3</v>
      </c>
      <c r="H390" s="182">
        <f t="shared" si="66"/>
        <v>71</v>
      </c>
      <c r="I390" s="176">
        <f>I386</f>
        <v>0.75007895099999999</v>
      </c>
      <c r="J390" s="182"/>
      <c r="K390" s="184">
        <v>1</v>
      </c>
      <c r="L390" s="184">
        <f>'норма часов'!$H$9</f>
        <v>8313</v>
      </c>
      <c r="M390" s="178" t="str">
        <f t="shared" si="67"/>
        <v>71 шт *0,750078951/8313чел.</v>
      </c>
      <c r="N390" s="133">
        <f t="shared" si="64"/>
        <v>6104</v>
      </c>
      <c r="O390" s="142">
        <f t="shared" si="63"/>
        <v>39.104079999999996</v>
      </c>
      <c r="P390" s="93"/>
      <c r="Q390" s="93">
        <f t="shared" si="59"/>
        <v>325072.21703999996</v>
      </c>
    </row>
    <row r="391" spans="1:17" s="94" customFormat="1" ht="45" x14ac:dyDescent="0.25">
      <c r="A391" s="276"/>
      <c r="B391" s="279"/>
      <c r="C391" s="269"/>
      <c r="D391" s="208" t="s">
        <v>33</v>
      </c>
      <c r="E391" s="96" t="s">
        <v>28</v>
      </c>
      <c r="F391" s="206" t="s">
        <v>26</v>
      </c>
      <c r="G391" s="168">
        <f>MROUND(H391*K391*I391/L391,0.00000001)</f>
        <v>7.6875650000000004E-2</v>
      </c>
      <c r="H391" s="182">
        <f t="shared" si="66"/>
        <v>71</v>
      </c>
      <c r="I391" s="176">
        <f>I387</f>
        <v>0.75007895099999999</v>
      </c>
      <c r="J391" s="182"/>
      <c r="K391" s="184">
        <v>12</v>
      </c>
      <c r="L391" s="184">
        <f>'норма часов'!$H$9</f>
        <v>8313</v>
      </c>
      <c r="M391" s="178" t="str">
        <f>CONCATENATE(H391," ",F391," ","в мес.","*",K391,"мес.","*",I391,"/",L391,"чел.")</f>
        <v>71 шт в мес.*12мес.*0,750078951/8313чел.</v>
      </c>
      <c r="N391" s="133">
        <f t="shared" si="64"/>
        <v>2200</v>
      </c>
      <c r="O391" s="142">
        <f t="shared" si="63"/>
        <v>169.12643</v>
      </c>
      <c r="P391" s="93"/>
      <c r="Q391" s="93">
        <f t="shared" si="59"/>
        <v>1405948.0125899999</v>
      </c>
    </row>
    <row r="392" spans="1:17" s="94" customFormat="1" ht="28.5" x14ac:dyDescent="0.25">
      <c r="A392" s="276"/>
      <c r="B392" s="279"/>
      <c r="C392" s="201" t="s">
        <v>256</v>
      </c>
      <c r="D392" s="208"/>
      <c r="E392" s="96"/>
      <c r="F392" s="206"/>
      <c r="G392" s="168"/>
      <c r="H392" s="182"/>
      <c r="I392" s="176"/>
      <c r="J392" s="182"/>
      <c r="K392" s="184"/>
      <c r="L392" s="184"/>
      <c r="M392" s="178"/>
      <c r="N392" s="133"/>
      <c r="O392" s="140">
        <f>SUM(O371:O391)</f>
        <v>2375.8041409999996</v>
      </c>
      <c r="P392" s="93"/>
      <c r="Q392" s="93">
        <f t="shared" si="59"/>
        <v>0</v>
      </c>
    </row>
    <row r="393" spans="1:17" s="94" customFormat="1" x14ac:dyDescent="0.25">
      <c r="A393" s="276"/>
      <c r="B393" s="279"/>
      <c r="C393" s="198" t="s">
        <v>65</v>
      </c>
      <c r="D393" s="208" t="s">
        <v>115</v>
      </c>
      <c r="E393" s="96" t="s">
        <v>116</v>
      </c>
      <c r="F393" s="206" t="s">
        <v>214</v>
      </c>
      <c r="G393" s="168">
        <f>MROUND(H393*K393*I393/L393,0.0000000001)</f>
        <v>6.4063039999999998E-3</v>
      </c>
      <c r="H393" s="182">
        <f t="shared" ref="H393:H398" si="68">H90</f>
        <v>71</v>
      </c>
      <c r="I393" s="176">
        <f>I391</f>
        <v>0.75007895099999999</v>
      </c>
      <c r="J393" s="182"/>
      <c r="K393" s="184">
        <v>1</v>
      </c>
      <c r="L393" s="184">
        <f>'норма часов'!$H$9</f>
        <v>8313</v>
      </c>
      <c r="M393" s="178" t="str">
        <f>CONCATENATE(H393," ",F393," ","*",I393,"/",L393,"чел.")</f>
        <v>71 учреждений *0,750078951/8313чел.</v>
      </c>
      <c r="N393" s="133">
        <f t="shared" ref="N393:N405" si="69">N90</f>
        <v>56700</v>
      </c>
      <c r="O393" s="142">
        <f t="shared" ref="O393:O407" si="70">MROUND(G393*N393,0.000001)</f>
        <v>363.237437</v>
      </c>
      <c r="P393" s="93"/>
      <c r="Q393" s="93">
        <f t="shared" si="59"/>
        <v>3019592.8137810002</v>
      </c>
    </row>
    <row r="394" spans="1:17" s="94" customFormat="1" x14ac:dyDescent="0.25">
      <c r="A394" s="276"/>
      <c r="B394" s="279"/>
      <c r="C394" s="269" t="s">
        <v>66</v>
      </c>
      <c r="D394" s="208" t="s">
        <v>34</v>
      </c>
      <c r="E394" s="96" t="s">
        <v>47</v>
      </c>
      <c r="F394" s="206" t="s">
        <v>215</v>
      </c>
      <c r="G394" s="168">
        <f>MROUND(H394*K394*I394/L394,0.000000001)</f>
        <v>7.6875649000000004E-2</v>
      </c>
      <c r="H394" s="182">
        <f t="shared" si="68"/>
        <v>71</v>
      </c>
      <c r="I394" s="176">
        <f t="shared" si="55"/>
        <v>0.75007895099999999</v>
      </c>
      <c r="J394" s="182"/>
      <c r="K394" s="184">
        <v>12</v>
      </c>
      <c r="L394" s="184">
        <f>'норма часов'!$H$9</f>
        <v>8313</v>
      </c>
      <c r="M394" s="178" t="str">
        <f>CONCATENATE(H394," ",F394," ","в мес.","*",K394,"мес.","*",I394,"/",L394,"чел.")</f>
        <v>71 зданий в мес.*12мес.*0,750078951/8313чел.</v>
      </c>
      <c r="N394" s="133">
        <f t="shared" si="69"/>
        <v>4694.6300000000037</v>
      </c>
      <c r="O394" s="142">
        <f t="shared" si="70"/>
        <v>360.90272799999997</v>
      </c>
      <c r="P394" s="93"/>
      <c r="Q394" s="93">
        <f t="shared" si="59"/>
        <v>3000184.3778639999</v>
      </c>
    </row>
    <row r="395" spans="1:17" s="94" customFormat="1" x14ac:dyDescent="0.25">
      <c r="A395" s="276"/>
      <c r="B395" s="279"/>
      <c r="C395" s="269"/>
      <c r="D395" s="208" t="s">
        <v>117</v>
      </c>
      <c r="E395" s="96" t="s">
        <v>19</v>
      </c>
      <c r="F395" s="206" t="s">
        <v>216</v>
      </c>
      <c r="G395" s="168">
        <f t="shared" ref="G395:G400" si="71">MROUND(H395*K395*I395/L395,0.00000001)</f>
        <v>0.22449133000000002</v>
      </c>
      <c r="H395" s="182">
        <f t="shared" si="68"/>
        <v>2488</v>
      </c>
      <c r="I395" s="176">
        <f t="shared" si="55"/>
        <v>0.75007895099999999</v>
      </c>
      <c r="J395" s="182"/>
      <c r="K395" s="184">
        <v>1</v>
      </c>
      <c r="L395" s="184">
        <f>'норма часов'!$H$9</f>
        <v>8313</v>
      </c>
      <c r="M395" s="178" t="str">
        <f>CONCATENATE(H395," ",F395," ","*",I395,"/",L395,"чел.")</f>
        <v>2488 чел. в год *0,750078951/8313чел.</v>
      </c>
      <c r="N395" s="133">
        <f t="shared" si="69"/>
        <v>1853</v>
      </c>
      <c r="O395" s="142">
        <f t="shared" si="70"/>
        <v>415.98243399999996</v>
      </c>
      <c r="P395" s="93"/>
      <c r="Q395" s="93">
        <f t="shared" si="59"/>
        <v>3458061.9738419997</v>
      </c>
    </row>
    <row r="396" spans="1:17" s="94" customFormat="1" ht="30" x14ac:dyDescent="0.25">
      <c r="A396" s="276"/>
      <c r="B396" s="279"/>
      <c r="C396" s="269"/>
      <c r="D396" s="208" t="s">
        <v>39</v>
      </c>
      <c r="E396" s="96" t="s">
        <v>44</v>
      </c>
      <c r="F396" s="206" t="s">
        <v>217</v>
      </c>
      <c r="G396" s="168">
        <f t="shared" si="71"/>
        <v>6.31607E-3</v>
      </c>
      <c r="H396" s="182">
        <f t="shared" si="68"/>
        <v>70</v>
      </c>
      <c r="I396" s="176">
        <f t="shared" si="55"/>
        <v>0.75007895099999999</v>
      </c>
      <c r="J396" s="182"/>
      <c r="K396" s="184">
        <v>1</v>
      </c>
      <c r="L396" s="184">
        <f>'норма часов'!$H$9</f>
        <v>8313</v>
      </c>
      <c r="M396" s="178" t="str">
        <f>CONCATENATE(H396," ",F396," (по 1 ЭЦП на 1 учреждение. Срок сертификата ЭЦП 1 год) ","*",I396,"/",L396,"чел.")</f>
        <v>70 ЭЦП (по 1 ЭЦП на 1 учреждение. Срок сертификата ЭЦП 1 год) *0,750078951/8313чел.</v>
      </c>
      <c r="N396" s="133">
        <f t="shared" si="69"/>
        <v>7743.3599999999897</v>
      </c>
      <c r="O396" s="142">
        <f t="shared" si="70"/>
        <v>48.907603999999999</v>
      </c>
      <c r="P396" s="93"/>
      <c r="Q396" s="93">
        <f t="shared" si="59"/>
        <v>406568.912052</v>
      </c>
    </row>
    <row r="397" spans="1:17" s="94" customFormat="1" ht="30" x14ac:dyDescent="0.25">
      <c r="A397" s="276"/>
      <c r="B397" s="279"/>
      <c r="C397" s="269"/>
      <c r="D397" s="208" t="s">
        <v>37</v>
      </c>
      <c r="E397" s="96" t="s">
        <v>42</v>
      </c>
      <c r="F397" s="206" t="s">
        <v>218</v>
      </c>
      <c r="G397" s="168">
        <f t="shared" si="71"/>
        <v>6.31607E-3</v>
      </c>
      <c r="H397" s="182">
        <f t="shared" si="68"/>
        <v>70</v>
      </c>
      <c r="I397" s="176">
        <f t="shared" si="55"/>
        <v>0.75007895099999999</v>
      </c>
      <c r="J397" s="182"/>
      <c r="K397" s="184">
        <v>1</v>
      </c>
      <c r="L397" s="184">
        <f>'норма часов'!$H$9</f>
        <v>8313</v>
      </c>
      <c r="M397" s="178" t="str">
        <f>CONCATENATE(H397," ",F397," (по 1 отчету на 1 учреждение) ","*",I397,"/",L397,"чел.")</f>
        <v>70 отчетов (по 1 отчету на 1 учреждение) *0,750078951/8313чел.</v>
      </c>
      <c r="N397" s="133">
        <f t="shared" si="69"/>
        <v>6540</v>
      </c>
      <c r="O397" s="142">
        <f t="shared" si="70"/>
        <v>41.307097999999996</v>
      </c>
      <c r="P397" s="93"/>
      <c r="Q397" s="93">
        <f t="shared" ref="Q397:Q403" si="72">O397*L397</f>
        <v>343385.90567399998</v>
      </c>
    </row>
    <row r="398" spans="1:17" s="94" customFormat="1" ht="30" x14ac:dyDescent="0.25">
      <c r="A398" s="276"/>
      <c r="B398" s="279"/>
      <c r="C398" s="269"/>
      <c r="D398" s="208" t="s">
        <v>38</v>
      </c>
      <c r="E398" s="96" t="s">
        <v>43</v>
      </c>
      <c r="F398" s="206" t="s">
        <v>219</v>
      </c>
      <c r="G398" s="168">
        <f t="shared" si="71"/>
        <v>3.3024049999999999E-2</v>
      </c>
      <c r="H398" s="182">
        <f t="shared" si="68"/>
        <v>366</v>
      </c>
      <c r="I398" s="176">
        <f t="shared" si="55"/>
        <v>0.75007895099999999</v>
      </c>
      <c r="J398" s="182"/>
      <c r="K398" s="184">
        <v>1</v>
      </c>
      <c r="L398" s="184">
        <f>'норма часов'!$H$9</f>
        <v>8313</v>
      </c>
      <c r="M398" s="178" t="str">
        <f>CONCATENATE(H398," ",F398," (заявленная потребность руководителями учреждений) ","*",I398,"/",L398,"чел.")</f>
        <v>366 мест (заявленная потребность руководителями учреждений) *0,750078951/8313чел.</v>
      </c>
      <c r="N398" s="133">
        <f t="shared" si="69"/>
        <v>1090</v>
      </c>
      <c r="O398" s="142">
        <f t="shared" si="70"/>
        <v>35.996214999999999</v>
      </c>
      <c r="P398" s="93"/>
      <c r="Q398" s="93">
        <f t="shared" si="72"/>
        <v>299236.53529500001</v>
      </c>
    </row>
    <row r="399" spans="1:17" s="94" customFormat="1" x14ac:dyDescent="0.25">
      <c r="A399" s="276"/>
      <c r="B399" s="279"/>
      <c r="C399" s="269"/>
      <c r="D399" s="208" t="s">
        <v>118</v>
      </c>
      <c r="E399" s="96" t="s">
        <v>19</v>
      </c>
      <c r="F399" s="206" t="s">
        <v>19</v>
      </c>
      <c r="G399" s="168">
        <f t="shared" si="71"/>
        <v>0.22449133000000002</v>
      </c>
      <c r="H399" s="182">
        <f>H298</f>
        <v>2488</v>
      </c>
      <c r="I399" s="176">
        <f t="shared" si="55"/>
        <v>0.75007895099999999</v>
      </c>
      <c r="J399" s="182"/>
      <c r="K399" s="184">
        <v>1</v>
      </c>
      <c r="L399" s="184">
        <f>'норма часов'!$H$9</f>
        <v>8313</v>
      </c>
      <c r="M399" s="178" t="str">
        <f>CONCATENATE(H399," ",F399," ","*",I399,"/",L399,"чел.")</f>
        <v>2488 чел. *0,750078951/8313чел.</v>
      </c>
      <c r="N399" s="133">
        <f t="shared" si="69"/>
        <v>490.5</v>
      </c>
      <c r="O399" s="142">
        <f t="shared" si="70"/>
        <v>110.11299699999999</v>
      </c>
      <c r="P399" s="93"/>
      <c r="Q399" s="93">
        <f t="shared" si="72"/>
        <v>915369.34406099992</v>
      </c>
    </row>
    <row r="400" spans="1:17" s="94" customFormat="1" ht="30" x14ac:dyDescent="0.25">
      <c r="A400" s="276"/>
      <c r="B400" s="279"/>
      <c r="C400" s="269"/>
      <c r="D400" s="208" t="s">
        <v>35</v>
      </c>
      <c r="E400" s="96" t="s">
        <v>19</v>
      </c>
      <c r="F400" s="206" t="s">
        <v>19</v>
      </c>
      <c r="G400" s="168">
        <f t="shared" si="71"/>
        <v>1.6421789999999999E-2</v>
      </c>
      <c r="H400" s="182">
        <f t="shared" ref="H400:H405" si="73">H97</f>
        <v>182</v>
      </c>
      <c r="I400" s="176">
        <f t="shared" si="55"/>
        <v>0.75007895099999999</v>
      </c>
      <c r="J400" s="182"/>
      <c r="K400" s="184">
        <v>1</v>
      </c>
      <c r="L400" s="184">
        <f>'норма часов'!$H$9</f>
        <v>8313</v>
      </c>
      <c r="M400" s="178" t="str">
        <f>CONCATENATE(H400," ",F400," (заявленная потребность руководителями учреждений) ","*",I400,"/",L400,"чел.")</f>
        <v>182 чел. (заявленная потребность руководителями учреждений) *0,750078951/8313чел.</v>
      </c>
      <c r="N400" s="133">
        <f t="shared" si="69"/>
        <v>763</v>
      </c>
      <c r="O400" s="142">
        <f t="shared" si="70"/>
        <v>12.529826</v>
      </c>
      <c r="P400" s="93"/>
      <c r="Q400" s="93">
        <f t="shared" si="72"/>
        <v>104160.44353799999</v>
      </c>
    </row>
    <row r="401" spans="1:17" s="94" customFormat="1" ht="30" x14ac:dyDescent="0.25">
      <c r="A401" s="276"/>
      <c r="B401" s="279"/>
      <c r="C401" s="269"/>
      <c r="D401" s="208" t="s">
        <v>36</v>
      </c>
      <c r="E401" s="96" t="s">
        <v>19</v>
      </c>
      <c r="F401" s="206" t="s">
        <v>19</v>
      </c>
      <c r="G401" s="168">
        <f>MROUND(H401*K401*I401/L401,0.000000001)</f>
        <v>1.3805134E-2</v>
      </c>
      <c r="H401" s="182">
        <f t="shared" si="73"/>
        <v>153</v>
      </c>
      <c r="I401" s="176">
        <f t="shared" si="55"/>
        <v>0.75007895099999999</v>
      </c>
      <c r="J401" s="182"/>
      <c r="K401" s="184">
        <v>1</v>
      </c>
      <c r="L401" s="184">
        <f>'норма часов'!$H$9</f>
        <v>8313</v>
      </c>
      <c r="M401" s="178" t="str">
        <f>CONCATENATE(H401," ",F401," (заявленная потребность руководителями учреждений) ","*",I401,"/",L401,"чел.")</f>
        <v>153 чел. (заявленная потребность руководителями учреждений) *0,750078951/8313чел.</v>
      </c>
      <c r="N401" s="133">
        <f t="shared" si="69"/>
        <v>1635</v>
      </c>
      <c r="O401" s="142">
        <f>MROUND(G401*N401,0.000001)</f>
        <v>22.571393999999998</v>
      </c>
      <c r="P401" s="93"/>
      <c r="Q401" s="93">
        <f t="shared" si="72"/>
        <v>187635.99832199997</v>
      </c>
    </row>
    <row r="402" spans="1:17" s="94" customFormat="1" ht="30" x14ac:dyDescent="0.25">
      <c r="A402" s="276"/>
      <c r="B402" s="279"/>
      <c r="C402" s="269"/>
      <c r="D402" s="208" t="s">
        <v>119</v>
      </c>
      <c r="E402" s="96" t="s">
        <v>19</v>
      </c>
      <c r="F402" s="206" t="s">
        <v>19</v>
      </c>
      <c r="G402" s="168">
        <f>MROUND(H402*K402*I402/L402,0.000001)</f>
        <v>1.0376E-2</v>
      </c>
      <c r="H402" s="182">
        <f t="shared" si="73"/>
        <v>115</v>
      </c>
      <c r="I402" s="176">
        <f t="shared" ref="I402:I412" si="74">I401</f>
        <v>0.75007895099999999</v>
      </c>
      <c r="J402" s="182"/>
      <c r="K402" s="184">
        <v>1</v>
      </c>
      <c r="L402" s="184">
        <f>'норма часов'!$H$9</f>
        <v>8313</v>
      </c>
      <c r="M402" s="178" t="str">
        <f>CONCATENATE(H402," ",F402," (заявленная потребность руководителями учреждений) ","*",I402,"/",L402,"чел.")</f>
        <v>115 чел. (заявленная потребность руководителями учреждений) *0,750078951/8313чел.</v>
      </c>
      <c r="N402" s="133">
        <f t="shared" si="69"/>
        <v>3488</v>
      </c>
      <c r="O402" s="142">
        <f t="shared" si="70"/>
        <v>36.191488</v>
      </c>
      <c r="P402" s="93"/>
      <c r="Q402" s="93">
        <f t="shared" si="72"/>
        <v>300859.839744</v>
      </c>
    </row>
    <row r="403" spans="1:17" s="94" customFormat="1" ht="30" x14ac:dyDescent="0.25">
      <c r="A403" s="276"/>
      <c r="B403" s="279"/>
      <c r="C403" s="269"/>
      <c r="D403" s="208" t="s">
        <v>309</v>
      </c>
      <c r="E403" s="96" t="s">
        <v>19</v>
      </c>
      <c r="F403" s="206" t="s">
        <v>19</v>
      </c>
      <c r="G403" s="168">
        <f>MROUND(H403*K403*I403/L403,0.000001)</f>
        <v>0.224491</v>
      </c>
      <c r="H403" s="182">
        <f t="shared" si="73"/>
        <v>2488</v>
      </c>
      <c r="I403" s="176">
        <f t="shared" si="74"/>
        <v>0.75007895099999999</v>
      </c>
      <c r="J403" s="182"/>
      <c r="K403" s="184">
        <v>1</v>
      </c>
      <c r="L403" s="184">
        <f>'норма часов'!$H$9</f>
        <v>8313</v>
      </c>
      <c r="M403" s="178" t="str">
        <f>CONCATENATE(H403," ",F403," (заявленная потребность руководителями учреждений) ","*",I403,"/",L403,"чел.")</f>
        <v>2488 чел. (заявленная потребность руководителями учреждений) *0,750078951/8313чел.</v>
      </c>
      <c r="N403" s="133">
        <f t="shared" si="69"/>
        <v>545</v>
      </c>
      <c r="O403" s="142">
        <f t="shared" si="70"/>
        <v>122.347595</v>
      </c>
      <c r="P403" s="93"/>
      <c r="Q403" s="93">
        <f t="shared" si="72"/>
        <v>1017075.557235</v>
      </c>
    </row>
    <row r="404" spans="1:17" s="94" customFormat="1" x14ac:dyDescent="0.25">
      <c r="A404" s="276"/>
      <c r="B404" s="279"/>
      <c r="C404" s="269"/>
      <c r="D404" s="166"/>
      <c r="E404" s="166"/>
      <c r="F404" s="206" t="s">
        <v>19</v>
      </c>
      <c r="G404" s="168"/>
      <c r="H404" s="182">
        <f t="shared" si="73"/>
        <v>0</v>
      </c>
      <c r="I404" s="176">
        <f t="shared" si="74"/>
        <v>0.75007895099999999</v>
      </c>
      <c r="J404" s="182"/>
      <c r="K404" s="184">
        <v>1</v>
      </c>
      <c r="L404" s="184">
        <f>'норма часов'!$H$9</f>
        <v>8313</v>
      </c>
      <c r="M404" s="178"/>
      <c r="N404" s="133">
        <f t="shared" si="69"/>
        <v>0</v>
      </c>
      <c r="O404" s="142">
        <f t="shared" si="70"/>
        <v>0</v>
      </c>
      <c r="P404" s="93"/>
      <c r="Q404" s="93"/>
    </row>
    <row r="405" spans="1:17" s="94" customFormat="1" x14ac:dyDescent="0.25">
      <c r="A405" s="276"/>
      <c r="B405" s="279"/>
      <c r="C405" s="269"/>
      <c r="D405" s="166" t="s">
        <v>287</v>
      </c>
      <c r="E405" s="166" t="s">
        <v>248</v>
      </c>
      <c r="F405" s="206" t="str">
        <f>F203</f>
        <v>шт.</v>
      </c>
      <c r="G405" s="168">
        <f>MROUND(H405*K405*I405/L405,0.00000001)</f>
        <v>6.31607E-3</v>
      </c>
      <c r="H405" s="182">
        <f t="shared" si="73"/>
        <v>70</v>
      </c>
      <c r="I405" s="176">
        <f t="shared" si="74"/>
        <v>0.75007895099999999</v>
      </c>
      <c r="J405" s="182"/>
      <c r="K405" s="184">
        <v>1</v>
      </c>
      <c r="L405" s="184">
        <f>'норма часов'!$H$9</f>
        <v>8313</v>
      </c>
      <c r="M405" s="178" t="str">
        <f>CONCATENATE(H405," ",F405," ","*",I405,"/",L405,"чел.")</f>
        <v>70 шт. *0,750078951/8313чел.</v>
      </c>
      <c r="N405" s="133">
        <f t="shared" si="69"/>
        <v>65258.299999999923</v>
      </c>
      <c r="O405" s="142">
        <f t="shared" si="70"/>
        <v>412.17599099999995</v>
      </c>
      <c r="P405" s="93"/>
      <c r="Q405" s="93">
        <f>O405*L405</f>
        <v>3426419.0131829996</v>
      </c>
    </row>
    <row r="406" spans="1:17" s="94" customFormat="1" x14ac:dyDescent="0.25">
      <c r="A406" s="276"/>
      <c r="B406" s="279"/>
      <c r="C406" s="269"/>
      <c r="D406" s="166" t="s">
        <v>284</v>
      </c>
      <c r="E406" s="166" t="s">
        <v>26</v>
      </c>
      <c r="F406" s="206" t="s">
        <v>26</v>
      </c>
      <c r="G406" s="168">
        <f>MROUND(H406*K406*I406/L406,0.00000001)</f>
        <v>6.31607E-3</v>
      </c>
      <c r="H406" s="182">
        <f>$H$103</f>
        <v>70</v>
      </c>
      <c r="I406" s="176">
        <f t="shared" si="74"/>
        <v>0.75007895099999999</v>
      </c>
      <c r="J406" s="182"/>
      <c r="K406" s="184">
        <v>1</v>
      </c>
      <c r="L406" s="184">
        <f>'норма часов'!$H$9</f>
        <v>8313</v>
      </c>
      <c r="M406" s="178" t="str">
        <f>CONCATENATE(H406," ",F406," ","*",I406,"/",L406,"чел.")</f>
        <v>70 шт *0,750078951/8313чел.</v>
      </c>
      <c r="N406" s="133">
        <f>$N$103</f>
        <v>24000</v>
      </c>
      <c r="O406" s="142">
        <f t="shared" si="70"/>
        <v>151.58568</v>
      </c>
      <c r="P406" s="93"/>
      <c r="Q406" s="93">
        <f>O406*L406</f>
        <v>1260131.7578399999</v>
      </c>
    </row>
    <row r="407" spans="1:17" s="94" customFormat="1" x14ac:dyDescent="0.25">
      <c r="A407" s="276"/>
      <c r="B407" s="279"/>
      <c r="C407" s="269"/>
      <c r="D407" s="208" t="s">
        <v>121</v>
      </c>
      <c r="E407" s="96" t="s">
        <v>122</v>
      </c>
      <c r="F407" s="206" t="s">
        <v>220</v>
      </c>
      <c r="G407" s="168">
        <f>MROUND(H407*K407*I407/L407,0.00000001)</f>
        <v>6.31607E-3</v>
      </c>
      <c r="H407" s="182">
        <f>H104</f>
        <v>70</v>
      </c>
      <c r="I407" s="176">
        <f>I403</f>
        <v>0.75007895099999999</v>
      </c>
      <c r="J407" s="182"/>
      <c r="K407" s="184">
        <v>1</v>
      </c>
      <c r="L407" s="184">
        <f>'норма часов'!$H$9</f>
        <v>8313</v>
      </c>
      <c r="M407" s="178" t="str">
        <f>CONCATENATE(H407," ",F407," ","*",I407,"/",L407,"чел.")</f>
        <v>70 сайтов *0,750078951/8313чел.</v>
      </c>
      <c r="N407" s="133">
        <f>N104</f>
        <v>5668</v>
      </c>
      <c r="O407" s="142">
        <f t="shared" si="70"/>
        <v>35.799484999999997</v>
      </c>
      <c r="P407" s="93"/>
      <c r="Q407" s="93">
        <f>O407*L407</f>
        <v>297601.11880499998</v>
      </c>
    </row>
    <row r="408" spans="1:17" s="94" customFormat="1" x14ac:dyDescent="0.25">
      <c r="A408" s="276"/>
      <c r="B408" s="279"/>
      <c r="C408" s="201" t="s">
        <v>257</v>
      </c>
      <c r="D408" s="208"/>
      <c r="E408" s="96"/>
      <c r="F408" s="206"/>
      <c r="G408" s="168"/>
      <c r="H408" s="182"/>
      <c r="I408" s="176"/>
      <c r="J408" s="182"/>
      <c r="K408" s="184"/>
      <c r="L408" s="184"/>
      <c r="M408" s="178"/>
      <c r="N408" s="133"/>
      <c r="O408" s="140">
        <f>SUM(O394:O407)</f>
        <v>1806.4105349999998</v>
      </c>
      <c r="P408" s="93"/>
      <c r="Q408" s="93"/>
    </row>
    <row r="409" spans="1:17" s="94" customFormat="1" ht="25.5" x14ac:dyDescent="0.25">
      <c r="A409" s="276"/>
      <c r="B409" s="279"/>
      <c r="C409" s="198" t="s">
        <v>207</v>
      </c>
      <c r="D409" s="166"/>
      <c r="E409" s="166"/>
      <c r="F409" s="210" t="s">
        <v>206</v>
      </c>
      <c r="G409" s="168"/>
      <c r="H409" s="182">
        <f>H106</f>
        <v>0</v>
      </c>
      <c r="I409" s="176">
        <f>I407</f>
        <v>0.75007895099999999</v>
      </c>
      <c r="J409" s="182"/>
      <c r="K409" s="184">
        <v>12</v>
      </c>
      <c r="L409" s="184">
        <f>'норма часов'!$H$9</f>
        <v>8313</v>
      </c>
      <c r="M409" s="178"/>
      <c r="N409" s="133"/>
      <c r="O409" s="142"/>
      <c r="P409" s="93"/>
      <c r="Q409" s="93">
        <f>O409*L409</f>
        <v>0</v>
      </c>
    </row>
    <row r="410" spans="1:17" s="94" customFormat="1" ht="30" x14ac:dyDescent="0.25">
      <c r="A410" s="276"/>
      <c r="B410" s="279"/>
      <c r="C410" s="198" t="s">
        <v>67</v>
      </c>
      <c r="D410" s="166" t="s">
        <v>124</v>
      </c>
      <c r="E410" s="193" t="s">
        <v>26</v>
      </c>
      <c r="F410" s="181" t="s">
        <v>26</v>
      </c>
      <c r="G410" s="168">
        <f>MROUND(H410*K410*I410/L410,0.0000001)</f>
        <v>3.1941299999999999E-2</v>
      </c>
      <c r="H410" s="171">
        <f>H107</f>
        <v>354</v>
      </c>
      <c r="I410" s="176">
        <f t="shared" si="74"/>
        <v>0.75007895099999999</v>
      </c>
      <c r="J410" s="182"/>
      <c r="K410" s="184">
        <v>1</v>
      </c>
      <c r="L410" s="184">
        <f>'норма часов'!$H$9</f>
        <v>8313</v>
      </c>
      <c r="M410" s="178" t="str">
        <f>CONCATENATE(H410," ",F410," ","*",I410,"/",L410,"чел.")</f>
        <v>354 шт *0,750078951/8313чел.</v>
      </c>
      <c r="N410" s="133">
        <f>N107</f>
        <v>2180</v>
      </c>
      <c r="O410" s="142">
        <f>MROUND(G410*N410,0.000001)</f>
        <v>69.63203399999999</v>
      </c>
      <c r="P410" s="93"/>
      <c r="Q410" s="93">
        <f>O410*L410</f>
        <v>578851.09864199988</v>
      </c>
    </row>
    <row r="411" spans="1:17" s="94" customFormat="1" x14ac:dyDescent="0.25">
      <c r="A411" s="276"/>
      <c r="B411" s="279"/>
      <c r="C411" s="269" t="s">
        <v>226</v>
      </c>
      <c r="D411" s="166" t="s">
        <v>40</v>
      </c>
      <c r="E411" s="180" t="s">
        <v>26</v>
      </c>
      <c r="F411" s="180" t="s">
        <v>48</v>
      </c>
      <c r="G411" s="168">
        <f>MROUND(H411*K411*I411/L411,0.000001)</f>
        <v>2.5624999999999998E-2</v>
      </c>
      <c r="H411" s="171">
        <f>H108</f>
        <v>284</v>
      </c>
      <c r="I411" s="176">
        <f>I407</f>
        <v>0.75007895099999999</v>
      </c>
      <c r="J411" s="182"/>
      <c r="K411" s="184">
        <v>1</v>
      </c>
      <c r="L411" s="184">
        <f>'норма часов'!$H$9</f>
        <v>8313</v>
      </c>
      <c r="M411" s="178" t="str">
        <f>CONCATENATE(H411," ",F411," ","*",I411,"/",L411,"чел.")</f>
        <v>284 шт. *0,750078951/8313чел.</v>
      </c>
      <c r="N411" s="133">
        <f>N108</f>
        <v>708.5</v>
      </c>
      <c r="O411" s="142">
        <f>MROUND(G411*N411,0.000001)</f>
        <v>18.155311999999999</v>
      </c>
      <c r="P411" s="93"/>
      <c r="Q411" s="93">
        <f>O411*L411</f>
        <v>150925.108656</v>
      </c>
    </row>
    <row r="412" spans="1:17" s="94" customFormat="1" x14ac:dyDescent="0.25">
      <c r="A412" s="276"/>
      <c r="B412" s="279"/>
      <c r="C412" s="269"/>
      <c r="D412" s="166"/>
      <c r="E412" s="180"/>
      <c r="F412" s="180" t="s">
        <v>48</v>
      </c>
      <c r="G412" s="168"/>
      <c r="H412" s="171">
        <f>H109</f>
        <v>0</v>
      </c>
      <c r="I412" s="176">
        <f t="shared" si="74"/>
        <v>0.75007895099999999</v>
      </c>
      <c r="J412" s="182"/>
      <c r="K412" s="184">
        <v>1</v>
      </c>
      <c r="L412" s="184">
        <f>'норма часов'!$H$9</f>
        <v>8313</v>
      </c>
      <c r="M412" s="178"/>
      <c r="N412" s="133">
        <f>N109</f>
        <v>0</v>
      </c>
      <c r="O412" s="142">
        <f>MROUND(G412*N412,0.000001)</f>
        <v>0</v>
      </c>
      <c r="P412" s="93"/>
      <c r="Q412" s="93"/>
    </row>
    <row r="413" spans="1:17" s="94" customFormat="1" x14ac:dyDescent="0.25">
      <c r="A413" s="277"/>
      <c r="B413" s="280"/>
      <c r="C413" s="221" t="s">
        <v>258</v>
      </c>
      <c r="D413" s="166"/>
      <c r="E413" s="180"/>
      <c r="F413" s="180"/>
      <c r="G413" s="168"/>
      <c r="H413" s="171"/>
      <c r="I413" s="176"/>
      <c r="J413" s="182"/>
      <c r="K413" s="184"/>
      <c r="L413" s="184"/>
      <c r="M413" s="178"/>
      <c r="N413" s="133"/>
      <c r="O413" s="140">
        <f>SUM(O411:O412)</f>
        <v>18.155311999999999</v>
      </c>
      <c r="P413" s="93"/>
      <c r="Q413" s="93"/>
    </row>
    <row r="414" spans="1:17" s="94" customFormat="1" x14ac:dyDescent="0.25">
      <c r="A414" s="275" t="str">
        <f>CONCATENATE('норма часов'!$B$10,",  ",'норма часов'!$C$10,", ",'норма часов'!$D$10,", ",'норма часов'!$F$10)</f>
        <v>Присмотр и уход,  физические лица за исключением льготных категорий, от 1 года до 3 лет, группа продленного дня</v>
      </c>
      <c r="B414" s="278" t="str">
        <f>'норма часов'!$A$10</f>
        <v>880900О.99.0.ББ08АА45000</v>
      </c>
      <c r="C414" s="170"/>
      <c r="D414" s="281" t="s">
        <v>15</v>
      </c>
      <c r="E414" s="281"/>
      <c r="F414" s="281"/>
      <c r="G414" s="282"/>
      <c r="H414" s="171"/>
      <c r="I414" s="176"/>
      <c r="J414" s="171"/>
      <c r="K414" s="177"/>
      <c r="L414" s="177"/>
      <c r="M414" s="197"/>
      <c r="N414" s="139"/>
      <c r="O414" s="140" t="e">
        <f>O415+O420+O437</f>
        <v>#DIV/0!</v>
      </c>
      <c r="P414" s="93"/>
      <c r="Q414" s="93"/>
    </row>
    <row r="415" spans="1:17" s="94" customFormat="1" x14ac:dyDescent="0.25">
      <c r="A415" s="276"/>
      <c r="B415" s="279"/>
      <c r="C415" s="167"/>
      <c r="D415" s="283" t="s">
        <v>49</v>
      </c>
      <c r="E415" s="283"/>
      <c r="F415" s="283"/>
      <c r="G415" s="284"/>
      <c r="H415" s="171"/>
      <c r="I415" s="176"/>
      <c r="J415" s="171"/>
      <c r="K415" s="177"/>
      <c r="L415" s="177"/>
      <c r="M415" s="178"/>
      <c r="N415" s="133"/>
      <c r="O415" s="140" t="e">
        <f>O417+O419</f>
        <v>#DIV/0!</v>
      </c>
      <c r="P415" s="93"/>
      <c r="Q415" s="93"/>
    </row>
    <row r="416" spans="1:17" s="94" customFormat="1" x14ac:dyDescent="0.25">
      <c r="A416" s="276"/>
      <c r="B416" s="279"/>
      <c r="C416" s="167">
        <v>211</v>
      </c>
      <c r="D416" s="179" t="s">
        <v>73</v>
      </c>
      <c r="E416" s="180" t="s">
        <v>87</v>
      </c>
      <c r="F416" s="181" t="s">
        <v>87</v>
      </c>
      <c r="G416" s="168" t="e">
        <f>MROUND(H416*K416*I416/L416,0.000001)</f>
        <v>#DIV/0!</v>
      </c>
      <c r="H416" s="182">
        <f>H12</f>
        <v>754.5</v>
      </c>
      <c r="I416" s="183">
        <f>'норма часов'!$K$10</f>
        <v>0</v>
      </c>
      <c r="J416" s="182"/>
      <c r="K416" s="184">
        <v>12</v>
      </c>
      <c r="L416" s="184">
        <f>'норма часов'!$H$10</f>
        <v>0</v>
      </c>
      <c r="M416" s="178" t="str">
        <f>CONCATENATE(H416," ",F416," ","в мес.","*",K416,"мес.","*",I416,"/",L416,"чел.")</f>
        <v>754,5 шт. ед в мес.*12мес.*0/0чел.</v>
      </c>
      <c r="N416" s="133">
        <f>N12</f>
        <v>17757.67192842943</v>
      </c>
      <c r="O416" s="141" t="e">
        <f>MROUND(G416*N416,0.000001)</f>
        <v>#DIV/0!</v>
      </c>
      <c r="P416" s="93"/>
      <c r="Q416" s="93"/>
    </row>
    <row r="417" spans="1:17" s="94" customFormat="1" x14ac:dyDescent="0.25">
      <c r="A417" s="276"/>
      <c r="B417" s="279"/>
      <c r="C417" s="170" t="s">
        <v>249</v>
      </c>
      <c r="D417" s="179"/>
      <c r="E417" s="180"/>
      <c r="F417" s="181"/>
      <c r="G417" s="168"/>
      <c r="H417" s="182"/>
      <c r="I417" s="217"/>
      <c r="J417" s="182"/>
      <c r="K417" s="184"/>
      <c r="L417" s="184"/>
      <c r="M417" s="178"/>
      <c r="N417" s="139"/>
      <c r="O417" s="140" t="e">
        <f>SUM(O416)</f>
        <v>#DIV/0!</v>
      </c>
      <c r="P417" s="93"/>
      <c r="Q417" s="93"/>
    </row>
    <row r="418" spans="1:17" s="94" customFormat="1" x14ac:dyDescent="0.25">
      <c r="A418" s="276"/>
      <c r="B418" s="279"/>
      <c r="C418" s="167">
        <v>213</v>
      </c>
      <c r="D418" s="179" t="s">
        <v>74</v>
      </c>
      <c r="E418" s="180" t="s">
        <v>75</v>
      </c>
      <c r="F418" s="181"/>
      <c r="G418" s="168">
        <v>30.2</v>
      </c>
      <c r="H418" s="171"/>
      <c r="I418" s="176">
        <f>I416</f>
        <v>0</v>
      </c>
      <c r="J418" s="171"/>
      <c r="K418" s="177">
        <v>12</v>
      </c>
      <c r="L418" s="184">
        <f>'норма часов'!$H$10</f>
        <v>0</v>
      </c>
      <c r="M418" s="178"/>
      <c r="N418" s="133"/>
      <c r="O418" s="142" t="e">
        <f>MROUND(O416*0.302,0.000001)</f>
        <v>#DIV/0!</v>
      </c>
      <c r="P418" s="93"/>
      <c r="Q418" s="93"/>
    </row>
    <row r="419" spans="1:17" s="94" customFormat="1" x14ac:dyDescent="0.25">
      <c r="A419" s="276"/>
      <c r="B419" s="279"/>
      <c r="C419" s="170" t="s">
        <v>250</v>
      </c>
      <c r="D419" s="179"/>
      <c r="E419" s="180"/>
      <c r="F419" s="181"/>
      <c r="G419" s="168"/>
      <c r="H419" s="171"/>
      <c r="I419" s="176"/>
      <c r="J419" s="171"/>
      <c r="K419" s="177"/>
      <c r="L419" s="184"/>
      <c r="M419" s="178"/>
      <c r="N419" s="139"/>
      <c r="O419" s="140" t="e">
        <f>SUM(O418)</f>
        <v>#DIV/0!</v>
      </c>
      <c r="P419" s="93"/>
      <c r="Q419" s="93"/>
    </row>
    <row r="420" spans="1:17" s="94" customFormat="1" x14ac:dyDescent="0.25">
      <c r="A420" s="276"/>
      <c r="B420" s="279"/>
      <c r="C420" s="167"/>
      <c r="D420" s="285" t="s">
        <v>50</v>
      </c>
      <c r="E420" s="285"/>
      <c r="F420" s="285"/>
      <c r="G420" s="284"/>
      <c r="H420" s="171"/>
      <c r="I420" s="176">
        <f>I418</f>
        <v>0</v>
      </c>
      <c r="J420" s="171"/>
      <c r="K420" s="177"/>
      <c r="L420" s="184"/>
      <c r="M420" s="178"/>
      <c r="N420" s="133"/>
      <c r="O420" s="140" t="e">
        <f>O430+O431+O432+O433+O434++O435</f>
        <v>#DIV/0!</v>
      </c>
      <c r="P420" s="93"/>
      <c r="Q420" s="93"/>
    </row>
    <row r="421" spans="1:17" s="94" customFormat="1" ht="30" x14ac:dyDescent="0.25">
      <c r="A421" s="276"/>
      <c r="B421" s="279"/>
      <c r="C421" s="272" t="s">
        <v>67</v>
      </c>
      <c r="D421" s="166" t="s">
        <v>88</v>
      </c>
      <c r="E421" s="193" t="s">
        <v>26</v>
      </c>
      <c r="F421" s="181" t="s">
        <v>26</v>
      </c>
      <c r="G421" s="168" t="e">
        <f>MROUND(H421*K421*I421/L421,0.000001)</f>
        <v>#DIV/0!</v>
      </c>
      <c r="H421" s="171">
        <f>H17</f>
        <v>4451</v>
      </c>
      <c r="I421" s="176">
        <f t="shared" ref="I421:I502" si="75">I420</f>
        <v>0</v>
      </c>
      <c r="J421" s="182"/>
      <c r="K421" s="184">
        <v>1</v>
      </c>
      <c r="L421" s="184">
        <f>'норма часов'!$H$10</f>
        <v>0</v>
      </c>
      <c r="M421" s="178" t="str">
        <f>CONCATENATE(H421," ",F421," ","*",I421,"/",L421,"чел.")</f>
        <v>4451 шт *0/0чел.</v>
      </c>
      <c r="N421" s="133">
        <f>N17</f>
        <v>4487.7952145585241</v>
      </c>
      <c r="O421" s="142" t="e">
        <f t="shared" ref="O421:O429" si="76">MROUND(G421*N421,0.000001)</f>
        <v>#DIV/0!</v>
      </c>
      <c r="P421" s="93"/>
      <c r="Q421" s="93"/>
    </row>
    <row r="422" spans="1:17" s="94" customFormat="1" ht="30" x14ac:dyDescent="0.25">
      <c r="A422" s="276"/>
      <c r="B422" s="279"/>
      <c r="C422" s="273"/>
      <c r="D422" s="166" t="s">
        <v>89</v>
      </c>
      <c r="E422" s="193" t="s">
        <v>26</v>
      </c>
      <c r="F422" s="181" t="s">
        <v>26</v>
      </c>
      <c r="G422" s="168" t="e">
        <f>MROUND(H422*K422*I422/L422,0.000001)</f>
        <v>#DIV/0!</v>
      </c>
      <c r="H422" s="171">
        <f>H18</f>
        <v>2064</v>
      </c>
      <c r="I422" s="176">
        <f t="shared" si="75"/>
        <v>0</v>
      </c>
      <c r="J422" s="182"/>
      <c r="K422" s="184">
        <v>1</v>
      </c>
      <c r="L422" s="184">
        <f>'норма часов'!$H$10</f>
        <v>0</v>
      </c>
      <c r="M422" s="178" t="str">
        <f t="shared" ref="M422:M429" si="77">CONCATENATE(H422," ",F422," ","*",I422,"/",L422,"чел.")</f>
        <v>2064 шт *0/0чел.</v>
      </c>
      <c r="N422" s="133">
        <f>N18</f>
        <v>10298.088691860465</v>
      </c>
      <c r="O422" s="142" t="e">
        <f t="shared" si="76"/>
        <v>#DIV/0!</v>
      </c>
      <c r="P422" s="93"/>
      <c r="Q422" s="93"/>
    </row>
    <row r="423" spans="1:17" s="94" customFormat="1" ht="30" x14ac:dyDescent="0.25">
      <c r="A423" s="276"/>
      <c r="B423" s="279"/>
      <c r="C423" s="273"/>
      <c r="D423" s="166" t="s">
        <v>90</v>
      </c>
      <c r="E423" s="193" t="s">
        <v>26</v>
      </c>
      <c r="F423" s="181" t="s">
        <v>26</v>
      </c>
      <c r="G423" s="168" t="e">
        <f>MROUND(H423*K423*I423/L423,0.000001)</f>
        <v>#DIV/0!</v>
      </c>
      <c r="H423" s="171">
        <f>H19</f>
        <v>32</v>
      </c>
      <c r="I423" s="176">
        <f t="shared" si="75"/>
        <v>0</v>
      </c>
      <c r="J423" s="182"/>
      <c r="K423" s="184">
        <v>1</v>
      </c>
      <c r="L423" s="184">
        <f>'норма часов'!$H$10</f>
        <v>0</v>
      </c>
      <c r="M423" s="178" t="str">
        <f t="shared" si="77"/>
        <v>32 шт *0/0чел.</v>
      </c>
      <c r="N423" s="133">
        <f>N19</f>
        <v>92105</v>
      </c>
      <c r="O423" s="142" t="e">
        <f t="shared" si="76"/>
        <v>#DIV/0!</v>
      </c>
      <c r="P423" s="93"/>
      <c r="Q423" s="93"/>
    </row>
    <row r="424" spans="1:17" s="94" customFormat="1" ht="30" x14ac:dyDescent="0.25">
      <c r="A424" s="276"/>
      <c r="B424" s="279"/>
      <c r="C424" s="273"/>
      <c r="D424" s="166" t="s">
        <v>293</v>
      </c>
      <c r="E424" s="193" t="s">
        <v>26</v>
      </c>
      <c r="F424" s="181" t="s">
        <v>26</v>
      </c>
      <c r="G424" s="168" t="e">
        <f t="shared" ref="G424:G429" si="78">MROUND(H424*K424*I424/L424,0.00000001)</f>
        <v>#DIV/0!</v>
      </c>
      <c r="H424" s="171">
        <f>$H$20</f>
        <v>106</v>
      </c>
      <c r="I424" s="176">
        <f t="shared" si="75"/>
        <v>0</v>
      </c>
      <c r="J424" s="182"/>
      <c r="K424" s="184">
        <v>1</v>
      </c>
      <c r="L424" s="184">
        <f>'норма часов'!$H$10</f>
        <v>0</v>
      </c>
      <c r="M424" s="178" t="str">
        <f t="shared" si="77"/>
        <v>106 шт *0/0чел.</v>
      </c>
      <c r="N424" s="130">
        <f>$N$20</f>
        <v>25724</v>
      </c>
      <c r="O424" s="142" t="e">
        <f t="shared" si="76"/>
        <v>#DIV/0!</v>
      </c>
      <c r="P424" s="93"/>
      <c r="Q424" s="93"/>
    </row>
    <row r="425" spans="1:17" s="94" customFormat="1" x14ac:dyDescent="0.25">
      <c r="A425" s="276"/>
      <c r="B425" s="279"/>
      <c r="C425" s="273"/>
      <c r="D425" s="166" t="s">
        <v>288</v>
      </c>
      <c r="E425" s="193" t="s">
        <v>26</v>
      </c>
      <c r="F425" s="181" t="s">
        <v>26</v>
      </c>
      <c r="G425" s="168" t="e">
        <f t="shared" si="78"/>
        <v>#DIV/0!</v>
      </c>
      <c r="H425" s="171">
        <f>$H$21</f>
        <v>118</v>
      </c>
      <c r="I425" s="176">
        <f t="shared" si="75"/>
        <v>0</v>
      </c>
      <c r="J425" s="182"/>
      <c r="K425" s="184">
        <v>1</v>
      </c>
      <c r="L425" s="184">
        <f>'норма часов'!$H$10</f>
        <v>0</v>
      </c>
      <c r="M425" s="178" t="str">
        <f t="shared" si="77"/>
        <v>118 шт *0/0чел.</v>
      </c>
      <c r="N425" s="130">
        <f>$N$21</f>
        <v>66824.851694915254</v>
      </c>
      <c r="O425" s="142" t="e">
        <f t="shared" si="76"/>
        <v>#DIV/0!</v>
      </c>
      <c r="P425" s="93"/>
      <c r="Q425" s="93"/>
    </row>
    <row r="426" spans="1:17" s="94" customFormat="1" x14ac:dyDescent="0.25">
      <c r="A426" s="276"/>
      <c r="B426" s="279"/>
      <c r="C426" s="273"/>
      <c r="D426" s="166" t="s">
        <v>289</v>
      </c>
      <c r="E426" s="193" t="s">
        <v>26</v>
      </c>
      <c r="F426" s="181" t="s">
        <v>26</v>
      </c>
      <c r="G426" s="168" t="e">
        <f t="shared" si="78"/>
        <v>#DIV/0!</v>
      </c>
      <c r="H426" s="171">
        <f>$H$22</f>
        <v>32</v>
      </c>
      <c r="I426" s="176">
        <f t="shared" si="75"/>
        <v>0</v>
      </c>
      <c r="J426" s="182"/>
      <c r="K426" s="184">
        <v>1</v>
      </c>
      <c r="L426" s="184">
        <f>'норма часов'!$H$10</f>
        <v>0</v>
      </c>
      <c r="M426" s="178" t="str">
        <f t="shared" si="77"/>
        <v>32 шт *0/0чел.</v>
      </c>
      <c r="N426" s="130">
        <f>$N$22</f>
        <v>55471.189999999973</v>
      </c>
      <c r="O426" s="142" t="e">
        <f t="shared" si="76"/>
        <v>#DIV/0!</v>
      </c>
      <c r="P426" s="93"/>
      <c r="Q426" s="93"/>
    </row>
    <row r="427" spans="1:17" s="94" customFormat="1" ht="30" x14ac:dyDescent="0.25">
      <c r="A427" s="276"/>
      <c r="B427" s="279"/>
      <c r="C427" s="273"/>
      <c r="D427" s="166" t="s">
        <v>290</v>
      </c>
      <c r="E427" s="193" t="s">
        <v>26</v>
      </c>
      <c r="F427" s="181" t="s">
        <v>26</v>
      </c>
      <c r="G427" s="168" t="e">
        <f t="shared" si="78"/>
        <v>#DIV/0!</v>
      </c>
      <c r="H427" s="171">
        <f>$H$23</f>
        <v>28</v>
      </c>
      <c r="I427" s="176">
        <f t="shared" si="75"/>
        <v>0</v>
      </c>
      <c r="J427" s="182"/>
      <c r="K427" s="184">
        <v>1</v>
      </c>
      <c r="L427" s="184">
        <f>'норма часов'!$H$10</f>
        <v>0</v>
      </c>
      <c r="M427" s="178" t="str">
        <f t="shared" si="77"/>
        <v>28 шт *0/0чел.</v>
      </c>
      <c r="N427" s="133">
        <f>$N$23</f>
        <v>46683.610000000008</v>
      </c>
      <c r="O427" s="142" t="e">
        <f t="shared" si="76"/>
        <v>#DIV/0!</v>
      </c>
      <c r="P427" s="93"/>
      <c r="Q427" s="93"/>
    </row>
    <row r="428" spans="1:17" s="94" customFormat="1" x14ac:dyDescent="0.25">
      <c r="A428" s="276"/>
      <c r="B428" s="279"/>
      <c r="C428" s="273"/>
      <c r="D428" s="166" t="s">
        <v>291</v>
      </c>
      <c r="E428" s="193" t="s">
        <v>26</v>
      </c>
      <c r="F428" s="181" t="s">
        <v>26</v>
      </c>
      <c r="G428" s="168" t="e">
        <f t="shared" si="78"/>
        <v>#DIV/0!</v>
      </c>
      <c r="H428" s="171">
        <f>$H$24</f>
        <v>30</v>
      </c>
      <c r="I428" s="176">
        <f t="shared" si="75"/>
        <v>0</v>
      </c>
      <c r="J428" s="182"/>
      <c r="K428" s="184">
        <v>1</v>
      </c>
      <c r="L428" s="184">
        <f>'норма часов'!$H$10</f>
        <v>0</v>
      </c>
      <c r="M428" s="178" t="str">
        <f t="shared" si="77"/>
        <v>30 шт *0/0чел.</v>
      </c>
      <c r="N428" s="133">
        <f>$N$24</f>
        <v>16750.030000000006</v>
      </c>
      <c r="O428" s="142" t="e">
        <f t="shared" si="76"/>
        <v>#DIV/0!</v>
      </c>
      <c r="P428" s="93"/>
      <c r="Q428" s="93"/>
    </row>
    <row r="429" spans="1:17" s="94" customFormat="1" ht="30" x14ac:dyDescent="0.25">
      <c r="A429" s="276"/>
      <c r="B429" s="279"/>
      <c r="C429" s="274"/>
      <c r="D429" s="166" t="s">
        <v>292</v>
      </c>
      <c r="E429" s="193" t="s">
        <v>26</v>
      </c>
      <c r="F429" s="181" t="s">
        <v>26</v>
      </c>
      <c r="G429" s="168" t="e">
        <f t="shared" si="78"/>
        <v>#DIV/0!</v>
      </c>
      <c r="H429" s="171">
        <f>$H$25</f>
        <v>119</v>
      </c>
      <c r="I429" s="176">
        <f t="shared" si="75"/>
        <v>0</v>
      </c>
      <c r="J429" s="182"/>
      <c r="K429" s="184">
        <v>1</v>
      </c>
      <c r="L429" s="184">
        <f>'норма часов'!$H$10</f>
        <v>0</v>
      </c>
      <c r="M429" s="178" t="str">
        <f t="shared" si="77"/>
        <v>119 шт *0/0чел.</v>
      </c>
      <c r="N429" s="133">
        <f>$N$25</f>
        <v>11979.1</v>
      </c>
      <c r="O429" s="142" t="e">
        <f t="shared" si="76"/>
        <v>#DIV/0!</v>
      </c>
      <c r="P429" s="93"/>
      <c r="Q429" s="93"/>
    </row>
    <row r="430" spans="1:17" s="94" customFormat="1" x14ac:dyDescent="0.25">
      <c r="A430" s="276"/>
      <c r="B430" s="279"/>
      <c r="C430" s="170" t="s">
        <v>251</v>
      </c>
      <c r="D430" s="166"/>
      <c r="E430" s="193"/>
      <c r="F430" s="181"/>
      <c r="G430" s="168"/>
      <c r="H430" s="171"/>
      <c r="I430" s="176"/>
      <c r="J430" s="182"/>
      <c r="K430" s="184"/>
      <c r="L430" s="184"/>
      <c r="M430" s="178"/>
      <c r="N430" s="139"/>
      <c r="O430" s="140" t="e">
        <f>SUM(O421:O429)</f>
        <v>#DIV/0!</v>
      </c>
      <c r="P430" s="93"/>
      <c r="Q430" s="93"/>
    </row>
    <row r="431" spans="1:17" s="94" customFormat="1" x14ac:dyDescent="0.25">
      <c r="A431" s="276"/>
      <c r="B431" s="279"/>
      <c r="C431" s="167" t="s">
        <v>91</v>
      </c>
      <c r="D431" s="166"/>
      <c r="E431" s="180"/>
      <c r="F431" s="181">
        <v>0</v>
      </c>
      <c r="G431" s="168"/>
      <c r="H431" s="171"/>
      <c r="I431" s="176">
        <f>I423</f>
        <v>0</v>
      </c>
      <c r="J431" s="182"/>
      <c r="K431" s="184"/>
      <c r="L431" s="184"/>
      <c r="M431" s="178"/>
      <c r="N431" s="133"/>
      <c r="O431" s="142">
        <f>MROUND(G431*N431,0.000001)</f>
        <v>0</v>
      </c>
      <c r="P431" s="93"/>
      <c r="Q431" s="93">
        <f>O431*L431</f>
        <v>0</v>
      </c>
    </row>
    <row r="432" spans="1:17" s="94" customFormat="1" ht="30" x14ac:dyDescent="0.25">
      <c r="A432" s="276"/>
      <c r="B432" s="279"/>
      <c r="C432" s="167" t="s">
        <v>93</v>
      </c>
      <c r="D432" s="218" t="s">
        <v>94</v>
      </c>
      <c r="E432" s="180" t="s">
        <v>95</v>
      </c>
      <c r="F432" s="181" t="s">
        <v>95</v>
      </c>
      <c r="G432" s="196">
        <f>G28</f>
        <v>247</v>
      </c>
      <c r="H432" s="171">
        <f>H28</f>
        <v>247</v>
      </c>
      <c r="I432" s="176">
        <f t="shared" si="75"/>
        <v>0</v>
      </c>
      <c r="J432" s="182"/>
      <c r="K432" s="184">
        <v>1</v>
      </c>
      <c r="L432" s="184">
        <f>'норма часов'!$H$10</f>
        <v>0</v>
      </c>
      <c r="M432" s="178" t="str">
        <f>CONCATENATE(G432,"- фактичесое посещение 1 ребенка в год")</f>
        <v>247- фактичесое посещение 1 ребенка в год</v>
      </c>
      <c r="N432" s="133">
        <f>N28</f>
        <v>103.30800858029392</v>
      </c>
      <c r="O432" s="142">
        <f>MROUND(G432*N432,0.000001)</f>
        <v>25517.078118999998</v>
      </c>
      <c r="P432" s="93"/>
      <c r="Q432" s="93">
        <f>O432*L432</f>
        <v>0</v>
      </c>
    </row>
    <row r="433" spans="1:17" s="94" customFormat="1" ht="30" x14ac:dyDescent="0.25">
      <c r="A433" s="276"/>
      <c r="B433" s="279"/>
      <c r="C433" s="167" t="s">
        <v>96</v>
      </c>
      <c r="D433" s="166" t="s">
        <v>97</v>
      </c>
      <c r="E433" s="180" t="s">
        <v>98</v>
      </c>
      <c r="F433" s="181" t="s">
        <v>203</v>
      </c>
      <c r="G433" s="168" t="e">
        <f>MROUND(H433*K433*I433/L433,0.000001)</f>
        <v>#DIV/0!</v>
      </c>
      <c r="H433" s="171">
        <f>H29</f>
        <v>24970</v>
      </c>
      <c r="I433" s="176">
        <f t="shared" si="75"/>
        <v>0</v>
      </c>
      <c r="J433" s="182"/>
      <c r="K433" s="184">
        <v>1</v>
      </c>
      <c r="L433" s="184">
        <f>'норма часов'!$H$10</f>
        <v>0</v>
      </c>
      <c r="M433" s="178" t="str">
        <f>CONCATENATE(H433," ",F433," ","*",I433,"/",L433,"чел.")</f>
        <v>24970 компл. *0/0чел.</v>
      </c>
      <c r="N433" s="133">
        <f>N29</f>
        <v>636.48928313976774</v>
      </c>
      <c r="O433" s="142" t="e">
        <f>MROUND(G433*N433,0.000001)</f>
        <v>#DIV/0!</v>
      </c>
      <c r="P433" s="93"/>
      <c r="Q433" s="93"/>
    </row>
    <row r="434" spans="1:17" s="94" customFormat="1" ht="30" x14ac:dyDescent="0.25">
      <c r="A434" s="276"/>
      <c r="B434" s="279"/>
      <c r="C434" s="270" t="s">
        <v>85</v>
      </c>
      <c r="D434" s="166" t="s">
        <v>99</v>
      </c>
      <c r="E434" s="180" t="s">
        <v>202</v>
      </c>
      <c r="F434" s="181" t="s">
        <v>204</v>
      </c>
      <c r="G434" s="168" t="e">
        <f>MROUND(H434*K434*I434/L434,0.000001)</f>
        <v>#DIV/0!</v>
      </c>
      <c r="H434" s="171">
        <f>H30</f>
        <v>502</v>
      </c>
      <c r="I434" s="176">
        <f t="shared" si="75"/>
        <v>0</v>
      </c>
      <c r="J434" s="182"/>
      <c r="K434" s="184">
        <v>12</v>
      </c>
      <c r="L434" s="184">
        <f>'норма часов'!$H$10</f>
        <v>0</v>
      </c>
      <c r="M434" s="178" t="str">
        <f>CONCATENATE(H434," ",F434," ","*",I434,"/",L434,"чел.")</f>
        <v>502 гр. *0/0чел.</v>
      </c>
      <c r="N434" s="133">
        <f>N30</f>
        <v>2150.1340039840643</v>
      </c>
      <c r="O434" s="142" t="e">
        <f>MROUND(G434*N434,0.000001)</f>
        <v>#DIV/0!</v>
      </c>
      <c r="P434" s="93"/>
      <c r="Q434" s="93"/>
    </row>
    <row r="435" spans="1:17" s="94" customFormat="1" ht="30" x14ac:dyDescent="0.25">
      <c r="A435" s="276"/>
      <c r="B435" s="279"/>
      <c r="C435" s="270"/>
      <c r="D435" s="166" t="s">
        <v>100</v>
      </c>
      <c r="E435" s="180" t="s">
        <v>98</v>
      </c>
      <c r="F435" s="181" t="s">
        <v>203</v>
      </c>
      <c r="G435" s="168" t="e">
        <f>MROUND(H435*K435*I435/L435,0.00000001)</f>
        <v>#DIV/0!</v>
      </c>
      <c r="H435" s="171">
        <f>H31</f>
        <v>369</v>
      </c>
      <c r="I435" s="176">
        <f t="shared" si="75"/>
        <v>0</v>
      </c>
      <c r="J435" s="182"/>
      <c r="K435" s="184">
        <v>1</v>
      </c>
      <c r="L435" s="184">
        <f>'норма часов'!$H$10</f>
        <v>0</v>
      </c>
      <c r="M435" s="178" t="str">
        <f>CONCATENATE(H435," ",F435," ","*",I435,"/",L435,"чел.")</f>
        <v>369 компл. *0/0чел.</v>
      </c>
      <c r="N435" s="133">
        <f>N31</f>
        <v>8695.8073170731714</v>
      </c>
      <c r="O435" s="142" t="e">
        <f>MROUND(G435*N435,0.000001)</f>
        <v>#DIV/0!</v>
      </c>
      <c r="P435" s="93"/>
      <c r="Q435" s="93"/>
    </row>
    <row r="436" spans="1:17" s="94" customFormat="1" x14ac:dyDescent="0.25">
      <c r="A436" s="276"/>
      <c r="B436" s="279"/>
      <c r="C436" s="170" t="s">
        <v>259</v>
      </c>
      <c r="D436" s="283"/>
      <c r="E436" s="283"/>
      <c r="F436" s="283"/>
      <c r="G436" s="284"/>
      <c r="H436" s="171"/>
      <c r="I436" s="176">
        <f t="shared" si="75"/>
        <v>0</v>
      </c>
      <c r="J436" s="171"/>
      <c r="K436" s="177"/>
      <c r="L436" s="184"/>
      <c r="M436" s="197"/>
      <c r="N436" s="133"/>
      <c r="O436" s="140" t="e">
        <f>O434+O435</f>
        <v>#DIV/0!</v>
      </c>
      <c r="P436" s="93"/>
      <c r="Q436" s="93"/>
    </row>
    <row r="437" spans="1:17" s="92" customFormat="1" x14ac:dyDescent="0.25">
      <c r="A437" s="276"/>
      <c r="B437" s="279"/>
      <c r="C437" s="170"/>
      <c r="D437" s="283" t="s">
        <v>51</v>
      </c>
      <c r="E437" s="283"/>
      <c r="F437" s="283"/>
      <c r="G437" s="284"/>
      <c r="H437" s="171"/>
      <c r="I437" s="172">
        <f t="shared" si="75"/>
        <v>0</v>
      </c>
      <c r="J437" s="173"/>
      <c r="K437" s="174"/>
      <c r="L437" s="184"/>
      <c r="M437" s="175"/>
      <c r="N437" s="139"/>
      <c r="O437" s="140"/>
      <c r="P437" s="91"/>
      <c r="Q437" s="93">
        <f>O437*L437</f>
        <v>0</v>
      </c>
    </row>
    <row r="438" spans="1:17" s="94" customFormat="1" x14ac:dyDescent="0.25">
      <c r="A438" s="276"/>
      <c r="B438" s="279"/>
      <c r="C438" s="170"/>
      <c r="D438" s="286" t="s">
        <v>5</v>
      </c>
      <c r="E438" s="286"/>
      <c r="F438" s="286"/>
      <c r="G438" s="287"/>
      <c r="H438" s="171"/>
      <c r="I438" s="176">
        <f t="shared" si="75"/>
        <v>0</v>
      </c>
      <c r="J438" s="171"/>
      <c r="K438" s="177"/>
      <c r="L438" s="184"/>
      <c r="M438" s="197"/>
      <c r="N438" s="139"/>
      <c r="O438" s="140" t="e">
        <f>O439+O449+O455+O457+O459+O461+O463</f>
        <v>#DIV/0!</v>
      </c>
      <c r="P438" s="93"/>
      <c r="Q438" s="93"/>
    </row>
    <row r="439" spans="1:17" s="94" customFormat="1" x14ac:dyDescent="0.25">
      <c r="A439" s="276"/>
      <c r="B439" s="279"/>
      <c r="C439" s="198" t="s">
        <v>57</v>
      </c>
      <c r="D439" s="286" t="s">
        <v>6</v>
      </c>
      <c r="E439" s="286"/>
      <c r="F439" s="286"/>
      <c r="G439" s="287"/>
      <c r="H439" s="182"/>
      <c r="I439" s="176">
        <f t="shared" si="75"/>
        <v>0</v>
      </c>
      <c r="J439" s="182"/>
      <c r="K439" s="184"/>
      <c r="L439" s="184"/>
      <c r="M439" s="197"/>
      <c r="N439" s="133"/>
      <c r="O439" s="140" t="e">
        <f>O440+O441+O445+O448</f>
        <v>#DIV/0!</v>
      </c>
      <c r="P439" s="93"/>
      <c r="Q439" s="93"/>
    </row>
    <row r="440" spans="1:17" s="94" customFormat="1" ht="30" x14ac:dyDescent="0.25">
      <c r="A440" s="276"/>
      <c r="B440" s="279"/>
      <c r="C440" s="198" t="s">
        <v>59</v>
      </c>
      <c r="D440" s="166" t="s">
        <v>7</v>
      </c>
      <c r="E440" s="199" t="s">
        <v>8</v>
      </c>
      <c r="F440" s="199" t="s">
        <v>8</v>
      </c>
      <c r="G440" s="168" t="e">
        <f>MROUND(H440*K440*I440/L440,0.000001)</f>
        <v>#DIV/0!</v>
      </c>
      <c r="H440" s="219">
        <f>H36</f>
        <v>3891472.4332458824</v>
      </c>
      <c r="I440" s="176">
        <f t="shared" si="75"/>
        <v>0</v>
      </c>
      <c r="J440" s="182"/>
      <c r="K440" s="184">
        <v>1</v>
      </c>
      <c r="L440" s="184">
        <f>'норма часов'!$H$10</f>
        <v>0</v>
      </c>
      <c r="M440" s="178" t="str">
        <f>CONCATENATE(H440," ",F440,"(лимиты выделенные УЖКХ) ","*",I440,"/",L440,"чел.")</f>
        <v>3891472,43324588 кВт час.(лимиты выделенные УЖКХ) *0/0чел.</v>
      </c>
      <c r="N440" s="133">
        <f>N36</f>
        <v>10.421489327157605</v>
      </c>
      <c r="O440" s="142" t="e">
        <f>MROUND(G440*N440,0.000001)</f>
        <v>#DIV/0!</v>
      </c>
      <c r="P440" s="93"/>
      <c r="Q440" s="93"/>
    </row>
    <row r="441" spans="1:17" s="94" customFormat="1" x14ac:dyDescent="0.25">
      <c r="A441" s="276"/>
      <c r="B441" s="279"/>
      <c r="C441" s="198" t="s">
        <v>60</v>
      </c>
      <c r="D441" s="166" t="s">
        <v>9</v>
      </c>
      <c r="E441" s="199" t="s">
        <v>10</v>
      </c>
      <c r="F441" s="199" t="s">
        <v>10</v>
      </c>
      <c r="G441" s="168" t="e">
        <f>MROUND(H441*K441*I441/L441,0.0000001)</f>
        <v>#DIV/0!</v>
      </c>
      <c r="H441" s="182">
        <f>H37</f>
        <v>29800.65</v>
      </c>
      <c r="I441" s="176">
        <f t="shared" si="75"/>
        <v>0</v>
      </c>
      <c r="J441" s="182"/>
      <c r="K441" s="184">
        <v>1</v>
      </c>
      <c r="L441" s="184">
        <f>'норма часов'!$H$10</f>
        <v>0</v>
      </c>
      <c r="M441" s="178" t="str">
        <f>CONCATENATE(H441," ",F441,"(лимиты выделенные УЖКХ) ","*",I441,"/",L441,"чел.")</f>
        <v>29800,65 Гкал(лимиты выделенные УЖКХ) *0/0чел.</v>
      </c>
      <c r="N441" s="133">
        <f>N37</f>
        <v>2853.8909184866775</v>
      </c>
      <c r="O441" s="142" t="e">
        <f>MROUND(G441*N441,0.000001)</f>
        <v>#DIV/0!</v>
      </c>
      <c r="P441" s="93"/>
      <c r="Q441" s="93"/>
    </row>
    <row r="442" spans="1:17" s="94" customFormat="1" x14ac:dyDescent="0.25">
      <c r="A442" s="276"/>
      <c r="B442" s="279"/>
      <c r="C442" s="269" t="s">
        <v>61</v>
      </c>
      <c r="D442" s="166" t="s">
        <v>12</v>
      </c>
      <c r="E442" s="200" t="s">
        <v>11</v>
      </c>
      <c r="F442" s="200" t="s">
        <v>11</v>
      </c>
      <c r="G442" s="168" t="e">
        <f>MROUND(H442*K442*I442/L442,0.000001)</f>
        <v>#DIV/0!</v>
      </c>
      <c r="H442" s="182">
        <f>H38</f>
        <v>227836.99175999995</v>
      </c>
      <c r="I442" s="176">
        <f t="shared" si="75"/>
        <v>0</v>
      </c>
      <c r="J442" s="182"/>
      <c r="K442" s="184">
        <v>1</v>
      </c>
      <c r="L442" s="184">
        <f>'норма часов'!$H$10</f>
        <v>0</v>
      </c>
      <c r="M442" s="178" t="str">
        <f>CONCATENATE(H442," ",F442,"(лимиты выделенные УЖКХ) ","*",I442,"/",L442,"чел.")</f>
        <v>227836,99176 м3(лимиты выделенные УЖКХ) *0/0чел.</v>
      </c>
      <c r="N442" s="133">
        <f>N139</f>
        <v>51.83000000000002</v>
      </c>
      <c r="O442" s="142" t="e">
        <f>MROUND(G442*N442,0.000001)</f>
        <v>#DIV/0!</v>
      </c>
      <c r="P442" s="93"/>
      <c r="Q442" s="93"/>
    </row>
    <row r="443" spans="1:17" s="94" customFormat="1" ht="30" x14ac:dyDescent="0.25">
      <c r="A443" s="276"/>
      <c r="B443" s="279"/>
      <c r="C443" s="269"/>
      <c r="D443" s="166" t="s">
        <v>17</v>
      </c>
      <c r="E443" s="200" t="s">
        <v>11</v>
      </c>
      <c r="F443" s="200" t="s">
        <v>11</v>
      </c>
      <c r="G443" s="168" t="e">
        <f>MROUND(H443*K443*I443/L443,0.0000000000001)</f>
        <v>#DIV/0!</v>
      </c>
      <c r="H443" s="182">
        <f>H39</f>
        <v>26.008809369960769</v>
      </c>
      <c r="I443" s="176">
        <f t="shared" si="75"/>
        <v>0</v>
      </c>
      <c r="J443" s="182"/>
      <c r="K443" s="184">
        <v>12</v>
      </c>
      <c r="L443" s="184">
        <f>'норма часов'!$H$10</f>
        <v>0</v>
      </c>
      <c r="M443" s="178" t="str">
        <f>CONCATENATE(H443," ",F443,"(лимиты выделенные УЖКХ) ","*",I443,"/",L443,"чел.")</f>
        <v>26,0088093699608 м3(лимиты выделенные УЖКХ) *0/0чел.</v>
      </c>
      <c r="N443" s="133">
        <f>N39</f>
        <v>57495.6</v>
      </c>
      <c r="O443" s="142" t="e">
        <f>MROUND(G443*N443,0.0000000000001)</f>
        <v>#DIV/0!</v>
      </c>
      <c r="P443" s="93"/>
      <c r="Q443" s="93"/>
    </row>
    <row r="444" spans="1:17" s="94" customFormat="1" x14ac:dyDescent="0.25">
      <c r="A444" s="276"/>
      <c r="B444" s="279"/>
      <c r="C444" s="269"/>
      <c r="D444" s="166" t="s">
        <v>13</v>
      </c>
      <c r="E444" s="200" t="s">
        <v>11</v>
      </c>
      <c r="F444" s="200" t="s">
        <v>11</v>
      </c>
      <c r="G444" s="168" t="e">
        <f>MROUND(H444*K444*I444/L444,0.000001)</f>
        <v>#DIV/0!</v>
      </c>
      <c r="H444" s="182">
        <f>H40</f>
        <v>227836.99175999995</v>
      </c>
      <c r="I444" s="176">
        <f t="shared" si="75"/>
        <v>0</v>
      </c>
      <c r="J444" s="182"/>
      <c r="K444" s="184">
        <v>1</v>
      </c>
      <c r="L444" s="184">
        <f>'норма часов'!$H$10</f>
        <v>0</v>
      </c>
      <c r="M444" s="178" t="str">
        <f>CONCATENATE(H444," ",F444,"(лимиты выделенные УЖКХ) ","*",I444,"/",L444,"чел.")</f>
        <v>227836,99176 м3(лимиты выделенные УЖКХ) *0/0чел.</v>
      </c>
      <c r="N444" s="133">
        <f>N40</f>
        <v>109.46574140931681</v>
      </c>
      <c r="O444" s="142" t="e">
        <f>MROUND(G444*N444,0.000001)</f>
        <v>#DIV/0!</v>
      </c>
      <c r="P444" s="93"/>
      <c r="Q444" s="93"/>
    </row>
    <row r="445" spans="1:17" s="94" customFormat="1" ht="28.5" x14ac:dyDescent="0.25">
      <c r="A445" s="276"/>
      <c r="B445" s="279"/>
      <c r="C445" s="201" t="s">
        <v>253</v>
      </c>
      <c r="D445" s="166"/>
      <c r="E445" s="200"/>
      <c r="F445" s="200"/>
      <c r="G445" s="168"/>
      <c r="H445" s="182"/>
      <c r="I445" s="176"/>
      <c r="J445" s="182"/>
      <c r="K445" s="184"/>
      <c r="L445" s="184"/>
      <c r="M445" s="178"/>
      <c r="N445" s="139"/>
      <c r="O445" s="140" t="e">
        <f>SUM(O442:O444)</f>
        <v>#DIV/0!</v>
      </c>
      <c r="P445" s="93"/>
      <c r="Q445" s="93"/>
    </row>
    <row r="446" spans="1:17" s="94" customFormat="1" x14ac:dyDescent="0.25">
      <c r="A446" s="276"/>
      <c r="B446" s="279"/>
      <c r="C446" s="269" t="s">
        <v>208</v>
      </c>
      <c r="D446" s="166" t="s">
        <v>21</v>
      </c>
      <c r="E446" s="96" t="s">
        <v>11</v>
      </c>
      <c r="F446" s="96" t="s">
        <v>11</v>
      </c>
      <c r="G446" s="168" t="e">
        <f>MROUND(H446*K446*I446/L446,0.00000001)</f>
        <v>#DIV/0!</v>
      </c>
      <c r="H446" s="182">
        <f>H42</f>
        <v>349.68999999999994</v>
      </c>
      <c r="I446" s="176">
        <f>I444</f>
        <v>0</v>
      </c>
      <c r="J446" s="182"/>
      <c r="K446" s="184">
        <v>1</v>
      </c>
      <c r="L446" s="184">
        <f>'норма часов'!$H$10</f>
        <v>0</v>
      </c>
      <c r="M446" s="178" t="str">
        <f>CONCATENATE(H446," ",F446," ","*",I446,"/",L446,"чел.")</f>
        <v>349,69 м3 *0/0чел.</v>
      </c>
      <c r="N446" s="133">
        <f>N42</f>
        <v>8906.5643855986727</v>
      </c>
      <c r="O446" s="142" t="e">
        <f>MROUND(G446*N446,0.000001)</f>
        <v>#DIV/0!</v>
      </c>
      <c r="P446" s="93"/>
      <c r="Q446" s="93"/>
    </row>
    <row r="447" spans="1:17" s="94" customFormat="1" ht="30" x14ac:dyDescent="0.25">
      <c r="A447" s="276"/>
      <c r="B447" s="279"/>
      <c r="C447" s="269"/>
      <c r="D447" s="166" t="s">
        <v>22</v>
      </c>
      <c r="E447" s="96" t="s">
        <v>23</v>
      </c>
      <c r="F447" s="96" t="s">
        <v>26</v>
      </c>
      <c r="G447" s="168" t="e">
        <f>MROUND(H447*K447*I447/L447,0.0000001)</f>
        <v>#DIV/0!</v>
      </c>
      <c r="H447" s="182">
        <f>H43</f>
        <v>284</v>
      </c>
      <c r="I447" s="176">
        <f t="shared" si="75"/>
        <v>0</v>
      </c>
      <c r="J447" s="182"/>
      <c r="K447" s="184">
        <v>1</v>
      </c>
      <c r="L447" s="184">
        <f>'норма часов'!$H$10</f>
        <v>0</v>
      </c>
      <c r="M447" s="178" t="str">
        <f>CONCATENATE(H447," ",F447,"(потребность из расчета 4 контейнера для уборки территории весной и осенью на 1 учреждение)","*",I447,"/",L447,"чел.")</f>
        <v>284 шт(потребность из расчета 4 контейнера для уборки территории весной и осенью на 1 учреждение)*0/0чел.</v>
      </c>
      <c r="N447" s="133">
        <f>N43</f>
        <v>5937.7100000000055</v>
      </c>
      <c r="O447" s="142" t="e">
        <f>MROUND(G447*N447,0.000001)</f>
        <v>#DIV/0!</v>
      </c>
      <c r="P447" s="93"/>
      <c r="Q447" s="93"/>
    </row>
    <row r="448" spans="1:17" s="94" customFormat="1" ht="28.5" x14ac:dyDescent="0.25">
      <c r="A448" s="276"/>
      <c r="B448" s="279"/>
      <c r="C448" s="201" t="s">
        <v>254</v>
      </c>
      <c r="D448" s="166"/>
      <c r="E448" s="96"/>
      <c r="F448" s="96"/>
      <c r="G448" s="168"/>
      <c r="H448" s="182"/>
      <c r="I448" s="176"/>
      <c r="J448" s="182"/>
      <c r="K448" s="184"/>
      <c r="L448" s="184"/>
      <c r="M448" s="178"/>
      <c r="N448" s="139"/>
      <c r="O448" s="140" t="e">
        <f>SUM(O446:O447)</f>
        <v>#DIV/0!</v>
      </c>
      <c r="P448" s="93"/>
      <c r="Q448" s="93"/>
    </row>
    <row r="449" spans="1:17" s="94" customFormat="1" x14ac:dyDescent="0.25">
      <c r="A449" s="276"/>
      <c r="B449" s="279"/>
      <c r="C449" s="198"/>
      <c r="D449" s="285" t="s">
        <v>14</v>
      </c>
      <c r="E449" s="285"/>
      <c r="F449" s="285"/>
      <c r="G449" s="284"/>
      <c r="H449" s="204"/>
      <c r="I449" s="176">
        <f>I444</f>
        <v>0</v>
      </c>
      <c r="J449" s="204"/>
      <c r="K449" s="205"/>
      <c r="L449" s="184"/>
      <c r="M449" s="197"/>
      <c r="N449" s="133"/>
      <c r="O449" s="140" t="e">
        <f>O453+O454</f>
        <v>#DIV/0!</v>
      </c>
      <c r="P449" s="93"/>
      <c r="Q449" s="93"/>
    </row>
    <row r="450" spans="1:17" s="94" customFormat="1" x14ac:dyDescent="0.25">
      <c r="A450" s="276"/>
      <c r="B450" s="279"/>
      <c r="C450" s="269" t="s">
        <v>62</v>
      </c>
      <c r="D450" s="166" t="s">
        <v>41</v>
      </c>
      <c r="E450" s="193" t="s">
        <v>20</v>
      </c>
      <c r="F450" s="193" t="s">
        <v>20</v>
      </c>
      <c r="G450" s="168" t="e">
        <f>MROUND(H450*K450*I450/L450,0.00000001)</f>
        <v>#DIV/0!</v>
      </c>
      <c r="H450" s="182">
        <f>H46</f>
        <v>54199.745000000003</v>
      </c>
      <c r="I450" s="176">
        <f t="shared" si="75"/>
        <v>0</v>
      </c>
      <c r="J450" s="182"/>
      <c r="K450" s="184">
        <v>1</v>
      </c>
      <c r="L450" s="184">
        <f>'норма часов'!$H$10</f>
        <v>0</v>
      </c>
      <c r="M450" s="178" t="str">
        <f>CONCATENATE(H450," ",F450," ","*",I450,"/",L450,"чел.")</f>
        <v>54199,745 м2 *0/0чел.</v>
      </c>
      <c r="N450" s="133">
        <f>N46</f>
        <v>1389.0226051801535</v>
      </c>
      <c r="O450" s="142" t="e">
        <f>MROUND(G450*N450,0.000001)</f>
        <v>#DIV/0!</v>
      </c>
      <c r="P450" s="93"/>
      <c r="Q450" s="93"/>
    </row>
    <row r="451" spans="1:17" s="94" customFormat="1" x14ac:dyDescent="0.25">
      <c r="A451" s="276"/>
      <c r="B451" s="279"/>
      <c r="C451" s="269"/>
      <c r="D451" s="166" t="s">
        <v>41</v>
      </c>
      <c r="E451" s="193" t="s">
        <v>78</v>
      </c>
      <c r="F451" s="193" t="s">
        <v>78</v>
      </c>
      <c r="G451" s="168" t="e">
        <f>MROUND(H451*K451*I451/L451,0.00000001)</f>
        <v>#DIV/0!</v>
      </c>
      <c r="H451" s="182">
        <f>H47</f>
        <v>7278.5</v>
      </c>
      <c r="I451" s="176">
        <f t="shared" si="75"/>
        <v>0</v>
      </c>
      <c r="J451" s="182"/>
      <c r="K451" s="184">
        <v>1</v>
      </c>
      <c r="L451" s="184">
        <f>'норма часов'!$H$10</f>
        <v>0</v>
      </c>
      <c r="M451" s="178" t="str">
        <f>CONCATENATE(H451," ",F451," ","*",I451,"/",L451,"чел.")</f>
        <v>7278,5 погон.м. *0/0чел.</v>
      </c>
      <c r="N451" s="133">
        <f>N47</f>
        <v>4431.8197430789314</v>
      </c>
      <c r="O451" s="142" t="e">
        <f>MROUND(G451*N451,0.000001)</f>
        <v>#DIV/0!</v>
      </c>
      <c r="P451" s="93"/>
      <c r="Q451" s="93"/>
    </row>
    <row r="452" spans="1:17" s="94" customFormat="1" x14ac:dyDescent="0.25">
      <c r="A452" s="276"/>
      <c r="B452" s="279"/>
      <c r="C452" s="269"/>
      <c r="D452" s="166" t="s">
        <v>41</v>
      </c>
      <c r="E452" s="193" t="s">
        <v>48</v>
      </c>
      <c r="F452" s="193" t="s">
        <v>48</v>
      </c>
      <c r="G452" s="168" t="e">
        <f>MROUND(H452*K452*I452/L452,0.0000000001)</f>
        <v>#DIV/0!</v>
      </c>
      <c r="H452" s="182">
        <f>H48</f>
        <v>2277</v>
      </c>
      <c r="I452" s="176">
        <f t="shared" si="75"/>
        <v>0</v>
      </c>
      <c r="J452" s="182"/>
      <c r="K452" s="184">
        <v>1</v>
      </c>
      <c r="L452" s="184">
        <f>'норма часов'!$H$10</f>
        <v>0</v>
      </c>
      <c r="M452" s="178" t="str">
        <f>CONCATENATE(H452," ",F452," ","*",I452,"/",L452,"чел.")</f>
        <v>2277 шт. *0/0чел.</v>
      </c>
      <c r="N452" s="133">
        <f>N48</f>
        <v>141324.10953008343</v>
      </c>
      <c r="O452" s="142" t="e">
        <f>MROUND(G452*N452,0.000001)</f>
        <v>#DIV/0!</v>
      </c>
      <c r="P452" s="93"/>
      <c r="Q452" s="93"/>
    </row>
    <row r="453" spans="1:17" s="94" customFormat="1" ht="28.5" x14ac:dyDescent="0.25">
      <c r="A453" s="276"/>
      <c r="B453" s="279"/>
      <c r="C453" s="201" t="s">
        <v>252</v>
      </c>
      <c r="D453" s="166"/>
      <c r="E453" s="193"/>
      <c r="F453" s="193"/>
      <c r="G453" s="168"/>
      <c r="H453" s="182"/>
      <c r="I453" s="176"/>
      <c r="J453" s="182"/>
      <c r="K453" s="184"/>
      <c r="L453" s="184"/>
      <c r="M453" s="178"/>
      <c r="N453" s="139"/>
      <c r="O453" s="140" t="e">
        <f>SUM(O450:O452)</f>
        <v>#DIV/0!</v>
      </c>
      <c r="P453" s="93"/>
      <c r="Q453" s="93"/>
    </row>
    <row r="454" spans="1:17" s="94" customFormat="1" x14ac:dyDescent="0.25">
      <c r="A454" s="276"/>
      <c r="B454" s="279"/>
      <c r="C454" s="198" t="s">
        <v>63</v>
      </c>
      <c r="D454" s="166"/>
      <c r="E454" s="193" t="s">
        <v>20</v>
      </c>
      <c r="F454" s="193" t="s">
        <v>20</v>
      </c>
      <c r="G454" s="168" t="e">
        <f>MROUND(H454*K454*I454/L454,0.000001)</f>
        <v>#DIV/0!</v>
      </c>
      <c r="H454" s="182">
        <f>H353</f>
        <v>0</v>
      </c>
      <c r="I454" s="176">
        <f>I452</f>
        <v>0</v>
      </c>
      <c r="J454" s="182"/>
      <c r="K454" s="184">
        <v>12</v>
      </c>
      <c r="L454" s="184">
        <f>'норма часов'!$H$10</f>
        <v>0</v>
      </c>
      <c r="M454" s="178"/>
      <c r="N454" s="133">
        <f>N353</f>
        <v>0</v>
      </c>
      <c r="O454" s="142" t="e">
        <f>MROUND(G454*N454,0.000001)</f>
        <v>#DIV/0!</v>
      </c>
      <c r="P454" s="93"/>
      <c r="Q454" s="93"/>
    </row>
    <row r="455" spans="1:17" s="94" customFormat="1" x14ac:dyDescent="0.25">
      <c r="A455" s="276"/>
      <c r="B455" s="279"/>
      <c r="C455" s="198"/>
      <c r="D455" s="283" t="s">
        <v>52</v>
      </c>
      <c r="E455" s="283"/>
      <c r="F455" s="283"/>
      <c r="G455" s="284"/>
      <c r="H455" s="171"/>
      <c r="I455" s="176">
        <f t="shared" si="75"/>
        <v>0</v>
      </c>
      <c r="J455" s="171"/>
      <c r="K455" s="177"/>
      <c r="L455" s="184"/>
      <c r="M455" s="197"/>
      <c r="N455" s="133"/>
      <c r="O455" s="140"/>
      <c r="P455" s="93"/>
      <c r="Q455" s="93">
        <f>O455*L455</f>
        <v>0</v>
      </c>
    </row>
    <row r="456" spans="1:17" s="94" customFormat="1" x14ac:dyDescent="0.25">
      <c r="A456" s="276"/>
      <c r="B456" s="279"/>
      <c r="C456" s="198"/>
      <c r="D456" s="179"/>
      <c r="E456" s="180"/>
      <c r="F456" s="181"/>
      <c r="G456" s="168"/>
      <c r="H456" s="171"/>
      <c r="I456" s="176">
        <f t="shared" si="75"/>
        <v>0</v>
      </c>
      <c r="J456" s="171"/>
      <c r="K456" s="177"/>
      <c r="L456" s="184"/>
      <c r="M456" s="197"/>
      <c r="N456" s="133"/>
      <c r="O456" s="142"/>
      <c r="P456" s="93"/>
      <c r="Q456" s="93">
        <f>O456*L456</f>
        <v>0</v>
      </c>
    </row>
    <row r="457" spans="1:17" s="94" customFormat="1" x14ac:dyDescent="0.25">
      <c r="A457" s="276"/>
      <c r="B457" s="279"/>
      <c r="C457" s="267" t="s">
        <v>101</v>
      </c>
      <c r="D457" s="288" t="s">
        <v>53</v>
      </c>
      <c r="E457" s="288"/>
      <c r="F457" s="288"/>
      <c r="G457" s="289"/>
      <c r="H457" s="171"/>
      <c r="I457" s="176">
        <f t="shared" si="75"/>
        <v>0</v>
      </c>
      <c r="J457" s="171"/>
      <c r="K457" s="177"/>
      <c r="L457" s="184"/>
      <c r="M457" s="197"/>
      <c r="N457" s="133"/>
      <c r="O457" s="140" t="e">
        <f>O458</f>
        <v>#DIV/0!</v>
      </c>
      <c r="P457" s="93"/>
      <c r="Q457" s="93"/>
    </row>
    <row r="458" spans="1:17" s="94" customFormat="1" ht="45" x14ac:dyDescent="0.25">
      <c r="A458" s="276"/>
      <c r="B458" s="279"/>
      <c r="C458" s="268"/>
      <c r="D458" s="166" t="s">
        <v>286</v>
      </c>
      <c r="E458" s="180" t="s">
        <v>26</v>
      </c>
      <c r="F458" s="180" t="s">
        <v>26</v>
      </c>
      <c r="G458" s="168" t="e">
        <f>MROUND(H458*K458*I458/L458,0.00000001)</f>
        <v>#DIV/0!</v>
      </c>
      <c r="H458" s="171">
        <f>$H$54</f>
        <v>70</v>
      </c>
      <c r="I458" s="176">
        <f t="shared" si="75"/>
        <v>0</v>
      </c>
      <c r="J458" s="171"/>
      <c r="K458" s="177">
        <v>12</v>
      </c>
      <c r="L458" s="184">
        <f>'норма часов'!$H$10</f>
        <v>0</v>
      </c>
      <c r="M458" s="178" t="str">
        <f>CONCATENATE(H458," ",F458," ","в мес.","*",K458,"мес.","*",I458,"/",L458,"чел.")</f>
        <v>70 шт в мес.*12мес.*0/0чел.</v>
      </c>
      <c r="N458" s="133">
        <f>$N$54</f>
        <v>418.67999999999967</v>
      </c>
      <c r="O458" s="142" t="e">
        <f>MROUND(G458*N458,0.000001)</f>
        <v>#DIV/0!</v>
      </c>
      <c r="P458" s="93"/>
      <c r="Q458" s="93"/>
    </row>
    <row r="459" spans="1:17" s="94" customFormat="1" x14ac:dyDescent="0.25">
      <c r="A459" s="276"/>
      <c r="B459" s="279"/>
      <c r="C459" s="269" t="s">
        <v>102</v>
      </c>
      <c r="D459" s="288" t="s">
        <v>54</v>
      </c>
      <c r="E459" s="288"/>
      <c r="F459" s="288"/>
      <c r="G459" s="289"/>
      <c r="H459" s="171"/>
      <c r="I459" s="176">
        <f>I457</f>
        <v>0</v>
      </c>
      <c r="J459" s="182"/>
      <c r="K459" s="177"/>
      <c r="L459" s="184"/>
      <c r="M459" s="197"/>
      <c r="N459" s="133"/>
      <c r="O459" s="140" t="e">
        <f>O460</f>
        <v>#DIV/0!</v>
      </c>
      <c r="P459" s="93"/>
      <c r="Q459" s="93"/>
    </row>
    <row r="460" spans="1:17" s="94" customFormat="1" x14ac:dyDescent="0.25">
      <c r="A460" s="276"/>
      <c r="B460" s="279"/>
      <c r="C460" s="269"/>
      <c r="D460" s="179" t="s">
        <v>103</v>
      </c>
      <c r="E460" s="180" t="s">
        <v>26</v>
      </c>
      <c r="F460" s="180" t="s">
        <v>26</v>
      </c>
      <c r="G460" s="168" t="e">
        <f>MROUND(H460*K460*I460/L460,0.00000001)</f>
        <v>#DIV/0!</v>
      </c>
      <c r="H460" s="182">
        <v>4</v>
      </c>
      <c r="I460" s="176">
        <f t="shared" si="75"/>
        <v>0</v>
      </c>
      <c r="J460" s="182"/>
      <c r="K460" s="184">
        <v>12</v>
      </c>
      <c r="L460" s="184">
        <f>'норма часов'!$H$10</f>
        <v>0</v>
      </c>
      <c r="M460" s="178" t="str">
        <f>CONCATENATE(H460," ",F460," ","в мес.","*",K460,"мес.","*",I460,"/",L460,"чел.")</f>
        <v>4 шт в мес.*12мес.*0/0чел.</v>
      </c>
      <c r="N460" s="133">
        <f>N56</f>
        <v>2507</v>
      </c>
      <c r="O460" s="142" t="e">
        <f>MROUND(G460*N460,0.000001)</f>
        <v>#DIV/0!</v>
      </c>
      <c r="P460" s="93"/>
      <c r="Q460" s="93"/>
    </row>
    <row r="461" spans="1:17" s="94" customFormat="1" x14ac:dyDescent="0.25">
      <c r="A461" s="276"/>
      <c r="B461" s="279"/>
      <c r="C461" s="198"/>
      <c r="D461" s="283" t="s">
        <v>55</v>
      </c>
      <c r="E461" s="283"/>
      <c r="F461" s="283"/>
      <c r="G461" s="284"/>
      <c r="H461" s="171"/>
      <c r="I461" s="176">
        <f t="shared" si="75"/>
        <v>0</v>
      </c>
      <c r="J461" s="171"/>
      <c r="K461" s="177"/>
      <c r="L461" s="184"/>
      <c r="M461" s="197"/>
      <c r="N461" s="133"/>
      <c r="O461" s="142"/>
      <c r="P461" s="93"/>
      <c r="Q461" s="93">
        <f>O461*L461</f>
        <v>0</v>
      </c>
    </row>
    <row r="462" spans="1:17" s="94" customFormat="1" x14ac:dyDescent="0.25">
      <c r="A462" s="276"/>
      <c r="B462" s="279"/>
      <c r="C462" s="198"/>
      <c r="D462" s="166"/>
      <c r="E462" s="96"/>
      <c r="F462" s="206"/>
      <c r="G462" s="161"/>
      <c r="H462" s="171"/>
      <c r="I462" s="176">
        <f t="shared" si="75"/>
        <v>0</v>
      </c>
      <c r="J462" s="171"/>
      <c r="K462" s="177"/>
      <c r="L462" s="184"/>
      <c r="M462" s="197"/>
      <c r="N462" s="133"/>
      <c r="O462" s="142"/>
      <c r="P462" s="93"/>
      <c r="Q462" s="93">
        <f>O462*L462</f>
        <v>0</v>
      </c>
    </row>
    <row r="463" spans="1:17" s="94" customFormat="1" x14ac:dyDescent="0.25">
      <c r="A463" s="276"/>
      <c r="B463" s="279"/>
      <c r="C463" s="198"/>
      <c r="D463" s="288" t="s">
        <v>56</v>
      </c>
      <c r="E463" s="288"/>
      <c r="F463" s="288"/>
      <c r="G463" s="289"/>
      <c r="H463" s="182"/>
      <c r="I463" s="176">
        <f t="shared" si="75"/>
        <v>0</v>
      </c>
      <c r="J463" s="182"/>
      <c r="K463" s="184"/>
      <c r="L463" s="184"/>
      <c r="M463" s="197"/>
      <c r="N463" s="133"/>
      <c r="O463" s="140" t="e">
        <f>O471+O493+O494+O509+O510+O511+O514</f>
        <v>#DIV/0!</v>
      </c>
      <c r="P463" s="93"/>
      <c r="Q463" s="93"/>
    </row>
    <row r="464" spans="1:17" s="94" customFormat="1" ht="45" x14ac:dyDescent="0.25">
      <c r="A464" s="276"/>
      <c r="B464" s="279"/>
      <c r="C464" s="269" t="s">
        <v>64</v>
      </c>
      <c r="D464" s="166" t="s">
        <v>24</v>
      </c>
      <c r="E464" s="96" t="s">
        <v>20</v>
      </c>
      <c r="F464" s="96" t="s">
        <v>209</v>
      </c>
      <c r="G464" s="168" t="e">
        <f>MROUND(H464*K464*I464/L464,0.000001)</f>
        <v>#DIV/0!</v>
      </c>
      <c r="H464" s="182">
        <f>H60</f>
        <v>125417.61000000002</v>
      </c>
      <c r="I464" s="176">
        <f t="shared" si="75"/>
        <v>0</v>
      </c>
      <c r="J464" s="182"/>
      <c r="K464" s="184">
        <v>12</v>
      </c>
      <c r="L464" s="184">
        <f>'норма часов'!$H$10</f>
        <v>0</v>
      </c>
      <c r="M464" s="178" t="str">
        <f t="shared" ref="M464:M470" si="79">CONCATENATE(H464," ",F464," ","в мес.","*",K464,"мес.","*",I464,"/",L464,"чел.")</f>
        <v>125417,61 м2 (обрабатываемая площадь) в мес.*12мес.*0/0чел.</v>
      </c>
      <c r="N464" s="133">
        <f t="shared" ref="N464:N470" si="80">N60</f>
        <v>1.1554000005793981</v>
      </c>
      <c r="O464" s="142" t="e">
        <f t="shared" ref="O464:O470" si="81">MROUND(G464*N464,0.000001)</f>
        <v>#DIV/0!</v>
      </c>
      <c r="P464" s="93"/>
      <c r="Q464" s="93"/>
    </row>
    <row r="465" spans="1:17" s="94" customFormat="1" ht="45" x14ac:dyDescent="0.25">
      <c r="A465" s="276"/>
      <c r="B465" s="279"/>
      <c r="C465" s="269"/>
      <c r="D465" s="166" t="s">
        <v>77</v>
      </c>
      <c r="E465" s="96" t="s">
        <v>20</v>
      </c>
      <c r="F465" s="96" t="s">
        <v>209</v>
      </c>
      <c r="G465" s="168" t="e">
        <f>MROUND(H465*K465*I465/L465,0.000001)</f>
        <v>#DIV/0!</v>
      </c>
      <c r="H465" s="182">
        <f>H162</f>
        <v>125417.61000000002</v>
      </c>
      <c r="I465" s="176">
        <f t="shared" si="75"/>
        <v>0</v>
      </c>
      <c r="J465" s="182"/>
      <c r="K465" s="184">
        <v>12</v>
      </c>
      <c r="L465" s="184">
        <f>'норма часов'!$H$10</f>
        <v>0</v>
      </c>
      <c r="M465" s="178" t="str">
        <f t="shared" si="79"/>
        <v>125417,61 м2 (обрабатываемая площадь) в мес.*12мес.*0/0чел.</v>
      </c>
      <c r="N465" s="133">
        <f t="shared" si="80"/>
        <v>1.5260000303519317</v>
      </c>
      <c r="O465" s="142" t="e">
        <f t="shared" si="81"/>
        <v>#DIV/0!</v>
      </c>
      <c r="P465" s="93"/>
      <c r="Q465" s="93"/>
    </row>
    <row r="466" spans="1:17" s="94" customFormat="1" ht="45" x14ac:dyDescent="0.25">
      <c r="A466" s="276"/>
      <c r="B466" s="279"/>
      <c r="C466" s="269"/>
      <c r="D466" s="166" t="s">
        <v>298</v>
      </c>
      <c r="E466" s="96" t="s">
        <v>20</v>
      </c>
      <c r="F466" s="96" t="s">
        <v>209</v>
      </c>
      <c r="G466" s="168" t="e">
        <f>MROUND(H466*K466*I466/L466,0.00000001)</f>
        <v>#DIV/0!</v>
      </c>
      <c r="H466" s="182">
        <f>H62</f>
        <v>125417.61000000002</v>
      </c>
      <c r="I466" s="176">
        <f>I462</f>
        <v>0</v>
      </c>
      <c r="J466" s="182"/>
      <c r="K466" s="184">
        <v>12</v>
      </c>
      <c r="L466" s="184">
        <f>'норма часов'!$H$10</f>
        <v>0</v>
      </c>
      <c r="M466" s="178" t="str">
        <f t="shared" si="79"/>
        <v>125417,61 м2 (обрабатываемая площадь) в мес.*12мес.*0/0чел.</v>
      </c>
      <c r="N466" s="133">
        <f t="shared" si="80"/>
        <v>0.54500000704313645</v>
      </c>
      <c r="O466" s="142" t="e">
        <f t="shared" si="81"/>
        <v>#DIV/0!</v>
      </c>
      <c r="P466" s="93"/>
      <c r="Q466" s="93"/>
    </row>
    <row r="467" spans="1:17" s="94" customFormat="1" ht="45" x14ac:dyDescent="0.25">
      <c r="A467" s="276"/>
      <c r="B467" s="279"/>
      <c r="C467" s="269"/>
      <c r="D467" s="166" t="s">
        <v>299</v>
      </c>
      <c r="E467" s="96" t="s">
        <v>20</v>
      </c>
      <c r="F467" s="96" t="s">
        <v>209</v>
      </c>
      <c r="G467" s="168" t="e">
        <f>MROUND(H467*K467*I467/L467,0.00000001)</f>
        <v>#DIV/0!</v>
      </c>
      <c r="H467" s="182">
        <f>H63</f>
        <v>125417.61000000002</v>
      </c>
      <c r="I467" s="176">
        <f>I463</f>
        <v>0</v>
      </c>
      <c r="J467" s="182"/>
      <c r="K467" s="184">
        <v>24</v>
      </c>
      <c r="L467" s="184">
        <f>'норма часов'!$H$10</f>
        <v>0</v>
      </c>
      <c r="M467" s="178" t="str">
        <f>CONCATENATE(H467," ",F467," ","в год","*",K467," раза в год","*",I467,"/",L467,"чел.")</f>
        <v>125417,61 м2 (обрабатываемая площадь) в год*24 раза в год*0/0чел.</v>
      </c>
      <c r="N467" s="133">
        <f t="shared" si="80"/>
        <v>2.2890000056610869</v>
      </c>
      <c r="O467" s="142" t="e">
        <f t="shared" si="81"/>
        <v>#DIV/0!</v>
      </c>
      <c r="P467" s="93"/>
      <c r="Q467" s="93"/>
    </row>
    <row r="468" spans="1:17" s="94" customFormat="1" ht="45" x14ac:dyDescent="0.25">
      <c r="A468" s="276"/>
      <c r="B468" s="279"/>
      <c r="C468" s="269"/>
      <c r="D468" s="166" t="s">
        <v>300</v>
      </c>
      <c r="E468" s="96" t="s">
        <v>280</v>
      </c>
      <c r="F468" s="96" t="s">
        <v>281</v>
      </c>
      <c r="G468" s="168" t="e">
        <f>MROUND(H468*K468*I468/L468,0.00000001)</f>
        <v>#DIV/0!</v>
      </c>
      <c r="H468" s="182">
        <f>H64</f>
        <v>31.200000000000021</v>
      </c>
      <c r="I468" s="176">
        <f>I464</f>
        <v>0</v>
      </c>
      <c r="J468" s="182"/>
      <c r="K468" s="184">
        <v>1</v>
      </c>
      <c r="L468" s="184">
        <f>'норма часов'!$H$10</f>
        <v>0</v>
      </c>
      <c r="M468" s="178" t="str">
        <f t="shared" si="79"/>
        <v>31,2 га (обрабатываемая площадь) в мес.*1мес.*0/0чел.</v>
      </c>
      <c r="N468" s="133">
        <f t="shared" si="80"/>
        <v>544.99999999999966</v>
      </c>
      <c r="O468" s="142" t="e">
        <f t="shared" si="81"/>
        <v>#DIV/0!</v>
      </c>
      <c r="P468" s="93"/>
      <c r="Q468" s="93"/>
    </row>
    <row r="469" spans="1:17" s="94" customFormat="1" ht="45" x14ac:dyDescent="0.25">
      <c r="A469" s="276"/>
      <c r="B469" s="279"/>
      <c r="C469" s="269"/>
      <c r="D469" s="166" t="s">
        <v>276</v>
      </c>
      <c r="E469" s="96" t="s">
        <v>280</v>
      </c>
      <c r="F469" s="96" t="s">
        <v>281</v>
      </c>
      <c r="G469" s="168" t="e">
        <f>MROUND(H469*K469*I469/L469,0.00000001)</f>
        <v>#DIV/0!</v>
      </c>
      <c r="H469" s="182">
        <f>H65</f>
        <v>31.200000000000021</v>
      </c>
      <c r="I469" s="176">
        <f>I465</f>
        <v>0</v>
      </c>
      <c r="J469" s="182"/>
      <c r="K469" s="184">
        <v>1</v>
      </c>
      <c r="L469" s="184">
        <f>'норма часов'!$H$10</f>
        <v>0</v>
      </c>
      <c r="M469" s="178" t="str">
        <f t="shared" si="79"/>
        <v>31,2 га (обрабатываемая площадь) в мес.*1мес.*0/0чел.</v>
      </c>
      <c r="N469" s="133">
        <f t="shared" si="80"/>
        <v>2965.9775641025622</v>
      </c>
      <c r="O469" s="142" t="e">
        <f>MROUND(G469*N469,0.000001)</f>
        <v>#DIV/0!</v>
      </c>
      <c r="P469" s="93"/>
      <c r="Q469" s="93"/>
    </row>
    <row r="470" spans="1:17" s="94" customFormat="1" ht="25.5" x14ac:dyDescent="0.25">
      <c r="A470" s="276"/>
      <c r="B470" s="279"/>
      <c r="C470" s="269"/>
      <c r="D470" s="166" t="s">
        <v>105</v>
      </c>
      <c r="E470" s="96" t="s">
        <v>106</v>
      </c>
      <c r="F470" s="206" t="s">
        <v>210</v>
      </c>
      <c r="G470" s="168" t="e">
        <f>MROUND(H470*K470*I470/L470,0.000001)</f>
        <v>#DIV/0!</v>
      </c>
      <c r="H470" s="182">
        <f>H66</f>
        <v>20138.400000000001</v>
      </c>
      <c r="I470" s="176">
        <f>I465</f>
        <v>0</v>
      </c>
      <c r="J470" s="182"/>
      <c r="K470" s="184">
        <v>12</v>
      </c>
      <c r="L470" s="184">
        <f>'норма часов'!$H$10</f>
        <v>0</v>
      </c>
      <c r="M470" s="178" t="str">
        <f t="shared" si="79"/>
        <v>20138,4 кг стираемого белья в мес.*12мес.*0/0чел.</v>
      </c>
      <c r="N470" s="133">
        <f t="shared" si="80"/>
        <v>70.849999999999994</v>
      </c>
      <c r="O470" s="142" t="e">
        <f t="shared" si="81"/>
        <v>#DIV/0!</v>
      </c>
      <c r="P470" s="93"/>
      <c r="Q470" s="93"/>
    </row>
    <row r="471" spans="1:17" s="94" customFormat="1" ht="28.5" x14ac:dyDescent="0.25">
      <c r="A471" s="276"/>
      <c r="B471" s="279"/>
      <c r="C471" s="201" t="s">
        <v>255</v>
      </c>
      <c r="D471" s="166"/>
      <c r="E471" s="96"/>
      <c r="F471" s="206"/>
      <c r="G471" s="168"/>
      <c r="H471" s="182"/>
      <c r="I471" s="176"/>
      <c r="J471" s="182"/>
      <c r="K471" s="184"/>
      <c r="L471" s="184"/>
      <c r="M471" s="178"/>
      <c r="N471" s="139"/>
      <c r="O471" s="140" t="e">
        <f>SUM(O464:O470)</f>
        <v>#DIV/0!</v>
      </c>
      <c r="P471" s="93"/>
      <c r="Q471" s="93"/>
    </row>
    <row r="472" spans="1:17" s="94" customFormat="1" ht="45" x14ac:dyDescent="0.25">
      <c r="A472" s="276"/>
      <c r="B472" s="279"/>
      <c r="C472" s="269" t="s">
        <v>63</v>
      </c>
      <c r="D472" s="208" t="s">
        <v>301</v>
      </c>
      <c r="E472" s="96" t="s">
        <v>20</v>
      </c>
      <c r="F472" s="96" t="s">
        <v>209</v>
      </c>
      <c r="G472" s="168" t="e">
        <f>MROUND(H472*K472*I472/L472,0.000001)</f>
        <v>#DIV/0!</v>
      </c>
      <c r="H472" s="182">
        <f>H68</f>
        <v>7617.8300000000008</v>
      </c>
      <c r="I472" s="176">
        <f>I470</f>
        <v>0</v>
      </c>
      <c r="J472" s="182"/>
      <c r="K472" s="184">
        <v>1</v>
      </c>
      <c r="L472" s="184">
        <f>'норма часов'!$H$10</f>
        <v>0</v>
      </c>
      <c r="M472" s="178" t="str">
        <f>CONCATENATE(H472," ",F472," ","*",I472,"/",L472,"чел.")</f>
        <v>7617,83 м2 (обрабатываемая площадь) *0/0чел.</v>
      </c>
      <c r="N472" s="133">
        <f>N68</f>
        <v>68.787860847511681</v>
      </c>
      <c r="O472" s="142" t="e">
        <f t="shared" ref="O472:O492" si="82">MROUND(G472*N472,0.000001)</f>
        <v>#DIV/0!</v>
      </c>
      <c r="P472" s="93"/>
      <c r="Q472" s="93"/>
    </row>
    <row r="473" spans="1:17" s="94" customFormat="1" ht="60" x14ac:dyDescent="0.25">
      <c r="A473" s="276"/>
      <c r="B473" s="279"/>
      <c r="C473" s="269"/>
      <c r="D473" s="166" t="s">
        <v>302</v>
      </c>
      <c r="E473" s="96" t="s">
        <v>26</v>
      </c>
      <c r="F473" s="206" t="s">
        <v>26</v>
      </c>
      <c r="G473" s="168" t="e">
        <f>MROUND(H473*K473*I473/L473,0.000001)</f>
        <v>#DIV/0!</v>
      </c>
      <c r="H473" s="182">
        <f>H69</f>
        <v>27</v>
      </c>
      <c r="I473" s="176">
        <f t="shared" si="75"/>
        <v>0</v>
      </c>
      <c r="J473" s="182"/>
      <c r="K473" s="184">
        <v>1</v>
      </c>
      <c r="L473" s="184">
        <f>'норма часов'!$H$10</f>
        <v>0</v>
      </c>
      <c r="M473" s="178" t="str">
        <f>CONCATENATE(H473," ",F473," ","*",I473,"/",L473,"чел.")</f>
        <v>27 шт *0/0чел.</v>
      </c>
      <c r="N473" s="133">
        <f>N69</f>
        <v>6540</v>
      </c>
      <c r="O473" s="142" t="e">
        <f t="shared" si="82"/>
        <v>#DIV/0!</v>
      </c>
      <c r="P473" s="93"/>
      <c r="Q473" s="93"/>
    </row>
    <row r="474" spans="1:17" s="94" customFormat="1" ht="45" x14ac:dyDescent="0.25">
      <c r="A474" s="276"/>
      <c r="B474" s="279"/>
      <c r="C474" s="269"/>
      <c r="D474" s="208" t="s">
        <v>30</v>
      </c>
      <c r="E474" s="96" t="s">
        <v>45</v>
      </c>
      <c r="F474" s="206" t="s">
        <v>223</v>
      </c>
      <c r="G474" s="168" t="e">
        <f>MROUND(H474*K474*I474/L474,0.00000001)</f>
        <v>#DIV/0!</v>
      </c>
      <c r="H474" s="182">
        <f>H70</f>
        <v>72</v>
      </c>
      <c r="I474" s="176">
        <f t="shared" si="75"/>
        <v>0</v>
      </c>
      <c r="J474" s="182"/>
      <c r="K474" s="184">
        <v>4</v>
      </c>
      <c r="L474" s="184">
        <f>'норма часов'!$H$10</f>
        <v>0</v>
      </c>
      <c r="M474" s="178" t="str">
        <f>CONCATENATE(H474," ",F474," ","в кв.","*",K474,"кв.","*",I474,"/",L474,"чел.")</f>
        <v>72 системы в кв.*4кв.*0/0чел.</v>
      </c>
      <c r="N474" s="133">
        <f>N70</f>
        <v>6932.0972222222226</v>
      </c>
      <c r="O474" s="142" t="e">
        <f t="shared" si="82"/>
        <v>#DIV/0!</v>
      </c>
      <c r="P474" s="93"/>
      <c r="Q474" s="93"/>
    </row>
    <row r="475" spans="1:17" s="94" customFormat="1" ht="60" x14ac:dyDescent="0.25">
      <c r="A475" s="276"/>
      <c r="B475" s="279"/>
      <c r="C475" s="269"/>
      <c r="D475" s="208" t="s">
        <v>86</v>
      </c>
      <c r="E475" s="96" t="s">
        <v>45</v>
      </c>
      <c r="F475" s="206" t="s">
        <v>224</v>
      </c>
      <c r="G475" s="168" t="e">
        <f>MROUND(H475*K475*I475/L475,0.00000001)</f>
        <v>#DIV/0!</v>
      </c>
      <c r="H475" s="182">
        <f>H273</f>
        <v>71</v>
      </c>
      <c r="I475" s="176">
        <f t="shared" si="75"/>
        <v>0</v>
      </c>
      <c r="J475" s="182"/>
      <c r="K475" s="184">
        <v>12</v>
      </c>
      <c r="L475" s="184">
        <f>'норма часов'!$H$10</f>
        <v>0</v>
      </c>
      <c r="M475" s="178" t="str">
        <f>CONCATENATE(H475," ",F475," ","в мес.","*",K475,"мес.","*",I475,"/",L475,"чел.")</f>
        <v>71 систем в мес.*12мес.*0/0чел.</v>
      </c>
      <c r="N475" s="133">
        <f>N273</f>
        <v>5722.192957746478</v>
      </c>
      <c r="O475" s="142" t="e">
        <f t="shared" si="82"/>
        <v>#DIV/0!</v>
      </c>
      <c r="P475" s="93"/>
      <c r="Q475" s="93"/>
    </row>
    <row r="476" spans="1:17" s="94" customFormat="1" ht="30" x14ac:dyDescent="0.25">
      <c r="A476" s="276"/>
      <c r="B476" s="279"/>
      <c r="C476" s="269"/>
      <c r="D476" s="208" t="s">
        <v>303</v>
      </c>
      <c r="E476" s="96" t="s">
        <v>26</v>
      </c>
      <c r="F476" s="206" t="s">
        <v>26</v>
      </c>
      <c r="G476" s="168" t="e">
        <f>MROUND(H476*K476*I476/L476,0.000000001)</f>
        <v>#DIV/0!</v>
      </c>
      <c r="H476" s="182">
        <f>H375</f>
        <v>4</v>
      </c>
      <c r="I476" s="176">
        <f t="shared" si="75"/>
        <v>0</v>
      </c>
      <c r="J476" s="182"/>
      <c r="K476" s="184">
        <v>1</v>
      </c>
      <c r="L476" s="184">
        <f>'норма часов'!$H$10</f>
        <v>0</v>
      </c>
      <c r="M476" s="178" t="str">
        <f>CONCATENATE(H476," ",F476," ","*",I476,"/",L476,"чел.")</f>
        <v>4 шт *0/0чел.</v>
      </c>
      <c r="N476" s="133">
        <f>N72</f>
        <v>68235.252500000002</v>
      </c>
      <c r="O476" s="142" t="e">
        <f>MROUND(G476*N476,0.000001)</f>
        <v>#DIV/0!</v>
      </c>
      <c r="P476" s="93"/>
      <c r="Q476" s="93"/>
    </row>
    <row r="477" spans="1:17" s="94" customFormat="1" ht="30" x14ac:dyDescent="0.25">
      <c r="A477" s="276"/>
      <c r="B477" s="279"/>
      <c r="C477" s="269"/>
      <c r="D477" s="208" t="s">
        <v>108</v>
      </c>
      <c r="E477" s="96" t="s">
        <v>26</v>
      </c>
      <c r="F477" s="206" t="s">
        <v>26</v>
      </c>
      <c r="G477" s="168" t="e">
        <f>MROUND(H477*K477*I477/L477,0.00000001)</f>
        <v>#DIV/0!</v>
      </c>
      <c r="H477" s="182">
        <v>1</v>
      </c>
      <c r="I477" s="176">
        <f t="shared" si="75"/>
        <v>0</v>
      </c>
      <c r="J477" s="182"/>
      <c r="K477" s="184">
        <v>12</v>
      </c>
      <c r="L477" s="184">
        <f>'норма часов'!$H$10</f>
        <v>0</v>
      </c>
      <c r="M477" s="178" t="str">
        <f>CONCATENATE(H477," ",F477," ","в мес.","*",K477,"мес.","*",I477,"/",L477,"чел.")</f>
        <v>1 шт в мес.*12мес.*0/0чел.</v>
      </c>
      <c r="N477" s="133">
        <f>N73</f>
        <v>2779.5</v>
      </c>
      <c r="O477" s="142" t="e">
        <f t="shared" si="82"/>
        <v>#DIV/0!</v>
      </c>
      <c r="P477" s="93"/>
      <c r="Q477" s="93"/>
    </row>
    <row r="478" spans="1:17" s="94" customFormat="1" ht="30" x14ac:dyDescent="0.25">
      <c r="A478" s="276"/>
      <c r="B478" s="279"/>
      <c r="C478" s="269"/>
      <c r="D478" s="208" t="s">
        <v>304</v>
      </c>
      <c r="E478" s="96" t="s">
        <v>26</v>
      </c>
      <c r="F478" s="206" t="s">
        <v>26</v>
      </c>
      <c r="G478" s="168" t="e">
        <f>MROUND(H478*K478*I478/L478,0.00000001)</f>
        <v>#DIV/0!</v>
      </c>
      <c r="H478" s="182">
        <f>H74</f>
        <v>71</v>
      </c>
      <c r="I478" s="176">
        <f t="shared" si="75"/>
        <v>0</v>
      </c>
      <c r="J478" s="182"/>
      <c r="K478" s="184">
        <v>1</v>
      </c>
      <c r="L478" s="184">
        <f>'норма часов'!$H$10</f>
        <v>0</v>
      </c>
      <c r="M478" s="178" t="str">
        <f>CONCATENATE(H478," ",F478," ","в мес.","*",K478,"мес.","*",I478,"/",L478,"чел.")</f>
        <v>71 шт в мес.*1мес.*0/0чел.</v>
      </c>
      <c r="N478" s="133">
        <f>N74</f>
        <v>872</v>
      </c>
      <c r="O478" s="142" t="e">
        <f t="shared" si="82"/>
        <v>#DIV/0!</v>
      </c>
      <c r="P478" s="93"/>
      <c r="Q478" s="93"/>
    </row>
    <row r="479" spans="1:17" s="94" customFormat="1" ht="60" x14ac:dyDescent="0.25">
      <c r="A479" s="276"/>
      <c r="B479" s="279"/>
      <c r="C479" s="269"/>
      <c r="D479" s="208" t="s">
        <v>31</v>
      </c>
      <c r="E479" s="96" t="s">
        <v>46</v>
      </c>
      <c r="F479" s="206" t="s">
        <v>26</v>
      </c>
      <c r="G479" s="168" t="e">
        <f>MROUND(H479*K479*I479/L479,0.00000001)</f>
        <v>#DIV/0!</v>
      </c>
      <c r="H479" s="182">
        <f>H277</f>
        <v>44</v>
      </c>
      <c r="I479" s="176">
        <f t="shared" si="75"/>
        <v>0</v>
      </c>
      <c r="J479" s="182"/>
      <c r="K479" s="184">
        <v>2</v>
      </c>
      <c r="L479" s="184">
        <f>'норма часов'!$H$10</f>
        <v>0</v>
      </c>
      <c r="M479" s="178" t="str">
        <f>CONCATENATE(H479," ",F479," ","*",I479,"/",L479,"чел.")</f>
        <v>44 шт *0/0чел.</v>
      </c>
      <c r="N479" s="133">
        <f>N277</f>
        <v>4711.5250000000005</v>
      </c>
      <c r="O479" s="142" t="e">
        <f t="shared" si="82"/>
        <v>#DIV/0!</v>
      </c>
      <c r="P479" s="93"/>
      <c r="Q479" s="93"/>
    </row>
    <row r="480" spans="1:17" s="94" customFormat="1" ht="30" x14ac:dyDescent="0.25">
      <c r="A480" s="276"/>
      <c r="B480" s="279"/>
      <c r="C480" s="269"/>
      <c r="D480" s="208" t="s">
        <v>109</v>
      </c>
      <c r="E480" s="96" t="s">
        <v>45</v>
      </c>
      <c r="F480" s="206" t="s">
        <v>211</v>
      </c>
      <c r="G480" s="168" t="e">
        <f>MROUND(H480*K480*I480/L480,0.0000001)</f>
        <v>#DIV/0!</v>
      </c>
      <c r="H480" s="182">
        <v>1</v>
      </c>
      <c r="I480" s="176">
        <f t="shared" si="75"/>
        <v>0</v>
      </c>
      <c r="J480" s="182"/>
      <c r="K480" s="184">
        <v>2</v>
      </c>
      <c r="L480" s="184">
        <f>'норма часов'!$H$10</f>
        <v>0</v>
      </c>
      <c r="M480" s="178" t="str">
        <f>CONCATENATE(H480," ",F480," ","в мес.","*",K480,"*",I480,"/",L480,"чел.")</f>
        <v>1  система(2 раза в год (зима, лето) в мес.*2*0/0чел.</v>
      </c>
      <c r="N480" s="133">
        <f t="shared" ref="N480:N492" si="83">N76</f>
        <v>8965.7199999999993</v>
      </c>
      <c r="O480" s="142" t="e">
        <f t="shared" si="82"/>
        <v>#DIV/0!</v>
      </c>
      <c r="P480" s="93"/>
      <c r="Q480" s="93"/>
    </row>
    <row r="481" spans="1:17" s="94" customFormat="1" ht="45" x14ac:dyDescent="0.25">
      <c r="A481" s="276"/>
      <c r="B481" s="279"/>
      <c r="C481" s="269"/>
      <c r="D481" s="208" t="s">
        <v>110</v>
      </c>
      <c r="E481" s="96" t="s">
        <v>48</v>
      </c>
      <c r="F481" s="206" t="s">
        <v>26</v>
      </c>
      <c r="G481" s="168" t="e">
        <f>MROUND(H481*K481*I481/L481,0.000001)</f>
        <v>#DIV/0!</v>
      </c>
      <c r="H481" s="182">
        <f>H77</f>
        <v>31</v>
      </c>
      <c r="I481" s="176">
        <f t="shared" si="75"/>
        <v>0</v>
      </c>
      <c r="J481" s="182"/>
      <c r="K481" s="184">
        <v>1</v>
      </c>
      <c r="L481" s="184">
        <f>'норма часов'!$H$10</f>
        <v>0</v>
      </c>
      <c r="M481" s="178" t="str">
        <f>CONCATENATE(H481," ",F481," ","*",I481,"/",L481,"чел.")</f>
        <v>31 шт *0/0чел.</v>
      </c>
      <c r="N481" s="133">
        <f t="shared" si="83"/>
        <v>12310.670967741937</v>
      </c>
      <c r="O481" s="142" t="e">
        <f t="shared" si="82"/>
        <v>#DIV/0!</v>
      </c>
      <c r="P481" s="93"/>
      <c r="Q481" s="93"/>
    </row>
    <row r="482" spans="1:17" s="94" customFormat="1" x14ac:dyDescent="0.25">
      <c r="A482" s="276"/>
      <c r="B482" s="279"/>
      <c r="C482" s="269"/>
      <c r="D482" s="208" t="s">
        <v>111</v>
      </c>
      <c r="E482" s="96" t="s">
        <v>48</v>
      </c>
      <c r="F482" s="206" t="s">
        <v>26</v>
      </c>
      <c r="G482" s="168" t="e">
        <f>MROUND(H482*K482*I482/L482,0.000000001)</f>
        <v>#DIV/0!</v>
      </c>
      <c r="H482" s="182">
        <f>H179</f>
        <v>646</v>
      </c>
      <c r="I482" s="176">
        <f t="shared" si="75"/>
        <v>0</v>
      </c>
      <c r="J482" s="182"/>
      <c r="K482" s="184">
        <v>1</v>
      </c>
      <c r="L482" s="184">
        <f>'норма часов'!$H$10</f>
        <v>0</v>
      </c>
      <c r="M482" s="178" t="str">
        <f>CONCATENATE(H482," ",F482," ","*",I482,"/",L482,"чел.")</f>
        <v>646 шт *0/0чел.</v>
      </c>
      <c r="N482" s="133">
        <f t="shared" si="83"/>
        <v>16350</v>
      </c>
      <c r="O482" s="142" t="e">
        <f t="shared" si="82"/>
        <v>#DIV/0!</v>
      </c>
      <c r="P482" s="93"/>
      <c r="Q482" s="93"/>
    </row>
    <row r="483" spans="1:17" s="94" customFormat="1" ht="45" x14ac:dyDescent="0.25">
      <c r="A483" s="276"/>
      <c r="B483" s="279"/>
      <c r="C483" s="269"/>
      <c r="D483" s="208" t="s">
        <v>112</v>
      </c>
      <c r="E483" s="96" t="s">
        <v>20</v>
      </c>
      <c r="F483" s="96" t="s">
        <v>209</v>
      </c>
      <c r="G483" s="168" t="e">
        <f t="shared" ref="G483:G488" si="84">MROUND(H483*K483*I483/L483,0.00000001)</f>
        <v>#DIV/0!</v>
      </c>
      <c r="H483" s="182">
        <f>H79</f>
        <v>73</v>
      </c>
      <c r="I483" s="176">
        <f t="shared" si="75"/>
        <v>0</v>
      </c>
      <c r="J483" s="182"/>
      <c r="K483" s="184">
        <v>2</v>
      </c>
      <c r="L483" s="184">
        <f>'норма часов'!$H$10</f>
        <v>0</v>
      </c>
      <c r="M483" s="178" t="str">
        <f>CONCATENATE(H483," ",F483," ","*",I483,"/",L483,"чел.")</f>
        <v>73 м2 (обрабатываемая площадь) *0/0чел.</v>
      </c>
      <c r="N483" s="133">
        <f t="shared" si="83"/>
        <v>5450</v>
      </c>
      <c r="O483" s="142" t="e">
        <f t="shared" si="82"/>
        <v>#DIV/0!</v>
      </c>
      <c r="P483" s="93"/>
      <c r="Q483" s="93"/>
    </row>
    <row r="484" spans="1:17" s="94" customFormat="1" ht="30" x14ac:dyDescent="0.25">
      <c r="A484" s="276"/>
      <c r="B484" s="279"/>
      <c r="C484" s="269"/>
      <c r="D484" s="208" t="s">
        <v>32</v>
      </c>
      <c r="E484" s="96" t="s">
        <v>79</v>
      </c>
      <c r="F484" s="206" t="s">
        <v>212</v>
      </c>
      <c r="G484" s="168" t="e">
        <f t="shared" si="84"/>
        <v>#DIV/0!</v>
      </c>
      <c r="H484" s="182">
        <f>H80</f>
        <v>71</v>
      </c>
      <c r="I484" s="176">
        <f t="shared" si="75"/>
        <v>0</v>
      </c>
      <c r="J484" s="182"/>
      <c r="K484" s="184">
        <v>1</v>
      </c>
      <c r="L484" s="184">
        <f>'норма часов'!$H$10</f>
        <v>0</v>
      </c>
      <c r="M484" s="178" t="str">
        <f>CONCATENATE(H484," ",F484," ","*",I484,"/",L484,"чел.")</f>
        <v>71 замеров(потребность) *0/0чел.</v>
      </c>
      <c r="N484" s="133">
        <f t="shared" si="83"/>
        <v>11514.084507042253</v>
      </c>
      <c r="O484" s="142" t="e">
        <f t="shared" si="82"/>
        <v>#DIV/0!</v>
      </c>
      <c r="P484" s="93"/>
      <c r="Q484" s="93"/>
    </row>
    <row r="485" spans="1:17" s="94" customFormat="1" ht="30" x14ac:dyDescent="0.25">
      <c r="A485" s="276"/>
      <c r="B485" s="279"/>
      <c r="C485" s="269"/>
      <c r="D485" s="208" t="s">
        <v>113</v>
      </c>
      <c r="E485" s="96" t="s">
        <v>48</v>
      </c>
      <c r="F485" s="206" t="s">
        <v>26</v>
      </c>
      <c r="G485" s="168" t="e">
        <f t="shared" si="84"/>
        <v>#DIV/0!</v>
      </c>
      <c r="H485" s="182">
        <f>H182</f>
        <v>35</v>
      </c>
      <c r="I485" s="176">
        <f t="shared" si="75"/>
        <v>0</v>
      </c>
      <c r="J485" s="182"/>
      <c r="K485" s="184">
        <v>12</v>
      </c>
      <c r="L485" s="184">
        <f>'норма часов'!$H$10</f>
        <v>0</v>
      </c>
      <c r="M485" s="178" t="str">
        <f>CONCATENATE(H485," ",F485," ","в мес.","*",K485,"мес.","*",I485,"/",L485,"чел.")</f>
        <v>35 шт в мес.*12мес.*0/0чел.</v>
      </c>
      <c r="N485" s="133">
        <f t="shared" si="83"/>
        <v>2875.2235952380961</v>
      </c>
      <c r="O485" s="142" t="e">
        <f t="shared" si="82"/>
        <v>#DIV/0!</v>
      </c>
      <c r="P485" s="93"/>
      <c r="Q485" s="93"/>
    </row>
    <row r="486" spans="1:17" s="94" customFormat="1" x14ac:dyDescent="0.25">
      <c r="A486" s="276"/>
      <c r="B486" s="279"/>
      <c r="C486" s="269"/>
      <c r="D486" s="166" t="s">
        <v>25</v>
      </c>
      <c r="E486" s="96" t="s">
        <v>26</v>
      </c>
      <c r="F486" s="206" t="s">
        <v>26</v>
      </c>
      <c r="G486" s="168" t="e">
        <f t="shared" si="84"/>
        <v>#DIV/0!</v>
      </c>
      <c r="H486" s="182">
        <f t="shared" ref="H486:H492" si="85">H82</f>
        <v>770</v>
      </c>
      <c r="I486" s="176">
        <f t="shared" si="75"/>
        <v>0</v>
      </c>
      <c r="J486" s="182"/>
      <c r="K486" s="184">
        <v>1</v>
      </c>
      <c r="L486" s="184">
        <f>'норма часов'!$H$10</f>
        <v>0</v>
      </c>
      <c r="M486" s="178" t="str">
        <f t="shared" ref="M486:M491" si="86">CONCATENATE(H486," ",F486," ","*",I486,"/",L486,"чел.")</f>
        <v>770 шт *0/0чел.</v>
      </c>
      <c r="N486" s="133">
        <f t="shared" si="83"/>
        <v>436</v>
      </c>
      <c r="O486" s="142" t="e">
        <f t="shared" si="82"/>
        <v>#DIV/0!</v>
      </c>
      <c r="P486" s="93"/>
      <c r="Q486" s="93"/>
    </row>
    <row r="487" spans="1:17" s="94" customFormat="1" ht="30" x14ac:dyDescent="0.25">
      <c r="A487" s="276"/>
      <c r="B487" s="279"/>
      <c r="C487" s="269"/>
      <c r="D487" s="208" t="s">
        <v>80</v>
      </c>
      <c r="E487" s="96" t="s">
        <v>81</v>
      </c>
      <c r="F487" s="206" t="s">
        <v>213</v>
      </c>
      <c r="G487" s="168" t="e">
        <f t="shared" si="84"/>
        <v>#DIV/0!</v>
      </c>
      <c r="H487" s="182">
        <f t="shared" si="85"/>
        <v>71</v>
      </c>
      <c r="I487" s="176">
        <f>I485</f>
        <v>0</v>
      </c>
      <c r="J487" s="182"/>
      <c r="K487" s="184">
        <v>1</v>
      </c>
      <c r="L487" s="184">
        <f>'норма часов'!$H$10</f>
        <v>0</v>
      </c>
      <c r="M487" s="178" t="str">
        <f t="shared" si="86"/>
        <v>71 отключений(потребность) *0/0чел.</v>
      </c>
      <c r="N487" s="133">
        <f t="shared" si="83"/>
        <v>4905</v>
      </c>
      <c r="O487" s="142" t="e">
        <f t="shared" si="82"/>
        <v>#DIV/0!</v>
      </c>
      <c r="P487" s="93"/>
      <c r="Q487" s="93"/>
    </row>
    <row r="488" spans="1:17" s="94" customFormat="1" ht="45" x14ac:dyDescent="0.25">
      <c r="A488" s="276"/>
      <c r="B488" s="279"/>
      <c r="C488" s="269"/>
      <c r="D488" s="166" t="s">
        <v>305</v>
      </c>
      <c r="E488" s="96" t="s">
        <v>28</v>
      </c>
      <c r="F488" s="96" t="s">
        <v>313</v>
      </c>
      <c r="G488" s="168" t="e">
        <f t="shared" si="84"/>
        <v>#DIV/0!</v>
      </c>
      <c r="H488" s="182">
        <f t="shared" si="85"/>
        <v>71</v>
      </c>
      <c r="I488" s="176">
        <f>I486</f>
        <v>0</v>
      </c>
      <c r="J488" s="182"/>
      <c r="K488" s="184">
        <v>2</v>
      </c>
      <c r="L488" s="184">
        <f>'норма часов'!$H$10</f>
        <v>0</v>
      </c>
      <c r="M488" s="178" t="str">
        <f>CONCATENATE(H488," ",F488," ","в год","*",K488," раза в год","*",I488,"/",L488,"чел.")</f>
        <v>71 количество устройство в год*2 раза в год*0/0чел.</v>
      </c>
      <c r="N488" s="133">
        <f t="shared" si="83"/>
        <v>2725</v>
      </c>
      <c r="O488" s="142" t="e">
        <f t="shared" si="82"/>
        <v>#DIV/0!</v>
      </c>
      <c r="P488" s="93"/>
      <c r="Q488" s="93"/>
    </row>
    <row r="489" spans="1:17" s="98" customFormat="1" ht="31.5" x14ac:dyDescent="0.25">
      <c r="A489" s="276"/>
      <c r="B489" s="279"/>
      <c r="C489" s="269"/>
      <c r="D489" s="209" t="s">
        <v>307</v>
      </c>
      <c r="E489" s="166" t="s">
        <v>26</v>
      </c>
      <c r="F489" s="210" t="s">
        <v>26</v>
      </c>
      <c r="G489" s="168" t="e">
        <f>MROUND(H489*K489*I489/L489,0.0000000001)</f>
        <v>#DIV/0!</v>
      </c>
      <c r="H489" s="182">
        <f t="shared" si="85"/>
        <v>71</v>
      </c>
      <c r="I489" s="176">
        <f>I486</f>
        <v>0</v>
      </c>
      <c r="J489" s="182"/>
      <c r="K489" s="184">
        <v>1</v>
      </c>
      <c r="L489" s="184">
        <f>'норма часов'!$H$10</f>
        <v>0</v>
      </c>
      <c r="M489" s="178" t="str">
        <f t="shared" si="86"/>
        <v>71 шт *0/0чел.</v>
      </c>
      <c r="N489" s="133">
        <f t="shared" si="83"/>
        <v>11009</v>
      </c>
      <c r="O489" s="142" t="e">
        <f t="shared" si="82"/>
        <v>#DIV/0!</v>
      </c>
      <c r="P489" s="97"/>
      <c r="Q489" s="93"/>
    </row>
    <row r="490" spans="1:17" s="98" customFormat="1" ht="63" x14ac:dyDescent="0.25">
      <c r="A490" s="276"/>
      <c r="B490" s="279"/>
      <c r="C490" s="269"/>
      <c r="D490" s="211" t="s">
        <v>308</v>
      </c>
      <c r="E490" s="166" t="s">
        <v>26</v>
      </c>
      <c r="F490" s="210" t="s">
        <v>26</v>
      </c>
      <c r="G490" s="168" t="e">
        <f>MROUND(H490*K490*I490/L490,0.0000000001)</f>
        <v>#DIV/0!</v>
      </c>
      <c r="H490" s="182">
        <f t="shared" si="85"/>
        <v>1</v>
      </c>
      <c r="I490" s="176">
        <f>I487</f>
        <v>0</v>
      </c>
      <c r="J490" s="182"/>
      <c r="K490" s="184">
        <v>1</v>
      </c>
      <c r="L490" s="184">
        <f>'норма часов'!$H$10</f>
        <v>0</v>
      </c>
      <c r="M490" s="178" t="str">
        <f t="shared" si="86"/>
        <v>1 шт *0/0чел.</v>
      </c>
      <c r="N490" s="133">
        <f t="shared" si="83"/>
        <v>32700</v>
      </c>
      <c r="O490" s="142" t="e">
        <f t="shared" si="82"/>
        <v>#DIV/0!</v>
      </c>
      <c r="P490" s="97"/>
      <c r="Q490" s="93"/>
    </row>
    <row r="491" spans="1:17" s="94" customFormat="1" ht="60" x14ac:dyDescent="0.25">
      <c r="A491" s="276"/>
      <c r="B491" s="279"/>
      <c r="C491" s="269"/>
      <c r="D491" s="166" t="s">
        <v>306</v>
      </c>
      <c r="E491" s="96" t="s">
        <v>26</v>
      </c>
      <c r="F491" s="206" t="s">
        <v>26</v>
      </c>
      <c r="G491" s="168" t="e">
        <f>MROUND(H491*K491*I491/L491,0.0000000001)</f>
        <v>#DIV/0!</v>
      </c>
      <c r="H491" s="182">
        <f t="shared" si="85"/>
        <v>71</v>
      </c>
      <c r="I491" s="176">
        <f>I487</f>
        <v>0</v>
      </c>
      <c r="J491" s="182"/>
      <c r="K491" s="184">
        <v>1</v>
      </c>
      <c r="L491" s="184">
        <f>'норма часов'!$H$10</f>
        <v>0</v>
      </c>
      <c r="M491" s="178" t="str">
        <f t="shared" si="86"/>
        <v>71 шт *0/0чел.</v>
      </c>
      <c r="N491" s="133">
        <f t="shared" si="83"/>
        <v>6104</v>
      </c>
      <c r="O491" s="142" t="e">
        <f t="shared" si="82"/>
        <v>#DIV/0!</v>
      </c>
      <c r="P491" s="93"/>
      <c r="Q491" s="93"/>
    </row>
    <row r="492" spans="1:17" s="94" customFormat="1" ht="45" x14ac:dyDescent="0.25">
      <c r="A492" s="276"/>
      <c r="B492" s="279"/>
      <c r="C492" s="269"/>
      <c r="D492" s="208" t="s">
        <v>33</v>
      </c>
      <c r="E492" s="96" t="s">
        <v>28</v>
      </c>
      <c r="F492" s="206" t="s">
        <v>26</v>
      </c>
      <c r="G492" s="168" t="e">
        <f>MROUND(H492*K492*I492/L492,0.00000001)</f>
        <v>#DIV/0!</v>
      </c>
      <c r="H492" s="182">
        <f t="shared" si="85"/>
        <v>71</v>
      </c>
      <c r="I492" s="176">
        <f>I488</f>
        <v>0</v>
      </c>
      <c r="J492" s="182"/>
      <c r="K492" s="184">
        <v>12</v>
      </c>
      <c r="L492" s="184">
        <f>'норма часов'!$H$10</f>
        <v>0</v>
      </c>
      <c r="M492" s="178" t="str">
        <f>CONCATENATE(H492," ",F492," ","в мес.","*",K492,"мес.","*",I492,"/",L492,"чел.")</f>
        <v>71 шт в мес.*12мес.*0/0чел.</v>
      </c>
      <c r="N492" s="133">
        <f t="shared" si="83"/>
        <v>2200</v>
      </c>
      <c r="O492" s="142" t="e">
        <f t="shared" si="82"/>
        <v>#DIV/0!</v>
      </c>
      <c r="P492" s="93"/>
      <c r="Q492" s="93"/>
    </row>
    <row r="493" spans="1:17" s="94" customFormat="1" ht="28.5" x14ac:dyDescent="0.25">
      <c r="A493" s="276"/>
      <c r="B493" s="279"/>
      <c r="C493" s="201" t="s">
        <v>256</v>
      </c>
      <c r="D493" s="208"/>
      <c r="E493" s="96"/>
      <c r="F493" s="206"/>
      <c r="G493" s="168"/>
      <c r="H493" s="182"/>
      <c r="I493" s="176"/>
      <c r="J493" s="182"/>
      <c r="K493" s="184"/>
      <c r="L493" s="184"/>
      <c r="M493" s="178"/>
      <c r="N493" s="139"/>
      <c r="O493" s="140" t="e">
        <f>SUM(O472:O492)</f>
        <v>#DIV/0!</v>
      </c>
      <c r="P493" s="93"/>
      <c r="Q493" s="93"/>
    </row>
    <row r="494" spans="1:17" s="94" customFormat="1" x14ac:dyDescent="0.25">
      <c r="A494" s="276"/>
      <c r="B494" s="279"/>
      <c r="C494" s="198" t="s">
        <v>65</v>
      </c>
      <c r="D494" s="208" t="s">
        <v>115</v>
      </c>
      <c r="E494" s="96" t="s">
        <v>116</v>
      </c>
      <c r="F494" s="206" t="s">
        <v>214</v>
      </c>
      <c r="G494" s="168" t="e">
        <f>MROUND(H494*K494*I494/L494,0.0000000001)</f>
        <v>#DIV/0!</v>
      </c>
      <c r="H494" s="182">
        <f t="shared" ref="H494:H499" si="87">H90</f>
        <v>71</v>
      </c>
      <c r="I494" s="176">
        <f>I492</f>
        <v>0</v>
      </c>
      <c r="J494" s="182"/>
      <c r="K494" s="184">
        <v>1</v>
      </c>
      <c r="L494" s="184">
        <f>'норма часов'!$H$10</f>
        <v>0</v>
      </c>
      <c r="M494" s="178" t="str">
        <f>CONCATENATE(H494," ",F494," ","*",I494,"/",L494,"чел.")</f>
        <v>71 учреждений *0/0чел.</v>
      </c>
      <c r="N494" s="133">
        <f>N90</f>
        <v>56700</v>
      </c>
      <c r="O494" s="142" t="e">
        <f t="shared" ref="O494:O508" si="88">MROUND(G494*N494,0.000001)</f>
        <v>#DIV/0!</v>
      </c>
      <c r="P494" s="93"/>
      <c r="Q494" s="93"/>
    </row>
    <row r="495" spans="1:17" s="94" customFormat="1" x14ac:dyDescent="0.25">
      <c r="A495" s="276"/>
      <c r="B495" s="279"/>
      <c r="C495" s="269" t="s">
        <v>66</v>
      </c>
      <c r="D495" s="208" t="s">
        <v>34</v>
      </c>
      <c r="E495" s="96" t="s">
        <v>47</v>
      </c>
      <c r="F495" s="206" t="s">
        <v>215</v>
      </c>
      <c r="G495" s="168" t="e">
        <f t="shared" ref="G495:G501" si="89">MROUND(H495*K495*I495/L495,0.00000001)</f>
        <v>#DIV/0!</v>
      </c>
      <c r="H495" s="182">
        <f t="shared" si="87"/>
        <v>71</v>
      </c>
      <c r="I495" s="176">
        <f t="shared" si="75"/>
        <v>0</v>
      </c>
      <c r="J495" s="182"/>
      <c r="K495" s="184">
        <v>12</v>
      </c>
      <c r="L495" s="184">
        <f>'норма часов'!$H$10</f>
        <v>0</v>
      </c>
      <c r="M495" s="178" t="str">
        <f>CONCATENATE(H495," ",F495," ","в мес.","*",K495,"мес.","*",I495,"/",L495,"чел.")</f>
        <v>71 зданий в мес.*12мес.*0/0чел.</v>
      </c>
      <c r="N495" s="133">
        <f>N91</f>
        <v>4694.6300000000037</v>
      </c>
      <c r="O495" s="142" t="e">
        <f t="shared" si="88"/>
        <v>#DIV/0!</v>
      </c>
      <c r="P495" s="93"/>
      <c r="Q495" s="93"/>
    </row>
    <row r="496" spans="1:17" s="94" customFormat="1" x14ac:dyDescent="0.25">
      <c r="A496" s="276"/>
      <c r="B496" s="279"/>
      <c r="C496" s="269"/>
      <c r="D496" s="208" t="s">
        <v>117</v>
      </c>
      <c r="E496" s="96" t="s">
        <v>19</v>
      </c>
      <c r="F496" s="206" t="s">
        <v>216</v>
      </c>
      <c r="G496" s="168" t="e">
        <f t="shared" si="89"/>
        <v>#DIV/0!</v>
      </c>
      <c r="H496" s="182">
        <f t="shared" si="87"/>
        <v>2488</v>
      </c>
      <c r="I496" s="176">
        <f t="shared" si="75"/>
        <v>0</v>
      </c>
      <c r="J496" s="182"/>
      <c r="K496" s="184">
        <v>1</v>
      </c>
      <c r="L496" s="184">
        <f>'норма часов'!$H$10</f>
        <v>0</v>
      </c>
      <c r="M496" s="178" t="str">
        <f>CONCATENATE(H496," ",F496," ","*",I496,"/",L496,"чел.")</f>
        <v>2488 чел. в год *0/0чел.</v>
      </c>
      <c r="N496" s="133">
        <f>N92</f>
        <v>1853</v>
      </c>
      <c r="O496" s="142" t="e">
        <f t="shared" si="88"/>
        <v>#DIV/0!</v>
      </c>
      <c r="P496" s="93"/>
      <c r="Q496" s="93"/>
    </row>
    <row r="497" spans="1:17" s="94" customFormat="1" ht="30" x14ac:dyDescent="0.25">
      <c r="A497" s="276"/>
      <c r="B497" s="279"/>
      <c r="C497" s="269"/>
      <c r="D497" s="208" t="s">
        <v>39</v>
      </c>
      <c r="E497" s="96" t="s">
        <v>44</v>
      </c>
      <c r="F497" s="206" t="s">
        <v>217</v>
      </c>
      <c r="G497" s="168" t="e">
        <f t="shared" si="89"/>
        <v>#DIV/0!</v>
      </c>
      <c r="H497" s="182">
        <f t="shared" si="87"/>
        <v>70</v>
      </c>
      <c r="I497" s="176">
        <f t="shared" si="75"/>
        <v>0</v>
      </c>
      <c r="J497" s="182"/>
      <c r="K497" s="184">
        <v>1</v>
      </c>
      <c r="L497" s="184">
        <f>'норма часов'!$H$10</f>
        <v>0</v>
      </c>
      <c r="M497" s="178" t="str">
        <f>CONCATENATE(H497," ",F497," (по 1 ЭЦП на 1 учреждение. Срок сертификата ЭЦП 1 год) ","*",I497,"/",L497,"чел.")</f>
        <v>70 ЭЦП (по 1 ЭЦП на 1 учреждение. Срок сертификата ЭЦП 1 год) *0/0чел.</v>
      </c>
      <c r="N497" s="133">
        <f>N93</f>
        <v>7743.3599999999897</v>
      </c>
      <c r="O497" s="142" t="e">
        <f t="shared" si="88"/>
        <v>#DIV/0!</v>
      </c>
      <c r="P497" s="93"/>
      <c r="Q497" s="93"/>
    </row>
    <row r="498" spans="1:17" s="94" customFormat="1" ht="30" x14ac:dyDescent="0.25">
      <c r="A498" s="276"/>
      <c r="B498" s="279"/>
      <c r="C498" s="269"/>
      <c r="D498" s="208" t="s">
        <v>37</v>
      </c>
      <c r="E498" s="96" t="s">
        <v>42</v>
      </c>
      <c r="F498" s="206" t="s">
        <v>218</v>
      </c>
      <c r="G498" s="168" t="e">
        <f t="shared" si="89"/>
        <v>#DIV/0!</v>
      </c>
      <c r="H498" s="182">
        <f t="shared" si="87"/>
        <v>70</v>
      </c>
      <c r="I498" s="176">
        <f t="shared" si="75"/>
        <v>0</v>
      </c>
      <c r="J498" s="182"/>
      <c r="K498" s="184">
        <v>1</v>
      </c>
      <c r="L498" s="184">
        <f>'норма часов'!$H$10</f>
        <v>0</v>
      </c>
      <c r="M498" s="178" t="str">
        <f>CONCATENATE(H498," ",F498," (по 1 отчету на 1 учреждение) ","*",I498,"/",L498,"чел.")</f>
        <v>70 отчетов (по 1 отчету на 1 учреждение) *0/0чел.</v>
      </c>
      <c r="N498" s="133">
        <f>'свод 1'!E65</f>
        <v>6540</v>
      </c>
      <c r="O498" s="142" t="e">
        <f t="shared" si="88"/>
        <v>#DIV/0!</v>
      </c>
      <c r="P498" s="93"/>
      <c r="Q498" s="93"/>
    </row>
    <row r="499" spans="1:17" s="94" customFormat="1" ht="30" x14ac:dyDescent="0.25">
      <c r="A499" s="276"/>
      <c r="B499" s="279"/>
      <c r="C499" s="269"/>
      <c r="D499" s="208" t="s">
        <v>38</v>
      </c>
      <c r="E499" s="96" t="s">
        <v>43</v>
      </c>
      <c r="F499" s="206" t="s">
        <v>219</v>
      </c>
      <c r="G499" s="168" t="e">
        <f t="shared" si="89"/>
        <v>#DIV/0!</v>
      </c>
      <c r="H499" s="182">
        <f t="shared" si="87"/>
        <v>366</v>
      </c>
      <c r="I499" s="176">
        <f t="shared" si="75"/>
        <v>0</v>
      </c>
      <c r="J499" s="182"/>
      <c r="K499" s="184">
        <v>1</v>
      </c>
      <c r="L499" s="184">
        <f>'норма часов'!$H$10</f>
        <v>0</v>
      </c>
      <c r="M499" s="178" t="str">
        <f>CONCATENATE(H499," ",F499," (заявленная потребность руководителями учреждений) ","*",I499,"/",L499,"чел.")</f>
        <v>366 мест (заявленная потребность руководителями учреждений) *0/0чел.</v>
      </c>
      <c r="N499" s="133">
        <f t="shared" ref="N499:N506" si="90">N95</f>
        <v>1090</v>
      </c>
      <c r="O499" s="142" t="e">
        <f t="shared" si="88"/>
        <v>#DIV/0!</v>
      </c>
      <c r="P499" s="93"/>
      <c r="Q499" s="93"/>
    </row>
    <row r="500" spans="1:17" s="94" customFormat="1" x14ac:dyDescent="0.25">
      <c r="A500" s="276"/>
      <c r="B500" s="279"/>
      <c r="C500" s="269"/>
      <c r="D500" s="208" t="s">
        <v>118</v>
      </c>
      <c r="E500" s="96" t="s">
        <v>19</v>
      </c>
      <c r="F500" s="206" t="s">
        <v>19</v>
      </c>
      <c r="G500" s="168" t="e">
        <f t="shared" si="89"/>
        <v>#DIV/0!</v>
      </c>
      <c r="H500" s="182">
        <f>H399</f>
        <v>2488</v>
      </c>
      <c r="I500" s="176">
        <f t="shared" si="75"/>
        <v>0</v>
      </c>
      <c r="J500" s="182"/>
      <c r="K500" s="184">
        <v>1</v>
      </c>
      <c r="L500" s="184">
        <f>'норма часов'!$H$10</f>
        <v>0</v>
      </c>
      <c r="M500" s="178" t="str">
        <f>CONCATENATE(H500," ",F500," ","*",I500,"/",L500,"чел.")</f>
        <v>2488 чел. *0/0чел.</v>
      </c>
      <c r="N500" s="133">
        <f t="shared" si="90"/>
        <v>490.5</v>
      </c>
      <c r="O500" s="142" t="e">
        <f>MROUND(G500*N500,0.000001)</f>
        <v>#DIV/0!</v>
      </c>
      <c r="P500" s="93"/>
      <c r="Q500" s="93"/>
    </row>
    <row r="501" spans="1:17" s="94" customFormat="1" ht="30" x14ac:dyDescent="0.25">
      <c r="A501" s="276"/>
      <c r="B501" s="279"/>
      <c r="C501" s="269"/>
      <c r="D501" s="208" t="s">
        <v>35</v>
      </c>
      <c r="E501" s="96" t="s">
        <v>19</v>
      </c>
      <c r="F501" s="206" t="s">
        <v>19</v>
      </c>
      <c r="G501" s="168" t="e">
        <f t="shared" si="89"/>
        <v>#DIV/0!</v>
      </c>
      <c r="H501" s="182">
        <f t="shared" ref="H501:H506" si="91">H97</f>
        <v>182</v>
      </c>
      <c r="I501" s="176">
        <f t="shared" si="75"/>
        <v>0</v>
      </c>
      <c r="J501" s="182"/>
      <c r="K501" s="184">
        <v>1</v>
      </c>
      <c r="L501" s="184">
        <f>'норма часов'!$H$10</f>
        <v>0</v>
      </c>
      <c r="M501" s="178" t="str">
        <f>CONCATENATE(H501," ",F501," (заявленная потребность руководителями учреждений) ","*",I501,"/",L501,"чел.")</f>
        <v>182 чел. (заявленная потребность руководителями учреждений) *0/0чел.</v>
      </c>
      <c r="N501" s="133">
        <f t="shared" si="90"/>
        <v>763</v>
      </c>
      <c r="O501" s="142" t="e">
        <f t="shared" si="88"/>
        <v>#DIV/0!</v>
      </c>
      <c r="P501" s="93"/>
      <c r="Q501" s="93"/>
    </row>
    <row r="502" spans="1:17" s="94" customFormat="1" ht="30" x14ac:dyDescent="0.25">
      <c r="A502" s="276"/>
      <c r="B502" s="279"/>
      <c r="C502" s="269"/>
      <c r="D502" s="208" t="s">
        <v>36</v>
      </c>
      <c r="E502" s="96" t="s">
        <v>19</v>
      </c>
      <c r="F502" s="206" t="s">
        <v>19</v>
      </c>
      <c r="G502" s="168" t="e">
        <f>MROUND(H502*K502*I502/L502,0.00000001)</f>
        <v>#DIV/0!</v>
      </c>
      <c r="H502" s="182">
        <f t="shared" si="91"/>
        <v>153</v>
      </c>
      <c r="I502" s="176">
        <f t="shared" si="75"/>
        <v>0</v>
      </c>
      <c r="J502" s="182"/>
      <c r="K502" s="184">
        <v>1</v>
      </c>
      <c r="L502" s="184">
        <f>'норма часов'!$H$10</f>
        <v>0</v>
      </c>
      <c r="M502" s="178" t="str">
        <f>CONCATENATE(H502," ",F502," (заявленная потребность руководителями учреждений) ","*",I502,"/",L502,"чел.")</f>
        <v>153 чел. (заявленная потребность руководителями учреждений) *0/0чел.</v>
      </c>
      <c r="N502" s="133">
        <f t="shared" si="90"/>
        <v>1635</v>
      </c>
      <c r="O502" s="142" t="e">
        <f t="shared" si="88"/>
        <v>#DIV/0!</v>
      </c>
      <c r="P502" s="93"/>
      <c r="Q502" s="93"/>
    </row>
    <row r="503" spans="1:17" s="94" customFormat="1" ht="30" x14ac:dyDescent="0.25">
      <c r="A503" s="276"/>
      <c r="B503" s="279"/>
      <c r="C503" s="269"/>
      <c r="D503" s="208" t="s">
        <v>119</v>
      </c>
      <c r="E503" s="96" t="s">
        <v>19</v>
      </c>
      <c r="F503" s="206" t="s">
        <v>19</v>
      </c>
      <c r="G503" s="168" t="e">
        <f>MROUND(H503*K503*I503/L503,0.000001)</f>
        <v>#DIV/0!</v>
      </c>
      <c r="H503" s="182">
        <f t="shared" si="91"/>
        <v>115</v>
      </c>
      <c r="I503" s="176">
        <f t="shared" ref="I503:I513" si="92">I502</f>
        <v>0</v>
      </c>
      <c r="J503" s="182"/>
      <c r="K503" s="184">
        <v>1</v>
      </c>
      <c r="L503" s="184">
        <f>'норма часов'!$H$10</f>
        <v>0</v>
      </c>
      <c r="M503" s="178" t="str">
        <f>CONCATENATE(H503," ",F503," (заявленная потребность руководителями учреждений) ","*",I503,"/",L503,"чел.")</f>
        <v>115 чел. (заявленная потребность руководителями учреждений) *0/0чел.</v>
      </c>
      <c r="N503" s="133">
        <f t="shared" si="90"/>
        <v>3488</v>
      </c>
      <c r="O503" s="142" t="e">
        <f t="shared" si="88"/>
        <v>#DIV/0!</v>
      </c>
      <c r="P503" s="93"/>
      <c r="Q503" s="93"/>
    </row>
    <row r="504" spans="1:17" s="94" customFormat="1" ht="30" x14ac:dyDescent="0.25">
      <c r="A504" s="276"/>
      <c r="B504" s="279"/>
      <c r="C504" s="269"/>
      <c r="D504" s="208" t="s">
        <v>309</v>
      </c>
      <c r="E504" s="96" t="s">
        <v>19</v>
      </c>
      <c r="F504" s="206" t="s">
        <v>19</v>
      </c>
      <c r="G504" s="168" t="e">
        <f>MROUND(H504*K504*I504/L504,0.000001)</f>
        <v>#DIV/0!</v>
      </c>
      <c r="H504" s="182">
        <f t="shared" si="91"/>
        <v>2488</v>
      </c>
      <c r="I504" s="176">
        <f t="shared" si="92"/>
        <v>0</v>
      </c>
      <c r="J504" s="182"/>
      <c r="K504" s="184">
        <v>1</v>
      </c>
      <c r="L504" s="184">
        <f>'норма часов'!$H$10</f>
        <v>0</v>
      </c>
      <c r="M504" s="178" t="str">
        <f>CONCATENATE(H504," ",F504," (заявленная потребность руководителями учреждений) ","*",I504,"/",L504,"чел.")</f>
        <v>2488 чел. (заявленная потребность руководителями учреждений) *0/0чел.</v>
      </c>
      <c r="N504" s="133">
        <f t="shared" si="90"/>
        <v>545</v>
      </c>
      <c r="O504" s="142" t="e">
        <f t="shared" si="88"/>
        <v>#DIV/0!</v>
      </c>
      <c r="P504" s="93"/>
      <c r="Q504" s="93"/>
    </row>
    <row r="505" spans="1:17" s="94" customFormat="1" x14ac:dyDescent="0.25">
      <c r="A505" s="276"/>
      <c r="B505" s="279"/>
      <c r="C505" s="269"/>
      <c r="D505" s="166"/>
      <c r="E505" s="166"/>
      <c r="F505" s="206" t="s">
        <v>19</v>
      </c>
      <c r="G505" s="168" t="e">
        <f>MROUND(H505*K505*I505/L505,0.00000001)</f>
        <v>#DIV/0!</v>
      </c>
      <c r="H505" s="182">
        <f t="shared" si="91"/>
        <v>0</v>
      </c>
      <c r="I505" s="176">
        <f t="shared" si="92"/>
        <v>0</v>
      </c>
      <c r="J505" s="182"/>
      <c r="K505" s="184">
        <v>1</v>
      </c>
      <c r="L505" s="184">
        <f>'норма часов'!$H$10</f>
        <v>0</v>
      </c>
      <c r="M505" s="178"/>
      <c r="N505" s="133">
        <f t="shared" si="90"/>
        <v>0</v>
      </c>
      <c r="O505" s="142" t="e">
        <f t="shared" si="88"/>
        <v>#DIV/0!</v>
      </c>
      <c r="P505" s="93"/>
      <c r="Q505" s="93"/>
    </row>
    <row r="506" spans="1:17" s="94" customFormat="1" x14ac:dyDescent="0.25">
      <c r="A506" s="276"/>
      <c r="B506" s="279"/>
      <c r="C506" s="269"/>
      <c r="D506" s="166" t="s">
        <v>287</v>
      </c>
      <c r="E506" s="166" t="s">
        <v>248</v>
      </c>
      <c r="F506" s="206" t="str">
        <f>F304</f>
        <v>шт.</v>
      </c>
      <c r="G506" s="168" t="e">
        <f>MROUND(H506*K506*I506/L506,0.00000001)</f>
        <v>#DIV/0!</v>
      </c>
      <c r="H506" s="182">
        <f t="shared" si="91"/>
        <v>70</v>
      </c>
      <c r="I506" s="176">
        <f t="shared" si="92"/>
        <v>0</v>
      </c>
      <c r="J506" s="182"/>
      <c r="K506" s="184">
        <v>1</v>
      </c>
      <c r="L506" s="184">
        <f>'норма часов'!$H$10</f>
        <v>0</v>
      </c>
      <c r="M506" s="178" t="str">
        <f>CONCATENATE(H506," ",F506," ","*",I506,"/",L506,"чел.")</f>
        <v>70 шт. *0/0чел.</v>
      </c>
      <c r="N506" s="133">
        <f t="shared" si="90"/>
        <v>65258.299999999923</v>
      </c>
      <c r="O506" s="142" t="e">
        <f t="shared" si="88"/>
        <v>#DIV/0!</v>
      </c>
      <c r="P506" s="93"/>
      <c r="Q506" s="93"/>
    </row>
    <row r="507" spans="1:17" s="94" customFormat="1" x14ac:dyDescent="0.25">
      <c r="A507" s="276"/>
      <c r="B507" s="279"/>
      <c r="C507" s="269"/>
      <c r="D507" s="166" t="s">
        <v>284</v>
      </c>
      <c r="E507" s="166" t="s">
        <v>26</v>
      </c>
      <c r="F507" s="206" t="s">
        <v>26</v>
      </c>
      <c r="G507" s="168" t="e">
        <f>MROUND(H507*K507*I507/L507,0.00000001)</f>
        <v>#DIV/0!</v>
      </c>
      <c r="H507" s="182">
        <f>$H$103</f>
        <v>70</v>
      </c>
      <c r="I507" s="176">
        <f t="shared" si="92"/>
        <v>0</v>
      </c>
      <c r="J507" s="182"/>
      <c r="K507" s="184">
        <v>1</v>
      </c>
      <c r="L507" s="184">
        <f>'норма часов'!$H$10</f>
        <v>0</v>
      </c>
      <c r="M507" s="178" t="str">
        <f>CONCATENATE(H507," ",F507," ","*",I507,"/",L507,"чел.")</f>
        <v>70 шт *0/0чел.</v>
      </c>
      <c r="N507" s="133">
        <f>$N$103</f>
        <v>24000</v>
      </c>
      <c r="O507" s="142" t="e">
        <f t="shared" si="88"/>
        <v>#DIV/0!</v>
      </c>
      <c r="P507" s="93"/>
      <c r="Q507" s="93"/>
    </row>
    <row r="508" spans="1:17" s="94" customFormat="1" x14ac:dyDescent="0.25">
      <c r="A508" s="276"/>
      <c r="B508" s="279"/>
      <c r="C508" s="269"/>
      <c r="D508" s="208" t="s">
        <v>121</v>
      </c>
      <c r="E508" s="96" t="s">
        <v>122</v>
      </c>
      <c r="F508" s="206" t="s">
        <v>220</v>
      </c>
      <c r="G508" s="168" t="e">
        <f>MROUND(H508*K508*I508/L508,0.00000001)</f>
        <v>#DIV/0!</v>
      </c>
      <c r="H508" s="182">
        <f>H104</f>
        <v>70</v>
      </c>
      <c r="I508" s="176">
        <f>I504</f>
        <v>0</v>
      </c>
      <c r="J508" s="182"/>
      <c r="K508" s="184">
        <v>1</v>
      </c>
      <c r="L508" s="184">
        <f>'норма часов'!$H$10</f>
        <v>0</v>
      </c>
      <c r="M508" s="178" t="str">
        <f>CONCATENATE(H508," ",F508," ","*",I508,"/",L508,"чел.")</f>
        <v>70 сайтов *0/0чел.</v>
      </c>
      <c r="N508" s="133">
        <f>N104</f>
        <v>5668</v>
      </c>
      <c r="O508" s="142" t="e">
        <f t="shared" si="88"/>
        <v>#DIV/0!</v>
      </c>
      <c r="P508" s="93"/>
      <c r="Q508" s="93"/>
    </row>
    <row r="509" spans="1:17" s="94" customFormat="1" x14ac:dyDescent="0.25">
      <c r="A509" s="276"/>
      <c r="B509" s="279"/>
      <c r="C509" s="201" t="s">
        <v>257</v>
      </c>
      <c r="D509" s="208"/>
      <c r="E509" s="96"/>
      <c r="F509" s="206"/>
      <c r="G509" s="168"/>
      <c r="H509" s="182"/>
      <c r="I509" s="176"/>
      <c r="J509" s="182"/>
      <c r="K509" s="184"/>
      <c r="L509" s="184"/>
      <c r="M509" s="178"/>
      <c r="N509" s="139"/>
      <c r="O509" s="140" t="e">
        <f>SUM(O495:O508)</f>
        <v>#DIV/0!</v>
      </c>
      <c r="P509" s="93"/>
      <c r="Q509" s="93"/>
    </row>
    <row r="510" spans="1:17" s="94" customFormat="1" ht="25.5" x14ac:dyDescent="0.25">
      <c r="A510" s="276"/>
      <c r="B510" s="279"/>
      <c r="C510" s="198" t="s">
        <v>207</v>
      </c>
      <c r="D510" s="166"/>
      <c r="E510" s="166"/>
      <c r="F510" s="210" t="s">
        <v>206</v>
      </c>
      <c r="G510" s="168"/>
      <c r="H510" s="182">
        <f>H106</f>
        <v>0</v>
      </c>
      <c r="I510" s="176">
        <f>I508</f>
        <v>0</v>
      </c>
      <c r="J510" s="182"/>
      <c r="K510" s="184">
        <v>12</v>
      </c>
      <c r="L510" s="184">
        <f>'норма часов'!$H$10</f>
        <v>0</v>
      </c>
      <c r="M510" s="178"/>
      <c r="N510" s="133"/>
      <c r="O510" s="142"/>
      <c r="P510" s="93"/>
      <c r="Q510" s="93"/>
    </row>
    <row r="511" spans="1:17" s="94" customFormat="1" ht="30" x14ac:dyDescent="0.25">
      <c r="A511" s="276"/>
      <c r="B511" s="279"/>
      <c r="C511" s="198" t="s">
        <v>67</v>
      </c>
      <c r="D511" s="166" t="s">
        <v>124</v>
      </c>
      <c r="E511" s="193" t="s">
        <v>26</v>
      </c>
      <c r="F511" s="181" t="s">
        <v>26</v>
      </c>
      <c r="G511" s="168" t="e">
        <f>MROUND(H511*K511*I511/L511,0.0000001)</f>
        <v>#DIV/0!</v>
      </c>
      <c r="H511" s="171">
        <f>H107</f>
        <v>354</v>
      </c>
      <c r="I511" s="176">
        <f t="shared" si="92"/>
        <v>0</v>
      </c>
      <c r="J511" s="182"/>
      <c r="K511" s="184">
        <v>1</v>
      </c>
      <c r="L511" s="184">
        <f>'норма часов'!$H$10</f>
        <v>0</v>
      </c>
      <c r="M511" s="178" t="str">
        <f>CONCATENATE(H511," ",F511," ","*",I511,"/",L511,"чел.")</f>
        <v>354 шт *0/0чел.</v>
      </c>
      <c r="N511" s="133">
        <f>N107</f>
        <v>2180</v>
      </c>
      <c r="O511" s="142" t="e">
        <f>MROUND(G511*N511,0.000001)</f>
        <v>#DIV/0!</v>
      </c>
      <c r="P511" s="93"/>
      <c r="Q511" s="93"/>
    </row>
    <row r="512" spans="1:17" s="94" customFormat="1" x14ac:dyDescent="0.25">
      <c r="A512" s="276"/>
      <c r="B512" s="279"/>
      <c r="C512" s="269" t="s">
        <v>226</v>
      </c>
      <c r="D512" s="166" t="s">
        <v>40</v>
      </c>
      <c r="E512" s="180" t="s">
        <v>26</v>
      </c>
      <c r="F512" s="180" t="s">
        <v>48</v>
      </c>
      <c r="G512" s="168" t="e">
        <f>MROUND(H512*K512*I512/L512,0.000001)</f>
        <v>#DIV/0!</v>
      </c>
      <c r="H512" s="171">
        <f>H108</f>
        <v>284</v>
      </c>
      <c r="I512" s="176">
        <f>I508</f>
        <v>0</v>
      </c>
      <c r="J512" s="182"/>
      <c r="K512" s="184">
        <v>1</v>
      </c>
      <c r="L512" s="184">
        <f>'норма часов'!$H$10</f>
        <v>0</v>
      </c>
      <c r="M512" s="178" t="str">
        <f>CONCATENATE(H512," ",F512," ","*",I512,"/",L512,"чел.")</f>
        <v>284 шт. *0/0чел.</v>
      </c>
      <c r="N512" s="133">
        <f>N108</f>
        <v>708.5</v>
      </c>
      <c r="O512" s="142" t="e">
        <f>MROUND(G512*N512,0.000001)</f>
        <v>#DIV/0!</v>
      </c>
      <c r="P512" s="93"/>
      <c r="Q512" s="93"/>
    </row>
    <row r="513" spans="1:17" s="94" customFormat="1" x14ac:dyDescent="0.25">
      <c r="A513" s="276"/>
      <c r="B513" s="279"/>
      <c r="C513" s="269"/>
      <c r="D513" s="166"/>
      <c r="E513" s="180"/>
      <c r="F513" s="180" t="s">
        <v>48</v>
      </c>
      <c r="G513" s="168"/>
      <c r="H513" s="171">
        <f>H109</f>
        <v>0</v>
      </c>
      <c r="I513" s="176">
        <f t="shared" si="92"/>
        <v>0</v>
      </c>
      <c r="J513" s="182"/>
      <c r="K513" s="184">
        <v>1</v>
      </c>
      <c r="L513" s="184">
        <f>'норма часов'!$H$10</f>
        <v>0</v>
      </c>
      <c r="M513" s="178"/>
      <c r="N513" s="133">
        <f>N109</f>
        <v>0</v>
      </c>
      <c r="O513" s="142">
        <f>MROUND(G513*N513,0.000001)</f>
        <v>0</v>
      </c>
      <c r="P513" s="93"/>
      <c r="Q513" s="93"/>
    </row>
    <row r="514" spans="1:17" s="94" customFormat="1" x14ac:dyDescent="0.25">
      <c r="A514" s="277"/>
      <c r="B514" s="280"/>
      <c r="C514" s="221" t="s">
        <v>258</v>
      </c>
      <c r="D514" s="166"/>
      <c r="E514" s="180"/>
      <c r="F514" s="180"/>
      <c r="G514" s="168"/>
      <c r="H514" s="171"/>
      <c r="I514" s="176"/>
      <c r="J514" s="182"/>
      <c r="K514" s="184"/>
      <c r="L514" s="184"/>
      <c r="M514" s="178"/>
      <c r="N514" s="139"/>
      <c r="O514" s="140" t="e">
        <f>SUM(O512:O513)</f>
        <v>#DIV/0!</v>
      </c>
      <c r="P514" s="93"/>
      <c r="Q514" s="93"/>
    </row>
    <row r="515" spans="1:17" s="94" customFormat="1" x14ac:dyDescent="0.25">
      <c r="A515" s="275" t="str">
        <f>CONCATENATE('норма часов'!$B$11,",  ",'норма часов'!$C$11,", ",'норма часов'!$D$11,", ",'норма часов'!$F$11)</f>
        <v>Присмотр и уход,  физические лица за исключением льготных категорий, от 3 лет до 8 лет, группа продленного дня</v>
      </c>
      <c r="B515" s="278" t="str">
        <f>'норма часов'!$A$11</f>
        <v>880900О.99.0.ББ08АА51000</v>
      </c>
      <c r="C515" s="170"/>
      <c r="D515" s="281" t="s">
        <v>15</v>
      </c>
      <c r="E515" s="281"/>
      <c r="F515" s="281"/>
      <c r="G515" s="282"/>
      <c r="H515" s="171"/>
      <c r="I515" s="176"/>
      <c r="J515" s="171"/>
      <c r="K515" s="177"/>
      <c r="L515" s="177"/>
      <c r="M515" s="197"/>
      <c r="N515" s="139"/>
      <c r="O515" s="140">
        <f>O516+O521+O538</f>
        <v>57222.486206000001</v>
      </c>
      <c r="P515" s="93"/>
      <c r="Q515" s="93">
        <f t="shared" ref="Q515:Q524" si="93">O515*L515</f>
        <v>0</v>
      </c>
    </row>
    <row r="516" spans="1:17" s="94" customFormat="1" x14ac:dyDescent="0.25">
      <c r="A516" s="276"/>
      <c r="B516" s="279"/>
      <c r="C516" s="167"/>
      <c r="D516" s="283" t="s">
        <v>49</v>
      </c>
      <c r="E516" s="283"/>
      <c r="F516" s="283"/>
      <c r="G516" s="284"/>
      <c r="H516" s="171"/>
      <c r="I516" s="176"/>
      <c r="J516" s="171"/>
      <c r="K516" s="177"/>
      <c r="L516" s="177"/>
      <c r="M516" s="178"/>
      <c r="N516" s="133"/>
      <c r="O516" s="140">
        <f>O518+O520</f>
        <v>22036.045440999998</v>
      </c>
      <c r="P516" s="93"/>
      <c r="Q516" s="93">
        <f t="shared" si="93"/>
        <v>0</v>
      </c>
    </row>
    <row r="517" spans="1:17" s="94" customFormat="1" x14ac:dyDescent="0.25">
      <c r="A517" s="276"/>
      <c r="B517" s="279"/>
      <c r="C517" s="167">
        <v>211</v>
      </c>
      <c r="D517" s="179" t="s">
        <v>73</v>
      </c>
      <c r="E517" s="180" t="s">
        <v>87</v>
      </c>
      <c r="F517" s="181" t="s">
        <v>87</v>
      </c>
      <c r="G517" s="168">
        <f>MROUND(H517*K517*I517/L517,0.000001)</f>
        <v>0.95309599999999994</v>
      </c>
      <c r="H517" s="182">
        <f>H12</f>
        <v>754.5</v>
      </c>
      <c r="I517" s="183">
        <f>'норма часов'!$K$11</f>
        <v>2.631698E-3</v>
      </c>
      <c r="J517" s="182"/>
      <c r="K517" s="184">
        <v>12</v>
      </c>
      <c r="L517" s="184">
        <f>'норма часов'!$H$11</f>
        <v>25</v>
      </c>
      <c r="M517" s="178" t="str">
        <f>CONCATENATE(H517," ",F517," ","в мес.","*",K517,"мес.","*",I517,"/",L517,"чел.")</f>
        <v>754,5 шт. ед в мес.*12мес.*0,002631698/25чел.</v>
      </c>
      <c r="N517" s="133">
        <f>N12</f>
        <v>17757.67192842943</v>
      </c>
      <c r="O517" s="141">
        <f>MROUND(G517*N517,0.000001)</f>
        <v>16924.766083999999</v>
      </c>
      <c r="P517" s="93"/>
      <c r="Q517" s="93">
        <f t="shared" si="93"/>
        <v>423119.15209999995</v>
      </c>
    </row>
    <row r="518" spans="1:17" s="94" customFormat="1" x14ac:dyDescent="0.25">
      <c r="A518" s="276"/>
      <c r="B518" s="279"/>
      <c r="C518" s="170" t="s">
        <v>249</v>
      </c>
      <c r="D518" s="179"/>
      <c r="E518" s="180"/>
      <c r="F518" s="181"/>
      <c r="G518" s="168"/>
      <c r="H518" s="182"/>
      <c r="I518" s="217"/>
      <c r="J518" s="182"/>
      <c r="K518" s="184"/>
      <c r="L518" s="184"/>
      <c r="M518" s="178"/>
      <c r="N518" s="139"/>
      <c r="O518" s="140">
        <f>SUM(O517)</f>
        <v>16924.766083999999</v>
      </c>
      <c r="P518" s="93"/>
      <c r="Q518" s="93">
        <f t="shared" si="93"/>
        <v>0</v>
      </c>
    </row>
    <row r="519" spans="1:17" s="94" customFormat="1" x14ac:dyDescent="0.25">
      <c r="A519" s="276"/>
      <c r="B519" s="279"/>
      <c r="C519" s="167">
        <v>213</v>
      </c>
      <c r="D519" s="179" t="s">
        <v>74</v>
      </c>
      <c r="E519" s="180" t="s">
        <v>75</v>
      </c>
      <c r="F519" s="181"/>
      <c r="G519" s="168">
        <v>30.2</v>
      </c>
      <c r="H519" s="171"/>
      <c r="I519" s="176">
        <f>I517</f>
        <v>2.631698E-3</v>
      </c>
      <c r="J519" s="171"/>
      <c r="K519" s="177">
        <v>12</v>
      </c>
      <c r="L519" s="184">
        <f>'норма часов'!$H$11</f>
        <v>25</v>
      </c>
      <c r="M519" s="178"/>
      <c r="N519" s="133"/>
      <c r="O519" s="142">
        <f>MROUND(O517*0.302,0.000001)</f>
        <v>5111.2793569999994</v>
      </c>
      <c r="P519" s="93"/>
      <c r="Q519" s="93">
        <f t="shared" si="93"/>
        <v>127781.98392499998</v>
      </c>
    </row>
    <row r="520" spans="1:17" s="94" customFormat="1" x14ac:dyDescent="0.25">
      <c r="A520" s="276"/>
      <c r="B520" s="279"/>
      <c r="C520" s="170" t="s">
        <v>250</v>
      </c>
      <c r="D520" s="179"/>
      <c r="E520" s="180"/>
      <c r="F520" s="181"/>
      <c r="G520" s="168"/>
      <c r="H520" s="171"/>
      <c r="I520" s="176"/>
      <c r="J520" s="171"/>
      <c r="K520" s="177"/>
      <c r="L520" s="184"/>
      <c r="M520" s="178"/>
      <c r="N520" s="139"/>
      <c r="O520" s="140">
        <f>SUM(O519)</f>
        <v>5111.2793569999994</v>
      </c>
      <c r="P520" s="93"/>
      <c r="Q520" s="93">
        <f t="shared" si="93"/>
        <v>0</v>
      </c>
    </row>
    <row r="521" spans="1:17" s="94" customFormat="1" x14ac:dyDescent="0.25">
      <c r="A521" s="276"/>
      <c r="B521" s="279"/>
      <c r="C521" s="167"/>
      <c r="D521" s="285" t="s">
        <v>50</v>
      </c>
      <c r="E521" s="285"/>
      <c r="F521" s="285"/>
      <c r="G521" s="284"/>
      <c r="H521" s="171"/>
      <c r="I521" s="176">
        <f>I519</f>
        <v>2.631698E-3</v>
      </c>
      <c r="J521" s="171"/>
      <c r="K521" s="177"/>
      <c r="L521" s="184"/>
      <c r="M521" s="178"/>
      <c r="N521" s="133"/>
      <c r="O521" s="140">
        <f>O531+O532+O533+O534+O535++O536</f>
        <v>35186.440764999999</v>
      </c>
      <c r="P521" s="93"/>
      <c r="Q521" s="93">
        <f t="shared" si="93"/>
        <v>0</v>
      </c>
    </row>
    <row r="522" spans="1:17" s="94" customFormat="1" ht="30" x14ac:dyDescent="0.25">
      <c r="A522" s="276"/>
      <c r="B522" s="279"/>
      <c r="C522" s="272" t="s">
        <v>67</v>
      </c>
      <c r="D522" s="166" t="s">
        <v>88</v>
      </c>
      <c r="E522" s="193" t="s">
        <v>26</v>
      </c>
      <c r="F522" s="181" t="s">
        <v>26</v>
      </c>
      <c r="G522" s="168">
        <f>MROUND(H522*K522*I522/L522,0.000001)</f>
        <v>0.46854799999999996</v>
      </c>
      <c r="H522" s="171">
        <f>H17</f>
        <v>4451</v>
      </c>
      <c r="I522" s="176">
        <f t="shared" ref="I522:I603" si="94">I521</f>
        <v>2.631698E-3</v>
      </c>
      <c r="J522" s="182"/>
      <c r="K522" s="184">
        <v>1</v>
      </c>
      <c r="L522" s="184">
        <f>'норма часов'!$H$11</f>
        <v>25</v>
      </c>
      <c r="M522" s="178" t="str">
        <f>CONCATENATE(H522," ",F522," ","*",I522,"/",L522,"чел.")</f>
        <v>4451 шт *0,002631698/25чел.</v>
      </c>
      <c r="N522" s="133">
        <f>N17</f>
        <v>4487.7952145585241</v>
      </c>
      <c r="O522" s="142">
        <f t="shared" ref="O522:O530" si="95">MROUND(G522*N522,0.000001)</f>
        <v>2102.747472</v>
      </c>
      <c r="P522" s="93"/>
      <c r="Q522" s="93">
        <f t="shared" si="93"/>
        <v>52568.686800000003</v>
      </c>
    </row>
    <row r="523" spans="1:17" s="94" customFormat="1" ht="30" x14ac:dyDescent="0.25">
      <c r="A523" s="276"/>
      <c r="B523" s="279"/>
      <c r="C523" s="273"/>
      <c r="D523" s="166" t="s">
        <v>89</v>
      </c>
      <c r="E523" s="193" t="s">
        <v>26</v>
      </c>
      <c r="F523" s="181" t="s">
        <v>26</v>
      </c>
      <c r="G523" s="168">
        <f>MROUND(H523*K523*I523/L523,0.000001)</f>
        <v>0.21727299999999999</v>
      </c>
      <c r="H523" s="171">
        <f>H18</f>
        <v>2064</v>
      </c>
      <c r="I523" s="176">
        <f t="shared" si="94"/>
        <v>2.631698E-3</v>
      </c>
      <c r="J523" s="182"/>
      <c r="K523" s="184">
        <v>1</v>
      </c>
      <c r="L523" s="184">
        <f>'норма часов'!$H$11</f>
        <v>25</v>
      </c>
      <c r="M523" s="178" t="str">
        <f t="shared" ref="M523:M530" si="96">CONCATENATE(H523," ",F523," ","*",I523,"/",L523,"чел.")</f>
        <v>2064 шт *0,002631698/25чел.</v>
      </c>
      <c r="N523" s="133">
        <f>N18</f>
        <v>10298.088691860465</v>
      </c>
      <c r="O523" s="142">
        <f t="shared" si="95"/>
        <v>2237.4966239999999</v>
      </c>
      <c r="P523" s="93"/>
      <c r="Q523" s="93">
        <f t="shared" si="93"/>
        <v>55937.4156</v>
      </c>
    </row>
    <row r="524" spans="1:17" s="94" customFormat="1" ht="30" x14ac:dyDescent="0.25">
      <c r="A524" s="276"/>
      <c r="B524" s="279"/>
      <c r="C524" s="273"/>
      <c r="D524" s="166" t="s">
        <v>90</v>
      </c>
      <c r="E524" s="193" t="s">
        <v>26</v>
      </c>
      <c r="F524" s="181" t="s">
        <v>26</v>
      </c>
      <c r="G524" s="168">
        <f>MROUND(H524*K524*I524/L524,0.000001)</f>
        <v>3.369E-3</v>
      </c>
      <c r="H524" s="171">
        <f>H19</f>
        <v>32</v>
      </c>
      <c r="I524" s="176">
        <f t="shared" si="94"/>
        <v>2.631698E-3</v>
      </c>
      <c r="J524" s="182"/>
      <c r="K524" s="184">
        <v>1</v>
      </c>
      <c r="L524" s="184">
        <f>'норма часов'!$H$11</f>
        <v>25</v>
      </c>
      <c r="M524" s="178" t="str">
        <f t="shared" si="96"/>
        <v>32 шт *0,002631698/25чел.</v>
      </c>
      <c r="N524" s="133">
        <f>N19</f>
        <v>92105</v>
      </c>
      <c r="O524" s="142">
        <f t="shared" si="95"/>
        <v>310.30174499999998</v>
      </c>
      <c r="P524" s="93"/>
      <c r="Q524" s="93">
        <f t="shared" si="93"/>
        <v>7757.5436249999993</v>
      </c>
    </row>
    <row r="525" spans="1:17" s="94" customFormat="1" ht="30" x14ac:dyDescent="0.25">
      <c r="A525" s="276"/>
      <c r="B525" s="279"/>
      <c r="C525" s="273"/>
      <c r="D525" s="166" t="s">
        <v>293</v>
      </c>
      <c r="E525" s="193" t="s">
        <v>26</v>
      </c>
      <c r="F525" s="181" t="s">
        <v>26</v>
      </c>
      <c r="G525" s="168">
        <f t="shared" ref="G525:G530" si="97">MROUND(H525*K525*I525/L525,0.00000001)</f>
        <v>1.1158400000000001E-2</v>
      </c>
      <c r="H525" s="171">
        <f>$H$20</f>
        <v>106</v>
      </c>
      <c r="I525" s="176">
        <f t="shared" si="94"/>
        <v>2.631698E-3</v>
      </c>
      <c r="J525" s="182"/>
      <c r="K525" s="184">
        <v>1</v>
      </c>
      <c r="L525" s="184">
        <f>'норма часов'!$H$11</f>
        <v>25</v>
      </c>
      <c r="M525" s="178" t="str">
        <f t="shared" si="96"/>
        <v>106 шт *0,002631698/25чел.</v>
      </c>
      <c r="N525" s="130">
        <f>$N$20</f>
        <v>25724</v>
      </c>
      <c r="O525" s="142">
        <f t="shared" si="95"/>
        <v>287.03868199999999</v>
      </c>
      <c r="P525" s="93"/>
      <c r="Q525" s="93">
        <f t="shared" ref="Q525:Q588" si="98">O525*L525</f>
        <v>7175.9670500000002</v>
      </c>
    </row>
    <row r="526" spans="1:17" s="94" customFormat="1" x14ac:dyDescent="0.25">
      <c r="A526" s="276"/>
      <c r="B526" s="279"/>
      <c r="C526" s="273"/>
      <c r="D526" s="166" t="s">
        <v>288</v>
      </c>
      <c r="E526" s="193" t="s">
        <v>26</v>
      </c>
      <c r="F526" s="181" t="s">
        <v>26</v>
      </c>
      <c r="G526" s="168">
        <f t="shared" si="97"/>
        <v>1.242161E-2</v>
      </c>
      <c r="H526" s="171">
        <f>$H$21</f>
        <v>118</v>
      </c>
      <c r="I526" s="176">
        <f t="shared" si="94"/>
        <v>2.631698E-3</v>
      </c>
      <c r="J526" s="182"/>
      <c r="K526" s="184">
        <v>1</v>
      </c>
      <c r="L526" s="184">
        <f>'норма часов'!$H$11</f>
        <v>25</v>
      </c>
      <c r="M526" s="178" t="str">
        <f t="shared" si="96"/>
        <v>118 шт *0,002631698/25чел.</v>
      </c>
      <c r="N526" s="130">
        <f>$N$21</f>
        <v>66824.851694915254</v>
      </c>
      <c r="O526" s="142">
        <f t="shared" si="95"/>
        <v>830.07224599999995</v>
      </c>
      <c r="P526" s="93"/>
      <c r="Q526" s="93">
        <f t="shared" si="98"/>
        <v>20751.80615</v>
      </c>
    </row>
    <row r="527" spans="1:17" s="94" customFormat="1" x14ac:dyDescent="0.25">
      <c r="A527" s="276"/>
      <c r="B527" s="279"/>
      <c r="C527" s="273"/>
      <c r="D527" s="166" t="s">
        <v>289</v>
      </c>
      <c r="E527" s="193" t="s">
        <v>26</v>
      </c>
      <c r="F527" s="181" t="s">
        <v>26</v>
      </c>
      <c r="G527" s="168">
        <f t="shared" si="97"/>
        <v>3.36857E-3</v>
      </c>
      <c r="H527" s="171">
        <f>$H$22</f>
        <v>32</v>
      </c>
      <c r="I527" s="176">
        <f t="shared" si="94"/>
        <v>2.631698E-3</v>
      </c>
      <c r="J527" s="182"/>
      <c r="K527" s="184">
        <v>1</v>
      </c>
      <c r="L527" s="184">
        <f>'норма часов'!$H$11</f>
        <v>25</v>
      </c>
      <c r="M527" s="178" t="str">
        <f t="shared" si="96"/>
        <v>32 шт *0,002631698/25чел.</v>
      </c>
      <c r="N527" s="130">
        <f>$N$22</f>
        <v>55471.189999999973</v>
      </c>
      <c r="O527" s="142">
        <f t="shared" si="95"/>
        <v>186.858586</v>
      </c>
      <c r="P527" s="93"/>
      <c r="Q527" s="93">
        <f t="shared" si="98"/>
        <v>4671.4646499999999</v>
      </c>
    </row>
    <row r="528" spans="1:17" s="94" customFormat="1" ht="30" x14ac:dyDescent="0.25">
      <c r="A528" s="276"/>
      <c r="B528" s="279"/>
      <c r="C528" s="273"/>
      <c r="D528" s="166" t="s">
        <v>290</v>
      </c>
      <c r="E528" s="193" t="s">
        <v>26</v>
      </c>
      <c r="F528" s="181" t="s">
        <v>26</v>
      </c>
      <c r="G528" s="168">
        <f t="shared" si="97"/>
        <v>2.9475E-3</v>
      </c>
      <c r="H528" s="171">
        <f>$H$23</f>
        <v>28</v>
      </c>
      <c r="I528" s="176">
        <f t="shared" si="94"/>
        <v>2.631698E-3</v>
      </c>
      <c r="J528" s="182"/>
      <c r="K528" s="184">
        <v>1</v>
      </c>
      <c r="L528" s="184">
        <f>'норма часов'!$H$11</f>
        <v>25</v>
      </c>
      <c r="M528" s="178" t="str">
        <f t="shared" si="96"/>
        <v>28 шт *0,002631698/25чел.</v>
      </c>
      <c r="N528" s="133">
        <f>$N$23</f>
        <v>46683.610000000008</v>
      </c>
      <c r="O528" s="142">
        <f t="shared" si="95"/>
        <v>137.59994</v>
      </c>
      <c r="P528" s="93"/>
      <c r="Q528" s="93">
        <f t="shared" si="98"/>
        <v>3439.9985000000001</v>
      </c>
    </row>
    <row r="529" spans="1:17" s="94" customFormat="1" x14ac:dyDescent="0.25">
      <c r="A529" s="276"/>
      <c r="B529" s="279"/>
      <c r="C529" s="273"/>
      <c r="D529" s="166" t="s">
        <v>291</v>
      </c>
      <c r="E529" s="193" t="s">
        <v>26</v>
      </c>
      <c r="F529" s="181" t="s">
        <v>26</v>
      </c>
      <c r="G529" s="168">
        <f t="shared" si="97"/>
        <v>3.15804E-3</v>
      </c>
      <c r="H529" s="171">
        <f>$H$24</f>
        <v>30</v>
      </c>
      <c r="I529" s="176">
        <f t="shared" si="94"/>
        <v>2.631698E-3</v>
      </c>
      <c r="J529" s="182"/>
      <c r="K529" s="184">
        <v>1</v>
      </c>
      <c r="L529" s="184">
        <f>'норма часов'!$H$11</f>
        <v>25</v>
      </c>
      <c r="M529" s="178" t="str">
        <f t="shared" si="96"/>
        <v>30 шт *0,002631698/25чел.</v>
      </c>
      <c r="N529" s="133">
        <f>$N$24</f>
        <v>16750.030000000006</v>
      </c>
      <c r="O529" s="142">
        <f t="shared" si="95"/>
        <v>52.897264999999997</v>
      </c>
      <c r="P529" s="93"/>
      <c r="Q529" s="93">
        <f t="shared" si="98"/>
        <v>1322.4316249999999</v>
      </c>
    </row>
    <row r="530" spans="1:17" s="94" customFormat="1" ht="30" x14ac:dyDescent="0.25">
      <c r="A530" s="276"/>
      <c r="B530" s="279"/>
      <c r="C530" s="274"/>
      <c r="D530" s="166" t="s">
        <v>292</v>
      </c>
      <c r="E530" s="193" t="s">
        <v>26</v>
      </c>
      <c r="F530" s="181" t="s">
        <v>26</v>
      </c>
      <c r="G530" s="168">
        <f t="shared" si="97"/>
        <v>1.2526880000000001E-2</v>
      </c>
      <c r="H530" s="171">
        <f>$H$25</f>
        <v>119</v>
      </c>
      <c r="I530" s="176">
        <f t="shared" si="94"/>
        <v>2.631698E-3</v>
      </c>
      <c r="J530" s="182"/>
      <c r="K530" s="184">
        <v>1</v>
      </c>
      <c r="L530" s="184">
        <f>'норма часов'!$H$11</f>
        <v>25</v>
      </c>
      <c r="M530" s="178" t="str">
        <f t="shared" si="96"/>
        <v>119 шт *0,002631698/25чел.</v>
      </c>
      <c r="N530" s="133">
        <f>$N$25</f>
        <v>11979.1</v>
      </c>
      <c r="O530" s="142">
        <f t="shared" si="95"/>
        <v>150.06074799999999</v>
      </c>
      <c r="P530" s="93"/>
      <c r="Q530" s="93">
        <f t="shared" si="98"/>
        <v>3751.5186999999996</v>
      </c>
    </row>
    <row r="531" spans="1:17" s="94" customFormat="1" x14ac:dyDescent="0.25">
      <c r="A531" s="276"/>
      <c r="B531" s="279"/>
      <c r="C531" s="170" t="s">
        <v>251</v>
      </c>
      <c r="D531" s="166"/>
      <c r="E531" s="193"/>
      <c r="F531" s="181"/>
      <c r="G531" s="168"/>
      <c r="H531" s="171"/>
      <c r="I531" s="176"/>
      <c r="J531" s="182"/>
      <c r="K531" s="184"/>
      <c r="L531" s="184"/>
      <c r="M531" s="178"/>
      <c r="N531" s="139"/>
      <c r="O531" s="140">
        <f>SUM(O522:O530)</f>
        <v>6295.073308</v>
      </c>
      <c r="P531" s="93"/>
      <c r="Q531" s="93">
        <f t="shared" si="98"/>
        <v>0</v>
      </c>
    </row>
    <row r="532" spans="1:17" s="94" customFormat="1" x14ac:dyDescent="0.25">
      <c r="A532" s="276"/>
      <c r="B532" s="279"/>
      <c r="C532" s="167" t="s">
        <v>91</v>
      </c>
      <c r="D532" s="166"/>
      <c r="E532" s="180"/>
      <c r="F532" s="181">
        <v>0</v>
      </c>
      <c r="G532" s="168"/>
      <c r="H532" s="171"/>
      <c r="I532" s="176">
        <f>I524</f>
        <v>2.631698E-3</v>
      </c>
      <c r="J532" s="182"/>
      <c r="K532" s="184"/>
      <c r="L532" s="184"/>
      <c r="M532" s="178"/>
      <c r="N532" s="133"/>
      <c r="O532" s="142">
        <f>MROUND(G532*N532,0.000001)</f>
        <v>0</v>
      </c>
      <c r="P532" s="93"/>
      <c r="Q532" s="93">
        <f t="shared" si="98"/>
        <v>0</v>
      </c>
    </row>
    <row r="533" spans="1:17" s="94" customFormat="1" ht="30" x14ac:dyDescent="0.25">
      <c r="A533" s="276"/>
      <c r="B533" s="279"/>
      <c r="C533" s="167" t="s">
        <v>93</v>
      </c>
      <c r="D533" s="218" t="s">
        <v>94</v>
      </c>
      <c r="E533" s="180" t="s">
        <v>95</v>
      </c>
      <c r="F533" s="181" t="s">
        <v>95</v>
      </c>
      <c r="G533" s="196">
        <f>G28</f>
        <v>247</v>
      </c>
      <c r="H533" s="171">
        <f>H28</f>
        <v>247</v>
      </c>
      <c r="I533" s="176">
        <f t="shared" si="94"/>
        <v>2.631698E-3</v>
      </c>
      <c r="J533" s="182"/>
      <c r="K533" s="184">
        <v>1</v>
      </c>
      <c r="L533" s="184">
        <f>'норма часов'!$H$11</f>
        <v>25</v>
      </c>
      <c r="M533" s="178" t="str">
        <f>CONCATENATE(G533,"- фактичесое посещение 1 ребенка в год")</f>
        <v>247- фактичесое посещение 1 ребенка в год</v>
      </c>
      <c r="N533" s="133">
        <f>N28</f>
        <v>103.30800858029392</v>
      </c>
      <c r="O533" s="142">
        <f>MROUND(G533*N533,0.000001)</f>
        <v>25517.078118999998</v>
      </c>
      <c r="P533" s="93"/>
      <c r="Q533" s="93">
        <f t="shared" si="98"/>
        <v>637926.95297499991</v>
      </c>
    </row>
    <row r="534" spans="1:17" s="94" customFormat="1" ht="30" x14ac:dyDescent="0.25">
      <c r="A534" s="276"/>
      <c r="B534" s="279"/>
      <c r="C534" s="167" t="s">
        <v>96</v>
      </c>
      <c r="D534" s="166" t="s">
        <v>97</v>
      </c>
      <c r="E534" s="180" t="s">
        <v>98</v>
      </c>
      <c r="F534" s="181" t="s">
        <v>203</v>
      </c>
      <c r="G534" s="168">
        <f>MROUND(H534*K534*I534/L534,0.000001)</f>
        <v>2.6285400000000001</v>
      </c>
      <c r="H534" s="171">
        <f>H29</f>
        <v>24970</v>
      </c>
      <c r="I534" s="176">
        <f t="shared" si="94"/>
        <v>2.631698E-3</v>
      </c>
      <c r="J534" s="182"/>
      <c r="K534" s="184">
        <v>1</v>
      </c>
      <c r="L534" s="184">
        <f>'норма часов'!$H$11</f>
        <v>25</v>
      </c>
      <c r="M534" s="178" t="str">
        <f>CONCATENATE(H534," ",F534," ","*",I534,"/",L534,"чел.")</f>
        <v>24970 компл. *0,002631698/25чел.</v>
      </c>
      <c r="N534" s="133">
        <f>N29</f>
        <v>636.48928313976774</v>
      </c>
      <c r="O534" s="142">
        <f>MROUND(G534*N534,0.000001)</f>
        <v>1673.03754</v>
      </c>
      <c r="P534" s="93"/>
      <c r="Q534" s="93">
        <f t="shared" si="98"/>
        <v>41825.938500000004</v>
      </c>
    </row>
    <row r="535" spans="1:17" s="94" customFormat="1" ht="30" x14ac:dyDescent="0.25">
      <c r="A535" s="276"/>
      <c r="B535" s="279"/>
      <c r="C535" s="270" t="s">
        <v>85</v>
      </c>
      <c r="D535" s="166" t="s">
        <v>99</v>
      </c>
      <c r="E535" s="180" t="s">
        <v>202</v>
      </c>
      <c r="F535" s="181" t="s">
        <v>204</v>
      </c>
      <c r="G535" s="168">
        <f>MROUND(H535*K535*I535/L535,0.000001)</f>
        <v>0.63413399999999998</v>
      </c>
      <c r="H535" s="171">
        <f>H30</f>
        <v>502</v>
      </c>
      <c r="I535" s="176">
        <f t="shared" si="94"/>
        <v>2.631698E-3</v>
      </c>
      <c r="J535" s="182"/>
      <c r="K535" s="184">
        <v>12</v>
      </c>
      <c r="L535" s="184">
        <f>'норма часов'!$H$11</f>
        <v>25</v>
      </c>
      <c r="M535" s="178" t="str">
        <f>CONCATENATE(H535," ",F535," ","*",I535,"/",L535,"чел.")</f>
        <v>502 гр. *0,002631698/25чел.</v>
      </c>
      <c r="N535" s="133">
        <f>N30</f>
        <v>2150.1340039840643</v>
      </c>
      <c r="O535" s="142">
        <f>MROUND(G535*N535,0.000001)</f>
        <v>1363.473076</v>
      </c>
      <c r="P535" s="93"/>
      <c r="Q535" s="93">
        <f t="shared" si="98"/>
        <v>34086.8269</v>
      </c>
    </row>
    <row r="536" spans="1:17" s="94" customFormat="1" ht="30" x14ac:dyDescent="0.25">
      <c r="A536" s="276"/>
      <c r="B536" s="279"/>
      <c r="C536" s="270"/>
      <c r="D536" s="166" t="s">
        <v>100</v>
      </c>
      <c r="E536" s="180" t="s">
        <v>98</v>
      </c>
      <c r="F536" s="181" t="s">
        <v>203</v>
      </c>
      <c r="G536" s="168">
        <f>MROUND(H536*K536*I536/L536,0.00000001)</f>
        <v>3.8843860000000001E-2</v>
      </c>
      <c r="H536" s="171">
        <f>H31</f>
        <v>369</v>
      </c>
      <c r="I536" s="176">
        <f t="shared" si="94"/>
        <v>2.631698E-3</v>
      </c>
      <c r="J536" s="182"/>
      <c r="K536" s="184">
        <v>1</v>
      </c>
      <c r="L536" s="184">
        <f>'норма часов'!$H$11</f>
        <v>25</v>
      </c>
      <c r="M536" s="178" t="str">
        <f>CONCATENATE(H536," ",F536," ","*",I536,"/",L536,"чел.")</f>
        <v>369 компл. *0,002631698/25чел.</v>
      </c>
      <c r="N536" s="133">
        <f>N334</f>
        <v>8695.8073170731714</v>
      </c>
      <c r="O536" s="142">
        <f>MROUND(G536*N536,0.000001)</f>
        <v>337.77872199999996</v>
      </c>
      <c r="P536" s="93"/>
      <c r="Q536" s="93">
        <f t="shared" si="98"/>
        <v>8444.4680499999995</v>
      </c>
    </row>
    <row r="537" spans="1:17" s="94" customFormat="1" x14ac:dyDescent="0.25">
      <c r="A537" s="276"/>
      <c r="B537" s="279"/>
      <c r="C537" s="170" t="s">
        <v>259</v>
      </c>
      <c r="D537" s="283"/>
      <c r="E537" s="283"/>
      <c r="F537" s="283"/>
      <c r="G537" s="284"/>
      <c r="H537" s="171"/>
      <c r="I537" s="176">
        <f t="shared" si="94"/>
        <v>2.631698E-3</v>
      </c>
      <c r="J537" s="171"/>
      <c r="K537" s="177"/>
      <c r="L537" s="184"/>
      <c r="M537" s="197"/>
      <c r="N537" s="133"/>
      <c r="O537" s="140">
        <f>O535+O536</f>
        <v>1701.251798</v>
      </c>
      <c r="P537" s="93"/>
      <c r="Q537" s="93">
        <f t="shared" si="98"/>
        <v>0</v>
      </c>
    </row>
    <row r="538" spans="1:17" s="92" customFormat="1" x14ac:dyDescent="0.25">
      <c r="A538" s="276"/>
      <c r="B538" s="279"/>
      <c r="C538" s="170"/>
      <c r="D538" s="283" t="s">
        <v>51</v>
      </c>
      <c r="E538" s="283"/>
      <c r="F538" s="283"/>
      <c r="G538" s="284"/>
      <c r="H538" s="171"/>
      <c r="I538" s="172">
        <f t="shared" si="94"/>
        <v>2.631698E-3</v>
      </c>
      <c r="J538" s="173"/>
      <c r="K538" s="174"/>
      <c r="L538" s="184"/>
      <c r="M538" s="175"/>
      <c r="N538" s="139"/>
      <c r="O538" s="140"/>
      <c r="P538" s="91"/>
      <c r="Q538" s="93">
        <f t="shared" si="98"/>
        <v>0</v>
      </c>
    </row>
    <row r="539" spans="1:17" s="94" customFormat="1" x14ac:dyDescent="0.25">
      <c r="A539" s="276"/>
      <c r="B539" s="279"/>
      <c r="C539" s="170"/>
      <c r="D539" s="286" t="s">
        <v>5</v>
      </c>
      <c r="E539" s="286"/>
      <c r="F539" s="286"/>
      <c r="G539" s="287"/>
      <c r="H539" s="171"/>
      <c r="I539" s="176">
        <f t="shared" si="94"/>
        <v>2.631698E-3</v>
      </c>
      <c r="J539" s="171"/>
      <c r="K539" s="177"/>
      <c r="L539" s="184"/>
      <c r="M539" s="197"/>
      <c r="N539" s="139"/>
      <c r="O539" s="140">
        <f>O540+O550+O556+O558+O560+O562+O564</f>
        <v>73185.676560430162</v>
      </c>
      <c r="P539" s="93"/>
      <c r="Q539" s="93"/>
    </row>
    <row r="540" spans="1:17" s="94" customFormat="1" x14ac:dyDescent="0.25">
      <c r="A540" s="276"/>
      <c r="B540" s="279"/>
      <c r="C540" s="198" t="s">
        <v>57</v>
      </c>
      <c r="D540" s="286" t="s">
        <v>6</v>
      </c>
      <c r="E540" s="286"/>
      <c r="F540" s="286"/>
      <c r="G540" s="287"/>
      <c r="H540" s="182"/>
      <c r="I540" s="176">
        <f t="shared" si="94"/>
        <v>2.631698E-3</v>
      </c>
      <c r="J540" s="182"/>
      <c r="K540" s="184"/>
      <c r="L540" s="184"/>
      <c r="M540" s="197"/>
      <c r="N540" s="133"/>
      <c r="O540" s="140">
        <f>O541+O542+O546+O549</f>
        <v>19484.821449430157</v>
      </c>
      <c r="P540" s="93"/>
      <c r="Q540" s="93">
        <f t="shared" si="98"/>
        <v>0</v>
      </c>
    </row>
    <row r="541" spans="1:17" s="94" customFormat="1" ht="30" x14ac:dyDescent="0.25">
      <c r="A541" s="276"/>
      <c r="B541" s="279"/>
      <c r="C541" s="198" t="s">
        <v>59</v>
      </c>
      <c r="D541" s="166" t="s">
        <v>7</v>
      </c>
      <c r="E541" s="199" t="s">
        <v>8</v>
      </c>
      <c r="F541" s="199" t="s">
        <v>8</v>
      </c>
      <c r="G541" s="168">
        <f>MROUND(H541*K541*I541/L541,0.000001)</f>
        <v>409.64720899999998</v>
      </c>
      <c r="H541" s="219">
        <f>H36</f>
        <v>3891472.4332458824</v>
      </c>
      <c r="I541" s="176">
        <f t="shared" si="94"/>
        <v>2.631698E-3</v>
      </c>
      <c r="J541" s="182"/>
      <c r="K541" s="184">
        <v>1</v>
      </c>
      <c r="L541" s="184">
        <f>'норма часов'!$H$11</f>
        <v>25</v>
      </c>
      <c r="M541" s="178" t="str">
        <f>CONCATENATE(H541," ",F541,"(лимиты выделенные УЖКХ) ","*",I541,"/",L541,"чел.")</f>
        <v>3891472,43324588 кВт час.(лимиты выделенные УЖКХ) *0,002631698/25чел.</v>
      </c>
      <c r="N541" s="133">
        <f>N36</f>
        <v>10.421489327157605</v>
      </c>
      <c r="O541" s="142">
        <f>MROUND(G541*N541,0.000001)</f>
        <v>4269.134016</v>
      </c>
      <c r="P541" s="93"/>
      <c r="Q541" s="93">
        <f t="shared" si="98"/>
        <v>106728.3504</v>
      </c>
    </row>
    <row r="542" spans="1:17" s="94" customFormat="1" ht="30" x14ac:dyDescent="0.25">
      <c r="A542" s="276"/>
      <c r="B542" s="279"/>
      <c r="C542" s="198" t="s">
        <v>60</v>
      </c>
      <c r="D542" s="166" t="s">
        <v>9</v>
      </c>
      <c r="E542" s="199" t="s">
        <v>10</v>
      </c>
      <c r="F542" s="199" t="s">
        <v>10</v>
      </c>
      <c r="G542" s="168">
        <f>MROUND(H542*K542*I542/L542,0.0000001)</f>
        <v>3.1370524</v>
      </c>
      <c r="H542" s="182">
        <f>H37</f>
        <v>29800.65</v>
      </c>
      <c r="I542" s="176">
        <f t="shared" si="94"/>
        <v>2.631698E-3</v>
      </c>
      <c r="J542" s="182"/>
      <c r="K542" s="184">
        <v>1</v>
      </c>
      <c r="L542" s="184">
        <f>'норма часов'!$H$11</f>
        <v>25</v>
      </c>
      <c r="M542" s="178" t="str">
        <f>CONCATENATE(H542," ",F542,"(лимиты выделенные УЖКХ) ","*",I542,"/",L542,"чел.")</f>
        <v>29800,65 Гкал(лимиты выделенные УЖКХ) *0,002631698/25чел.</v>
      </c>
      <c r="N542" s="133">
        <f>N37</f>
        <v>2853.8909184866775</v>
      </c>
      <c r="O542" s="142">
        <f>MROUND(G542*N542,0.000001)</f>
        <v>8952.8053550000004</v>
      </c>
      <c r="P542" s="93"/>
      <c r="Q542" s="93">
        <f t="shared" si="98"/>
        <v>223820.133875</v>
      </c>
    </row>
    <row r="543" spans="1:17" s="94" customFormat="1" ht="30" x14ac:dyDescent="0.25">
      <c r="A543" s="276"/>
      <c r="B543" s="279"/>
      <c r="C543" s="269" t="s">
        <v>61</v>
      </c>
      <c r="D543" s="166" t="s">
        <v>12</v>
      </c>
      <c r="E543" s="200" t="s">
        <v>11</v>
      </c>
      <c r="F543" s="200" t="s">
        <v>11</v>
      </c>
      <c r="G543" s="168">
        <f>MROUND(H543*K543*I543/L543,0.000001)</f>
        <v>23.983926</v>
      </c>
      <c r="H543" s="182">
        <f>H38</f>
        <v>227836.99175999995</v>
      </c>
      <c r="I543" s="176">
        <f t="shared" si="94"/>
        <v>2.631698E-3</v>
      </c>
      <c r="J543" s="182"/>
      <c r="K543" s="184">
        <v>1</v>
      </c>
      <c r="L543" s="184">
        <f>'норма часов'!$H$11</f>
        <v>25</v>
      </c>
      <c r="M543" s="178" t="str">
        <f>CONCATENATE(H543," ",F543,"(лимиты выделенные УЖКХ) ","*",I543,"/",L543,"чел.")</f>
        <v>227836,99176 м3(лимиты выделенные УЖКХ) *0,002631698/25чел.</v>
      </c>
      <c r="N543" s="133">
        <f>N139</f>
        <v>51.83000000000002</v>
      </c>
      <c r="O543" s="142">
        <f>MROUND(G543*N543,0.000001)</f>
        <v>1243.0868849999999</v>
      </c>
      <c r="P543" s="93"/>
      <c r="Q543" s="93">
        <f t="shared" si="98"/>
        <v>31077.172124999997</v>
      </c>
    </row>
    <row r="544" spans="1:17" s="94" customFormat="1" ht="30" x14ac:dyDescent="0.25">
      <c r="A544" s="276"/>
      <c r="B544" s="279"/>
      <c r="C544" s="269"/>
      <c r="D544" s="166" t="s">
        <v>17</v>
      </c>
      <c r="E544" s="200" t="s">
        <v>11</v>
      </c>
      <c r="F544" s="200" t="s">
        <v>11</v>
      </c>
      <c r="G544" s="168">
        <f>MROUND(H544*K544*I544/L544,0.0000000000001)</f>
        <v>3.28547191686E-2</v>
      </c>
      <c r="H544" s="182">
        <f>H39</f>
        <v>26.008809369960769</v>
      </c>
      <c r="I544" s="176">
        <f t="shared" si="94"/>
        <v>2.631698E-3</v>
      </c>
      <c r="J544" s="182"/>
      <c r="K544" s="184">
        <v>12</v>
      </c>
      <c r="L544" s="184">
        <f>'норма часов'!$H$11</f>
        <v>25</v>
      </c>
      <c r="M544" s="178" t="str">
        <f>CONCATENATE(H544," ",F544,"(лимиты выделенные УЖКХ) ","*",I544,"/",L544,"чел.")</f>
        <v>26,0088093699608 м3(лимиты выделенные УЖКХ) *0,002631698/25чел.</v>
      </c>
      <c r="N544" s="133">
        <f>N39</f>
        <v>57495.6</v>
      </c>
      <c r="O544" s="142">
        <f>MROUND(G544*N544,0.0000000000001)</f>
        <v>1889.0017914301582</v>
      </c>
      <c r="P544" s="93"/>
      <c r="Q544" s="93">
        <f t="shared" si="98"/>
        <v>47225.044785753955</v>
      </c>
    </row>
    <row r="545" spans="1:17" s="94" customFormat="1" ht="30" x14ac:dyDescent="0.25">
      <c r="A545" s="276"/>
      <c r="B545" s="279"/>
      <c r="C545" s="269"/>
      <c r="D545" s="166" t="s">
        <v>13</v>
      </c>
      <c r="E545" s="200" t="s">
        <v>11</v>
      </c>
      <c r="F545" s="200" t="s">
        <v>11</v>
      </c>
      <c r="G545" s="168">
        <f>MROUND(H545*K545*I545/L545,0.000001)</f>
        <v>23.983926</v>
      </c>
      <c r="H545" s="182">
        <f>H40</f>
        <v>227836.99175999995</v>
      </c>
      <c r="I545" s="176">
        <f t="shared" si="94"/>
        <v>2.631698E-3</v>
      </c>
      <c r="J545" s="182"/>
      <c r="K545" s="184">
        <v>1</v>
      </c>
      <c r="L545" s="184">
        <f>'норма часов'!$H$11</f>
        <v>25</v>
      </c>
      <c r="M545" s="178" t="str">
        <f>CONCATENATE(H545," ",F545,"(лимиты выделенные УЖКХ) ","*",I545,"/",L545,"чел.")</f>
        <v>227836,99176 м3(лимиты выделенные УЖКХ) *0,002631698/25чел.</v>
      </c>
      <c r="N545" s="133">
        <f>N40</f>
        <v>109.46574140931681</v>
      </c>
      <c r="O545" s="142">
        <f>MROUND(G545*N545,0.000001)</f>
        <v>2625.4182409999999</v>
      </c>
      <c r="P545" s="93"/>
      <c r="Q545" s="93">
        <f t="shared" si="98"/>
        <v>65635.456024999992</v>
      </c>
    </row>
    <row r="546" spans="1:17" s="94" customFormat="1" ht="28.5" x14ac:dyDescent="0.25">
      <c r="A546" s="276"/>
      <c r="B546" s="279"/>
      <c r="C546" s="201" t="s">
        <v>253</v>
      </c>
      <c r="D546" s="166"/>
      <c r="E546" s="200"/>
      <c r="F546" s="200"/>
      <c r="G546" s="168"/>
      <c r="H546" s="182"/>
      <c r="I546" s="176"/>
      <c r="J546" s="182"/>
      <c r="K546" s="184"/>
      <c r="L546" s="184"/>
      <c r="M546" s="178"/>
      <c r="N546" s="139"/>
      <c r="O546" s="140">
        <f>SUM(O543:O545)</f>
        <v>5757.506917430158</v>
      </c>
      <c r="P546" s="93"/>
      <c r="Q546" s="93">
        <f t="shared" si="98"/>
        <v>0</v>
      </c>
    </row>
    <row r="547" spans="1:17" s="94" customFormat="1" x14ac:dyDescent="0.25">
      <c r="A547" s="276"/>
      <c r="B547" s="279"/>
      <c r="C547" s="269" t="s">
        <v>208</v>
      </c>
      <c r="D547" s="166" t="s">
        <v>21</v>
      </c>
      <c r="E547" s="96" t="s">
        <v>11</v>
      </c>
      <c r="F547" s="96" t="s">
        <v>11</v>
      </c>
      <c r="G547" s="168">
        <f>MROUND(H547*K547*I547/L547,0.00000001)</f>
        <v>3.6811139999999999E-2</v>
      </c>
      <c r="H547" s="182">
        <f>H42</f>
        <v>349.68999999999994</v>
      </c>
      <c r="I547" s="176">
        <f>I545</f>
        <v>2.631698E-3</v>
      </c>
      <c r="J547" s="182"/>
      <c r="K547" s="184">
        <v>1</v>
      </c>
      <c r="L547" s="184">
        <f>'норма часов'!$H$11</f>
        <v>25</v>
      </c>
      <c r="M547" s="178" t="str">
        <f>CONCATENATE(H547," ",F547," ","*",I547,"/",L547,"чел.")</f>
        <v>349,69 м3 *0,002631698/25чел.</v>
      </c>
      <c r="N547" s="133">
        <f>N42</f>
        <v>8906.5643855986727</v>
      </c>
      <c r="O547" s="142">
        <f>MROUND(G547*N547,0.000001)</f>
        <v>327.86078900000001</v>
      </c>
      <c r="P547" s="93"/>
      <c r="Q547" s="93">
        <f t="shared" si="98"/>
        <v>8196.5197250000001</v>
      </c>
    </row>
    <row r="548" spans="1:17" s="94" customFormat="1" ht="45" x14ac:dyDescent="0.25">
      <c r="A548" s="276"/>
      <c r="B548" s="279"/>
      <c r="C548" s="269"/>
      <c r="D548" s="166" t="s">
        <v>22</v>
      </c>
      <c r="E548" s="96" t="s">
        <v>23</v>
      </c>
      <c r="F548" s="96" t="s">
        <v>26</v>
      </c>
      <c r="G548" s="168">
        <f>MROUND(H548*K548*I548/L548,0.0000001)</f>
        <v>2.9896099999999998E-2</v>
      </c>
      <c r="H548" s="182">
        <f>H43</f>
        <v>284</v>
      </c>
      <c r="I548" s="176">
        <f t="shared" si="94"/>
        <v>2.631698E-3</v>
      </c>
      <c r="J548" s="182"/>
      <c r="K548" s="184">
        <v>1</v>
      </c>
      <c r="L548" s="184">
        <f>'норма часов'!$H$11</f>
        <v>25</v>
      </c>
      <c r="M548" s="178" t="str">
        <f>CONCATENATE(H548," ",F548,"(потребность из расчета 4 контейнера для уборки территории весной и осенью на 1 учреждение)","*",I548,"/",L548,"чел.")</f>
        <v>284 шт(потребность из расчета 4 контейнера для уборки территории весной и осенью на 1 учреждение)*0,002631698/25чел.</v>
      </c>
      <c r="N548" s="133">
        <f>N346</f>
        <v>5937.7100000000055</v>
      </c>
      <c r="O548" s="142">
        <f>MROUND(G548*N548,0.000001)</f>
        <v>177.51437199999998</v>
      </c>
      <c r="P548" s="93"/>
      <c r="Q548" s="93">
        <f t="shared" si="98"/>
        <v>4437.8592999999992</v>
      </c>
    </row>
    <row r="549" spans="1:17" s="94" customFormat="1" ht="28.5" x14ac:dyDescent="0.25">
      <c r="A549" s="276"/>
      <c r="B549" s="279"/>
      <c r="C549" s="201" t="s">
        <v>254</v>
      </c>
      <c r="D549" s="166"/>
      <c r="E549" s="96"/>
      <c r="F549" s="96"/>
      <c r="G549" s="168"/>
      <c r="H549" s="182"/>
      <c r="I549" s="176"/>
      <c r="J549" s="182"/>
      <c r="K549" s="184"/>
      <c r="L549" s="184"/>
      <c r="M549" s="178"/>
      <c r="N549" s="139"/>
      <c r="O549" s="140">
        <f>SUM(O547:O548)</f>
        <v>505.37516099999999</v>
      </c>
      <c r="P549" s="93"/>
      <c r="Q549" s="93">
        <f t="shared" si="98"/>
        <v>0</v>
      </c>
    </row>
    <row r="550" spans="1:17" s="94" customFormat="1" x14ac:dyDescent="0.25">
      <c r="A550" s="276"/>
      <c r="B550" s="279"/>
      <c r="C550" s="198"/>
      <c r="D550" s="285" t="s">
        <v>14</v>
      </c>
      <c r="E550" s="285"/>
      <c r="F550" s="285"/>
      <c r="G550" s="284"/>
      <c r="H550" s="204"/>
      <c r="I550" s="176">
        <f>I545</f>
        <v>2.631698E-3</v>
      </c>
      <c r="J550" s="204"/>
      <c r="K550" s="205"/>
      <c r="L550" s="184"/>
      <c r="M550" s="197"/>
      <c r="N550" s="133"/>
      <c r="O550" s="140">
        <f>O554+O555</f>
        <v>45195.378074</v>
      </c>
      <c r="P550" s="93"/>
      <c r="Q550" s="93"/>
    </row>
    <row r="551" spans="1:17" s="94" customFormat="1" x14ac:dyDescent="0.25">
      <c r="A551" s="276"/>
      <c r="B551" s="279"/>
      <c r="C551" s="269" t="s">
        <v>62</v>
      </c>
      <c r="D551" s="166" t="s">
        <v>41</v>
      </c>
      <c r="E551" s="193" t="s">
        <v>20</v>
      </c>
      <c r="F551" s="193" t="s">
        <v>20</v>
      </c>
      <c r="G551" s="168">
        <f>MROUND(H551*K551*I551/L551,0.00000001)</f>
        <v>5.70549442</v>
      </c>
      <c r="H551" s="182">
        <f>H46</f>
        <v>54199.745000000003</v>
      </c>
      <c r="I551" s="176">
        <f t="shared" si="94"/>
        <v>2.631698E-3</v>
      </c>
      <c r="J551" s="182"/>
      <c r="K551" s="184">
        <v>1</v>
      </c>
      <c r="L551" s="184">
        <f>'норма часов'!$H$11</f>
        <v>25</v>
      </c>
      <c r="M551" s="178" t="str">
        <f>CONCATENATE(H551," ",F551," ","*",I551,"/",L551,"чел.")</f>
        <v>54199,745 м2 *0,002631698/25чел.</v>
      </c>
      <c r="N551" s="133">
        <f>N46</f>
        <v>1389.0226051801535</v>
      </c>
      <c r="O551" s="142">
        <f>MROUND(G551*N551,0.000001)</f>
        <v>7925.0607229999996</v>
      </c>
      <c r="P551" s="93"/>
      <c r="Q551" s="93">
        <f t="shared" si="98"/>
        <v>198126.518075</v>
      </c>
    </row>
    <row r="552" spans="1:17" s="94" customFormat="1" x14ac:dyDescent="0.25">
      <c r="A552" s="276"/>
      <c r="B552" s="279"/>
      <c r="C552" s="269"/>
      <c r="D552" s="166" t="s">
        <v>41</v>
      </c>
      <c r="E552" s="193" t="s">
        <v>78</v>
      </c>
      <c r="F552" s="193" t="s">
        <v>78</v>
      </c>
      <c r="G552" s="168">
        <f>MROUND(H552*K552*I552/L552,0.00000001)</f>
        <v>0.76619256000000002</v>
      </c>
      <c r="H552" s="182">
        <f>H47</f>
        <v>7278.5</v>
      </c>
      <c r="I552" s="176">
        <f t="shared" si="94"/>
        <v>2.631698E-3</v>
      </c>
      <c r="J552" s="182"/>
      <c r="K552" s="184">
        <v>1</v>
      </c>
      <c r="L552" s="184">
        <f>'норма часов'!$H$11</f>
        <v>25</v>
      </c>
      <c r="M552" s="178" t="str">
        <f>CONCATENATE(H552," ",F552," ","*",I552,"/",L552,"чел.")</f>
        <v>7278,5 погон.м. *0,002631698/25чел.</v>
      </c>
      <c r="N552" s="133">
        <f>N47</f>
        <v>4431.8197430789314</v>
      </c>
      <c r="O552" s="142">
        <f>MROUND(G552*N552,0.000001)</f>
        <v>3395.6273139999998</v>
      </c>
      <c r="P552" s="93"/>
      <c r="Q552" s="93">
        <f t="shared" si="98"/>
        <v>84890.682849999997</v>
      </c>
    </row>
    <row r="553" spans="1:17" s="94" customFormat="1" x14ac:dyDescent="0.25">
      <c r="A553" s="276"/>
      <c r="B553" s="279"/>
      <c r="C553" s="269"/>
      <c r="D553" s="166" t="s">
        <v>41</v>
      </c>
      <c r="E553" s="193" t="s">
        <v>48</v>
      </c>
      <c r="F553" s="193" t="s">
        <v>48</v>
      </c>
      <c r="G553" s="168">
        <f>MROUND(H553*K553*I553/L553,0.0000000001)</f>
        <v>0.2396950538</v>
      </c>
      <c r="H553" s="182">
        <f>H48</f>
        <v>2277</v>
      </c>
      <c r="I553" s="176">
        <f t="shared" si="94"/>
        <v>2.631698E-3</v>
      </c>
      <c r="J553" s="182"/>
      <c r="K553" s="184">
        <v>1</v>
      </c>
      <c r="L553" s="184">
        <f>'норма часов'!$H$11</f>
        <v>25</v>
      </c>
      <c r="M553" s="178" t="str">
        <f>CONCATENATE(H553," ",F553," ","*",I553,"/",L553,"чел.")</f>
        <v>2277 шт. *0,002631698/25чел.</v>
      </c>
      <c r="N553" s="133">
        <f>N48</f>
        <v>141324.10953008343</v>
      </c>
      <c r="O553" s="142">
        <f>MROUND(G553*N553,0.000001)</f>
        <v>33874.690037</v>
      </c>
      <c r="P553" s="93"/>
      <c r="Q553" s="93">
        <f t="shared" si="98"/>
        <v>846867.25092500006</v>
      </c>
    </row>
    <row r="554" spans="1:17" s="94" customFormat="1" ht="28.5" x14ac:dyDescent="0.25">
      <c r="A554" s="276"/>
      <c r="B554" s="279"/>
      <c r="C554" s="201" t="s">
        <v>252</v>
      </c>
      <c r="D554" s="166"/>
      <c r="E554" s="193"/>
      <c r="F554" s="193"/>
      <c r="G554" s="168"/>
      <c r="H554" s="182"/>
      <c r="I554" s="176"/>
      <c r="J554" s="182"/>
      <c r="K554" s="184"/>
      <c r="L554" s="184"/>
      <c r="M554" s="178"/>
      <c r="N554" s="139"/>
      <c r="O554" s="140">
        <f>SUM(O551:O553)</f>
        <v>45195.378074</v>
      </c>
      <c r="P554" s="93"/>
      <c r="Q554" s="93">
        <f t="shared" si="98"/>
        <v>0</v>
      </c>
    </row>
    <row r="555" spans="1:17" s="94" customFormat="1" x14ac:dyDescent="0.25">
      <c r="A555" s="276"/>
      <c r="B555" s="279"/>
      <c r="C555" s="198" t="s">
        <v>63</v>
      </c>
      <c r="D555" s="166"/>
      <c r="E555" s="193"/>
      <c r="F555" s="193" t="s">
        <v>20</v>
      </c>
      <c r="G555" s="168"/>
      <c r="H555" s="182">
        <f>H454</f>
        <v>0</v>
      </c>
      <c r="I555" s="176">
        <f>I553</f>
        <v>2.631698E-3</v>
      </c>
      <c r="J555" s="182"/>
      <c r="K555" s="184">
        <v>12</v>
      </c>
      <c r="L555" s="184">
        <f>'норма часов'!$H$11</f>
        <v>25</v>
      </c>
      <c r="M555" s="178"/>
      <c r="N555" s="133">
        <f>N454</f>
        <v>0</v>
      </c>
      <c r="O555" s="142">
        <f>MROUND(G555*N555,0.000001)</f>
        <v>0</v>
      </c>
      <c r="P555" s="93"/>
      <c r="Q555" s="93"/>
    </row>
    <row r="556" spans="1:17" s="94" customFormat="1" x14ac:dyDescent="0.25">
      <c r="A556" s="276"/>
      <c r="B556" s="279"/>
      <c r="C556" s="198"/>
      <c r="D556" s="283" t="s">
        <v>52</v>
      </c>
      <c r="E556" s="283"/>
      <c r="F556" s="283"/>
      <c r="G556" s="284"/>
      <c r="H556" s="171"/>
      <c r="I556" s="176">
        <f t="shared" si="94"/>
        <v>2.631698E-3</v>
      </c>
      <c r="J556" s="171"/>
      <c r="K556" s="177"/>
      <c r="L556" s="184"/>
      <c r="M556" s="197"/>
      <c r="N556" s="133"/>
      <c r="O556" s="140"/>
      <c r="P556" s="93"/>
      <c r="Q556" s="93">
        <f t="shared" si="98"/>
        <v>0</v>
      </c>
    </row>
    <row r="557" spans="1:17" s="94" customFormat="1" x14ac:dyDescent="0.25">
      <c r="A557" s="276"/>
      <c r="B557" s="279"/>
      <c r="C557" s="198"/>
      <c r="D557" s="179"/>
      <c r="E557" s="180"/>
      <c r="F557" s="181"/>
      <c r="G557" s="168"/>
      <c r="H557" s="171"/>
      <c r="I557" s="176">
        <f t="shared" si="94"/>
        <v>2.631698E-3</v>
      </c>
      <c r="J557" s="171"/>
      <c r="K557" s="177"/>
      <c r="L557" s="184"/>
      <c r="M557" s="197"/>
      <c r="N557" s="133"/>
      <c r="O557" s="142"/>
      <c r="P557" s="93"/>
      <c r="Q557" s="93">
        <f t="shared" si="98"/>
        <v>0</v>
      </c>
    </row>
    <row r="558" spans="1:17" s="94" customFormat="1" x14ac:dyDescent="0.25">
      <c r="A558" s="276"/>
      <c r="B558" s="279"/>
      <c r="C558" s="267" t="s">
        <v>101</v>
      </c>
      <c r="D558" s="288" t="s">
        <v>53</v>
      </c>
      <c r="E558" s="288"/>
      <c r="F558" s="288"/>
      <c r="G558" s="289"/>
      <c r="H558" s="171"/>
      <c r="I558" s="176">
        <f t="shared" si="94"/>
        <v>2.631698E-3</v>
      </c>
      <c r="J558" s="171"/>
      <c r="K558" s="177"/>
      <c r="L558" s="184"/>
      <c r="M558" s="197"/>
      <c r="N558" s="133"/>
      <c r="O558" s="140">
        <f>O559</f>
        <v>37.021799999999999</v>
      </c>
      <c r="P558" s="93"/>
      <c r="Q558" s="93">
        <f t="shared" si="98"/>
        <v>0</v>
      </c>
    </row>
    <row r="559" spans="1:17" s="94" customFormat="1" ht="45" x14ac:dyDescent="0.25">
      <c r="A559" s="276"/>
      <c r="B559" s="279"/>
      <c r="C559" s="268"/>
      <c r="D559" s="166" t="s">
        <v>286</v>
      </c>
      <c r="E559" s="180" t="s">
        <v>26</v>
      </c>
      <c r="F559" s="180" t="s">
        <v>26</v>
      </c>
      <c r="G559" s="168">
        <f>MROUND(H559*K559*I559/L559,0.00000001)</f>
        <v>8.8425050000000005E-2</v>
      </c>
      <c r="H559" s="171">
        <f>$H$54</f>
        <v>70</v>
      </c>
      <c r="I559" s="176">
        <f t="shared" si="94"/>
        <v>2.631698E-3</v>
      </c>
      <c r="J559" s="171"/>
      <c r="K559" s="177">
        <v>12</v>
      </c>
      <c r="L559" s="184">
        <f>'норма часов'!$H$11</f>
        <v>25</v>
      </c>
      <c r="M559" s="178" t="str">
        <f>CONCATENATE(H559," ",F559," ","в мес.","*",K559,"мес.","*",I559,"/",L559,"чел.")</f>
        <v>70 шт в мес.*12мес.*0,002631698/25чел.</v>
      </c>
      <c r="N559" s="133">
        <f>$N$54</f>
        <v>418.67999999999967</v>
      </c>
      <c r="O559" s="142">
        <f>MROUND(G559*N559,0.000001)</f>
        <v>37.021799999999999</v>
      </c>
      <c r="P559" s="93"/>
      <c r="Q559" s="93">
        <f t="shared" si="98"/>
        <v>925.54499999999996</v>
      </c>
    </row>
    <row r="560" spans="1:17" s="94" customFormat="1" x14ac:dyDescent="0.25">
      <c r="A560" s="276"/>
      <c r="B560" s="279"/>
      <c r="C560" s="269" t="s">
        <v>102</v>
      </c>
      <c r="D560" s="288" t="s">
        <v>54</v>
      </c>
      <c r="E560" s="288"/>
      <c r="F560" s="288"/>
      <c r="G560" s="289"/>
      <c r="H560" s="171"/>
      <c r="I560" s="176">
        <f>I558</f>
        <v>2.631698E-3</v>
      </c>
      <c r="J560" s="182"/>
      <c r="K560" s="177"/>
      <c r="L560" s="184"/>
      <c r="M560" s="197"/>
      <c r="N560" s="133"/>
      <c r="O560" s="140">
        <f>O561</f>
        <v>12.66752</v>
      </c>
      <c r="P560" s="93"/>
      <c r="Q560" s="93">
        <f t="shared" si="98"/>
        <v>0</v>
      </c>
    </row>
    <row r="561" spans="1:17" s="94" customFormat="1" x14ac:dyDescent="0.25">
      <c r="A561" s="276"/>
      <c r="B561" s="279"/>
      <c r="C561" s="269"/>
      <c r="D561" s="179" t="s">
        <v>103</v>
      </c>
      <c r="E561" s="180" t="s">
        <v>26</v>
      </c>
      <c r="F561" s="180" t="s">
        <v>26</v>
      </c>
      <c r="G561" s="168">
        <f>MROUND(H561*K561*I561/L561,0.00000001)</f>
        <v>5.0528600000000002E-3</v>
      </c>
      <c r="H561" s="182">
        <v>4</v>
      </c>
      <c r="I561" s="176">
        <f t="shared" si="94"/>
        <v>2.631698E-3</v>
      </c>
      <c r="J561" s="182"/>
      <c r="K561" s="184">
        <v>12</v>
      </c>
      <c r="L561" s="184">
        <f>'норма часов'!$H$11</f>
        <v>25</v>
      </c>
      <c r="M561" s="178" t="str">
        <f>CONCATENATE(H561," ",F561," ","в мес.","*",K561,"мес.","*",I561,"/",L561,"чел.")</f>
        <v>4 шт в мес.*12мес.*0,002631698/25чел.</v>
      </c>
      <c r="N561" s="133">
        <f>N56</f>
        <v>2507</v>
      </c>
      <c r="O561" s="142">
        <f>MROUND(G561*N561,0.000001)</f>
        <v>12.66752</v>
      </c>
      <c r="P561" s="93"/>
      <c r="Q561" s="93">
        <f t="shared" si="98"/>
        <v>316.68799999999999</v>
      </c>
    </row>
    <row r="562" spans="1:17" s="94" customFormat="1" x14ac:dyDescent="0.25">
      <c r="A562" s="276"/>
      <c r="B562" s="279"/>
      <c r="C562" s="198"/>
      <c r="D562" s="283" t="s">
        <v>55</v>
      </c>
      <c r="E562" s="283"/>
      <c r="F562" s="283"/>
      <c r="G562" s="284"/>
      <c r="H562" s="171"/>
      <c r="I562" s="176">
        <f t="shared" si="94"/>
        <v>2.631698E-3</v>
      </c>
      <c r="J562" s="171"/>
      <c r="K562" s="177"/>
      <c r="L562" s="184"/>
      <c r="M562" s="197"/>
      <c r="N562" s="133"/>
      <c r="O562" s="142"/>
      <c r="P562" s="93"/>
      <c r="Q562" s="93">
        <f t="shared" si="98"/>
        <v>0</v>
      </c>
    </row>
    <row r="563" spans="1:17" s="94" customFormat="1" x14ac:dyDescent="0.25">
      <c r="A563" s="276"/>
      <c r="B563" s="279"/>
      <c r="C563" s="198"/>
      <c r="D563" s="166"/>
      <c r="E563" s="96"/>
      <c r="F563" s="206"/>
      <c r="G563" s="161"/>
      <c r="H563" s="171"/>
      <c r="I563" s="176">
        <f t="shared" si="94"/>
        <v>2.631698E-3</v>
      </c>
      <c r="J563" s="171"/>
      <c r="K563" s="177"/>
      <c r="L563" s="184"/>
      <c r="M563" s="197"/>
      <c r="N563" s="133"/>
      <c r="O563" s="142"/>
      <c r="P563" s="93"/>
      <c r="Q563" s="93">
        <f t="shared" si="98"/>
        <v>0</v>
      </c>
    </row>
    <row r="564" spans="1:17" s="94" customFormat="1" x14ac:dyDescent="0.25">
      <c r="A564" s="276"/>
      <c r="B564" s="279"/>
      <c r="C564" s="198"/>
      <c r="D564" s="288" t="s">
        <v>56</v>
      </c>
      <c r="E564" s="288"/>
      <c r="F564" s="288"/>
      <c r="G564" s="289"/>
      <c r="H564" s="182"/>
      <c r="I564" s="176">
        <f t="shared" si="94"/>
        <v>2.631698E-3</v>
      </c>
      <c r="J564" s="182"/>
      <c r="K564" s="184"/>
      <c r="L564" s="184"/>
      <c r="M564" s="197"/>
      <c r="N564" s="133"/>
      <c r="O564" s="140">
        <f>O572+O594+O595+O610+O611+O612+O615</f>
        <v>8455.7877169999974</v>
      </c>
      <c r="P564" s="93"/>
      <c r="Q564" s="93"/>
    </row>
    <row r="565" spans="1:17" s="94" customFormat="1" ht="45" x14ac:dyDescent="0.25">
      <c r="A565" s="276"/>
      <c r="B565" s="279"/>
      <c r="C565" s="269" t="s">
        <v>64</v>
      </c>
      <c r="D565" s="166" t="s">
        <v>24</v>
      </c>
      <c r="E565" s="96" t="s">
        <v>20</v>
      </c>
      <c r="F565" s="96" t="s">
        <v>209</v>
      </c>
      <c r="G565" s="168">
        <f>MROUND(H565*K565*I565/L565,0.000001)</f>
        <v>158.42941099999999</v>
      </c>
      <c r="H565" s="182">
        <f>H161</f>
        <v>125417.61000000002</v>
      </c>
      <c r="I565" s="176">
        <f t="shared" si="94"/>
        <v>2.631698E-3</v>
      </c>
      <c r="J565" s="182"/>
      <c r="K565" s="184">
        <v>12</v>
      </c>
      <c r="L565" s="184">
        <f>'норма часов'!$H$11</f>
        <v>25</v>
      </c>
      <c r="M565" s="178" t="str">
        <f t="shared" ref="M565:M571" si="99">CONCATENATE(H565," ",F565," ","в мес.","*",K565,"мес.","*",I565,"/",L565,"чел.")</f>
        <v>125417,61 м2 (обрабатываемая площадь) в мес.*12мес.*0,002631698/25чел.</v>
      </c>
      <c r="N565" s="133">
        <f t="shared" ref="N565:N571" si="100">N60</f>
        <v>1.1554000005793981</v>
      </c>
      <c r="O565" s="142">
        <f t="shared" ref="O565:O571" si="101">MROUND(G565*N565,0.000001)</f>
        <v>183.049342</v>
      </c>
      <c r="P565" s="93"/>
      <c r="Q565" s="93">
        <f t="shared" si="98"/>
        <v>4576.2335499999999</v>
      </c>
    </row>
    <row r="566" spans="1:17" s="94" customFormat="1" ht="45" x14ac:dyDescent="0.25">
      <c r="A566" s="276"/>
      <c r="B566" s="279"/>
      <c r="C566" s="269"/>
      <c r="D566" s="166" t="s">
        <v>77</v>
      </c>
      <c r="E566" s="96" t="s">
        <v>20</v>
      </c>
      <c r="F566" s="96" t="s">
        <v>209</v>
      </c>
      <c r="G566" s="168">
        <f>MROUND(H566*K566*I566/L566,0.000001)</f>
        <v>158.42941099999999</v>
      </c>
      <c r="H566" s="182">
        <f>H263</f>
        <v>125417.61000000002</v>
      </c>
      <c r="I566" s="176">
        <f t="shared" si="94"/>
        <v>2.631698E-3</v>
      </c>
      <c r="J566" s="182"/>
      <c r="K566" s="184">
        <v>12</v>
      </c>
      <c r="L566" s="184">
        <f>'норма часов'!$H$11</f>
        <v>25</v>
      </c>
      <c r="M566" s="178" t="str">
        <f t="shared" si="99"/>
        <v>125417,61 м2 (обрабатываемая площадь) в мес.*12мес.*0,002631698/25чел.</v>
      </c>
      <c r="N566" s="133">
        <f t="shared" si="100"/>
        <v>1.5260000303519317</v>
      </c>
      <c r="O566" s="142">
        <f t="shared" si="101"/>
        <v>241.76328599999999</v>
      </c>
      <c r="P566" s="93"/>
      <c r="Q566" s="93">
        <f t="shared" si="98"/>
        <v>6044.0821500000002</v>
      </c>
    </row>
    <row r="567" spans="1:17" s="94" customFormat="1" ht="45" x14ac:dyDescent="0.25">
      <c r="A567" s="276"/>
      <c r="B567" s="279"/>
      <c r="C567" s="269"/>
      <c r="D567" s="166" t="s">
        <v>298</v>
      </c>
      <c r="E567" s="96" t="s">
        <v>20</v>
      </c>
      <c r="F567" s="96" t="s">
        <v>209</v>
      </c>
      <c r="G567" s="168">
        <f>MROUND(H567*K567*I567/L567,0.00000001)</f>
        <v>158.42941123</v>
      </c>
      <c r="H567" s="182">
        <f>H62</f>
        <v>125417.61000000002</v>
      </c>
      <c r="I567" s="176">
        <f>I563</f>
        <v>2.631698E-3</v>
      </c>
      <c r="J567" s="182"/>
      <c r="K567" s="184">
        <v>12</v>
      </c>
      <c r="L567" s="184">
        <f>'норма часов'!$H$11</f>
        <v>25</v>
      </c>
      <c r="M567" s="178" t="str">
        <f t="shared" si="99"/>
        <v>125417,61 м2 (обрабатываемая площадь) в мес.*12мес.*0,002631698/25чел.</v>
      </c>
      <c r="N567" s="133">
        <f t="shared" si="100"/>
        <v>0.54500000704313645</v>
      </c>
      <c r="O567" s="142">
        <f t="shared" si="101"/>
        <v>86.344029999999989</v>
      </c>
      <c r="P567" s="93"/>
      <c r="Q567" s="93">
        <f t="shared" si="98"/>
        <v>2158.6007499999996</v>
      </c>
    </row>
    <row r="568" spans="1:17" s="94" customFormat="1" ht="45" x14ac:dyDescent="0.25">
      <c r="A568" s="276"/>
      <c r="B568" s="279"/>
      <c r="C568" s="269"/>
      <c r="D568" s="166" t="s">
        <v>299</v>
      </c>
      <c r="E568" s="96" t="s">
        <v>20</v>
      </c>
      <c r="F568" s="96" t="s">
        <v>209</v>
      </c>
      <c r="G568" s="168">
        <f>MROUND(H568*K568*I568/L568,0.00000001)</f>
        <v>316.85882247000001</v>
      </c>
      <c r="H568" s="182">
        <f>H63</f>
        <v>125417.61000000002</v>
      </c>
      <c r="I568" s="176">
        <f>I564</f>
        <v>2.631698E-3</v>
      </c>
      <c r="J568" s="182"/>
      <c r="K568" s="184">
        <v>24</v>
      </c>
      <c r="L568" s="184">
        <f>'норма часов'!$H$11</f>
        <v>25</v>
      </c>
      <c r="M568" s="178" t="str">
        <f>CONCATENATE(H568," ",F568," ","в год","*",K568," раза в год","*",I568,"/",L568,"чел.")</f>
        <v>125417,61 м2 (обрабатываемая площадь) в год*24 раза в год*0,002631698/25чел.</v>
      </c>
      <c r="N568" s="133">
        <f t="shared" si="100"/>
        <v>2.2890000056610869</v>
      </c>
      <c r="O568" s="142">
        <f t="shared" si="101"/>
        <v>725.28984600000001</v>
      </c>
      <c r="P568" s="93"/>
      <c r="Q568" s="93">
        <f t="shared" si="98"/>
        <v>18132.246149999999</v>
      </c>
    </row>
    <row r="569" spans="1:17" s="94" customFormat="1" ht="45" x14ac:dyDescent="0.25">
      <c r="A569" s="276"/>
      <c r="B569" s="279"/>
      <c r="C569" s="269"/>
      <c r="D569" s="166" t="s">
        <v>300</v>
      </c>
      <c r="E569" s="96" t="s">
        <v>280</v>
      </c>
      <c r="F569" s="96" t="s">
        <v>281</v>
      </c>
      <c r="G569" s="168">
        <f>MROUND(H569*K569*I569/L569,0.00000001)</f>
        <v>3.2843600000000001E-3</v>
      </c>
      <c r="H569" s="182">
        <f>H64</f>
        <v>31.200000000000021</v>
      </c>
      <c r="I569" s="176">
        <f>I565</f>
        <v>2.631698E-3</v>
      </c>
      <c r="J569" s="182"/>
      <c r="K569" s="184">
        <v>1</v>
      </c>
      <c r="L569" s="184">
        <f>'норма часов'!$H$11</f>
        <v>25</v>
      </c>
      <c r="M569" s="178" t="str">
        <f t="shared" si="99"/>
        <v>31,2 га (обрабатываемая площадь) в мес.*1мес.*0,002631698/25чел.</v>
      </c>
      <c r="N569" s="133">
        <f t="shared" si="100"/>
        <v>544.99999999999966</v>
      </c>
      <c r="O569" s="142">
        <f t="shared" si="101"/>
        <v>1.789976</v>
      </c>
      <c r="P569" s="93"/>
      <c r="Q569" s="93">
        <f t="shared" si="98"/>
        <v>44.749400000000001</v>
      </c>
    </row>
    <row r="570" spans="1:17" s="94" customFormat="1" ht="45" x14ac:dyDescent="0.25">
      <c r="A570" s="276"/>
      <c r="B570" s="279"/>
      <c r="C570" s="269"/>
      <c r="D570" s="166" t="s">
        <v>276</v>
      </c>
      <c r="E570" s="96" t="s">
        <v>280</v>
      </c>
      <c r="F570" s="96" t="s">
        <v>281</v>
      </c>
      <c r="G570" s="168">
        <f>MROUND(H570*K570*I570/L570,0.00000001)</f>
        <v>3.2843600000000001E-3</v>
      </c>
      <c r="H570" s="182">
        <f>H65</f>
        <v>31.200000000000021</v>
      </c>
      <c r="I570" s="176">
        <f>I566</f>
        <v>2.631698E-3</v>
      </c>
      <c r="J570" s="182"/>
      <c r="K570" s="184">
        <v>1</v>
      </c>
      <c r="L570" s="184">
        <f>'норма часов'!$H$11</f>
        <v>25</v>
      </c>
      <c r="M570" s="178" t="str">
        <f t="shared" si="99"/>
        <v>31,2 га (обрабатываемая площадь) в мес.*1мес.*0,002631698/25чел.</v>
      </c>
      <c r="N570" s="133">
        <f t="shared" si="100"/>
        <v>2965.9775641025622</v>
      </c>
      <c r="O570" s="142">
        <f>MROUND(G570*N570,0.000001)</f>
        <v>9.7413379999999989</v>
      </c>
      <c r="P570" s="93"/>
      <c r="Q570" s="93">
        <f t="shared" si="98"/>
        <v>243.53344999999996</v>
      </c>
    </row>
    <row r="571" spans="1:17" s="94" customFormat="1" ht="25.5" x14ac:dyDescent="0.25">
      <c r="A571" s="276"/>
      <c r="B571" s="279"/>
      <c r="C571" s="269"/>
      <c r="D571" s="166" t="s">
        <v>105</v>
      </c>
      <c r="E571" s="96" t="s">
        <v>106</v>
      </c>
      <c r="F571" s="206" t="s">
        <v>210</v>
      </c>
      <c r="G571" s="168">
        <f>MROUND(H571*K571*I571/L571,0.000001)</f>
        <v>25.439129999999999</v>
      </c>
      <c r="H571" s="182">
        <f>H66</f>
        <v>20138.400000000001</v>
      </c>
      <c r="I571" s="176">
        <f>I566</f>
        <v>2.631698E-3</v>
      </c>
      <c r="J571" s="182"/>
      <c r="K571" s="184">
        <v>12</v>
      </c>
      <c r="L571" s="184">
        <f>'норма часов'!$H$11</f>
        <v>25</v>
      </c>
      <c r="M571" s="178" t="str">
        <f t="shared" si="99"/>
        <v>20138,4 кг стираемого белья в мес.*12мес.*0,002631698/25чел.</v>
      </c>
      <c r="N571" s="133">
        <f t="shared" si="100"/>
        <v>70.849999999999994</v>
      </c>
      <c r="O571" s="142">
        <f t="shared" si="101"/>
        <v>1802.3623599999999</v>
      </c>
      <c r="P571" s="93"/>
      <c r="Q571" s="93">
        <f t="shared" si="98"/>
        <v>45059.058999999994</v>
      </c>
    </row>
    <row r="572" spans="1:17" s="94" customFormat="1" ht="28.5" x14ac:dyDescent="0.25">
      <c r="A572" s="276"/>
      <c r="B572" s="279"/>
      <c r="C572" s="201" t="s">
        <v>255</v>
      </c>
      <c r="D572" s="166"/>
      <c r="E572" s="96"/>
      <c r="F572" s="206"/>
      <c r="G572" s="168"/>
      <c r="H572" s="182"/>
      <c r="I572" s="176"/>
      <c r="J572" s="182"/>
      <c r="K572" s="184"/>
      <c r="L572" s="184"/>
      <c r="M572" s="178"/>
      <c r="N572" s="139"/>
      <c r="O572" s="140">
        <f>SUM(O565:O571)</f>
        <v>3050.3401779999999</v>
      </c>
      <c r="P572" s="93"/>
      <c r="Q572" s="93">
        <f t="shared" si="98"/>
        <v>0</v>
      </c>
    </row>
    <row r="573" spans="1:17" s="94" customFormat="1" ht="45" x14ac:dyDescent="0.25">
      <c r="A573" s="276"/>
      <c r="B573" s="279"/>
      <c r="C573" s="269" t="s">
        <v>63</v>
      </c>
      <c r="D573" s="208" t="s">
        <v>301</v>
      </c>
      <c r="E573" s="96" t="s">
        <v>20</v>
      </c>
      <c r="F573" s="96" t="s">
        <v>209</v>
      </c>
      <c r="G573" s="168">
        <f>MROUND(H573*K573*I573/L573,0.000001)</f>
        <v>0.80191299999999999</v>
      </c>
      <c r="H573" s="182">
        <f>H68</f>
        <v>7617.8300000000008</v>
      </c>
      <c r="I573" s="176">
        <f>I571</f>
        <v>2.631698E-3</v>
      </c>
      <c r="J573" s="182"/>
      <c r="K573" s="184">
        <v>1</v>
      </c>
      <c r="L573" s="184">
        <f>'норма часов'!$H$11</f>
        <v>25</v>
      </c>
      <c r="M573" s="178" t="str">
        <f>CONCATENATE(H573," ",F573," ","*",I573,"/",L573,"чел.")</f>
        <v>7617,83 м2 (обрабатываемая площадь) *0,002631698/25чел.</v>
      </c>
      <c r="N573" s="133">
        <f>N68</f>
        <v>68.787860847511681</v>
      </c>
      <c r="O573" s="142">
        <f t="shared" ref="O573:O593" si="102">MROUND(G573*N573,0.000001)</f>
        <v>55.161879999999996</v>
      </c>
      <c r="P573" s="93"/>
      <c r="Q573" s="93">
        <f t="shared" si="98"/>
        <v>1379.047</v>
      </c>
    </row>
    <row r="574" spans="1:17" s="94" customFormat="1" ht="60" x14ac:dyDescent="0.25">
      <c r="A574" s="276"/>
      <c r="B574" s="279"/>
      <c r="C574" s="269"/>
      <c r="D574" s="166" t="s">
        <v>302</v>
      </c>
      <c r="E574" s="96" t="s">
        <v>26</v>
      </c>
      <c r="F574" s="206" t="s">
        <v>26</v>
      </c>
      <c r="G574" s="168">
        <f>MROUND(H574*K574*I574/L574,0.000001)</f>
        <v>2.8419999999999999E-3</v>
      </c>
      <c r="H574" s="182">
        <f>H170</f>
        <v>27</v>
      </c>
      <c r="I574" s="176">
        <f t="shared" si="94"/>
        <v>2.631698E-3</v>
      </c>
      <c r="J574" s="182"/>
      <c r="K574" s="184">
        <v>1</v>
      </c>
      <c r="L574" s="184">
        <f>'норма часов'!$H$11</f>
        <v>25</v>
      </c>
      <c r="M574" s="178" t="str">
        <f>CONCATENATE(H574," ",F574," ","*",I574,"/",L574,"чел.")</f>
        <v>27 шт *0,002631698/25чел.</v>
      </c>
      <c r="N574" s="133">
        <f>N69</f>
        <v>6540</v>
      </c>
      <c r="O574" s="142">
        <f t="shared" si="102"/>
        <v>18.586679999999998</v>
      </c>
      <c r="P574" s="93"/>
      <c r="Q574" s="93">
        <f t="shared" si="98"/>
        <v>464.66699999999992</v>
      </c>
    </row>
    <row r="575" spans="1:17" s="94" customFormat="1" ht="45" x14ac:dyDescent="0.25">
      <c r="A575" s="276"/>
      <c r="B575" s="279"/>
      <c r="C575" s="269"/>
      <c r="D575" s="208" t="s">
        <v>30</v>
      </c>
      <c r="E575" s="96" t="s">
        <v>45</v>
      </c>
      <c r="F575" s="206" t="s">
        <v>223</v>
      </c>
      <c r="G575" s="168">
        <f>MROUND(H575*K575*I575/L575,0.00000001)</f>
        <v>3.0317159999999999E-2</v>
      </c>
      <c r="H575" s="182">
        <f>H171</f>
        <v>72</v>
      </c>
      <c r="I575" s="176">
        <f t="shared" si="94"/>
        <v>2.631698E-3</v>
      </c>
      <c r="J575" s="182"/>
      <c r="K575" s="184">
        <v>4</v>
      </c>
      <c r="L575" s="184">
        <f>'норма часов'!$H$11</f>
        <v>25</v>
      </c>
      <c r="M575" s="178" t="str">
        <f>CONCATENATE(H575," ",F575," ","в кв.","*",K575,"кв.","*",I575,"/",L575,"чел.")</f>
        <v>72 системы в кв.*4кв.*0,002631698/25чел.</v>
      </c>
      <c r="N575" s="133">
        <f>N171</f>
        <v>6932.0972222222226</v>
      </c>
      <c r="O575" s="142">
        <f t="shared" si="102"/>
        <v>210.16150099999999</v>
      </c>
      <c r="P575" s="93"/>
      <c r="Q575" s="93">
        <f t="shared" si="98"/>
        <v>5254.0375249999997</v>
      </c>
    </row>
    <row r="576" spans="1:17" s="94" customFormat="1" ht="60" x14ac:dyDescent="0.25">
      <c r="A576" s="276"/>
      <c r="B576" s="279"/>
      <c r="C576" s="269"/>
      <c r="D576" s="208" t="s">
        <v>86</v>
      </c>
      <c r="E576" s="96" t="s">
        <v>45</v>
      </c>
      <c r="F576" s="206" t="s">
        <v>224</v>
      </c>
      <c r="G576" s="168">
        <f>MROUND(H576*K576*I576/L576,0.00000001)</f>
        <v>8.968827E-2</v>
      </c>
      <c r="H576" s="182">
        <f>H374</f>
        <v>71</v>
      </c>
      <c r="I576" s="176">
        <f t="shared" si="94"/>
        <v>2.631698E-3</v>
      </c>
      <c r="J576" s="182"/>
      <c r="K576" s="184">
        <v>12</v>
      </c>
      <c r="L576" s="184">
        <f>'норма часов'!$H$11</f>
        <v>25</v>
      </c>
      <c r="M576" s="178" t="str">
        <f>CONCATENATE(H576," ",F576," ","в мес.","*",K576,"мес.","*",I576,"/",L576,"чел.")</f>
        <v>71 систем в мес.*12мес.*0,002631698/25чел.</v>
      </c>
      <c r="N576" s="133">
        <f>N374</f>
        <v>5722.192957746478</v>
      </c>
      <c r="O576" s="142">
        <f t="shared" si="102"/>
        <v>513.21358699999996</v>
      </c>
      <c r="P576" s="93"/>
      <c r="Q576" s="93">
        <f t="shared" si="98"/>
        <v>12830.339674999999</v>
      </c>
    </row>
    <row r="577" spans="1:17" s="94" customFormat="1" ht="30" x14ac:dyDescent="0.25">
      <c r="A577" s="276"/>
      <c r="B577" s="279"/>
      <c r="C577" s="269"/>
      <c r="D577" s="208" t="s">
        <v>303</v>
      </c>
      <c r="E577" s="96" t="s">
        <v>26</v>
      </c>
      <c r="F577" s="206" t="s">
        <v>26</v>
      </c>
      <c r="G577" s="168">
        <f>MROUND(H577*K577*I577/L577,0.000000001)</f>
        <v>4.2107200000000004E-4</v>
      </c>
      <c r="H577" s="182">
        <f>H476</f>
        <v>4</v>
      </c>
      <c r="I577" s="176">
        <f t="shared" si="94"/>
        <v>2.631698E-3</v>
      </c>
      <c r="J577" s="182"/>
      <c r="K577" s="184">
        <v>1</v>
      </c>
      <c r="L577" s="184">
        <f>'норма часов'!$H$11</f>
        <v>25</v>
      </c>
      <c r="M577" s="178" t="str">
        <f>CONCATENATE(H577," ",F577," ","*",I577,"/",L577,"чел.")</f>
        <v>4 шт *0,002631698/25чел.</v>
      </c>
      <c r="N577" s="133">
        <f>N72</f>
        <v>68235.252500000002</v>
      </c>
      <c r="O577" s="142">
        <f>MROUND(G577*N577,0.000001)</f>
        <v>28.731953999999998</v>
      </c>
      <c r="P577" s="93"/>
      <c r="Q577" s="93">
        <f t="shared" si="98"/>
        <v>718.2988499999999</v>
      </c>
    </row>
    <row r="578" spans="1:17" s="94" customFormat="1" ht="30" x14ac:dyDescent="0.25">
      <c r="A578" s="276"/>
      <c r="B578" s="279"/>
      <c r="C578" s="269"/>
      <c r="D578" s="208" t="s">
        <v>108</v>
      </c>
      <c r="E578" s="96" t="s">
        <v>26</v>
      </c>
      <c r="F578" s="206" t="s">
        <v>26</v>
      </c>
      <c r="G578" s="168">
        <f>MROUND(H578*K578*I578/L578,0.00000001)</f>
        <v>1.26322E-3</v>
      </c>
      <c r="H578" s="182">
        <v>1</v>
      </c>
      <c r="I578" s="176">
        <f t="shared" si="94"/>
        <v>2.631698E-3</v>
      </c>
      <c r="J578" s="182"/>
      <c r="K578" s="184">
        <v>12</v>
      </c>
      <c r="L578" s="184">
        <f>'норма часов'!$H$11</f>
        <v>25</v>
      </c>
      <c r="M578" s="178" t="str">
        <f>CONCATENATE(H578," ",F578," ","в мес.","*",K578,"мес.","*",I578,"/",L578,"чел.")</f>
        <v>1 шт в мес.*12мес.*0,002631698/25чел.</v>
      </c>
      <c r="N578" s="133">
        <f>N73</f>
        <v>2779.5</v>
      </c>
      <c r="O578" s="142">
        <f t="shared" si="102"/>
        <v>3.51112</v>
      </c>
      <c r="P578" s="93"/>
      <c r="Q578" s="93">
        <f t="shared" si="98"/>
        <v>87.778000000000006</v>
      </c>
    </row>
    <row r="579" spans="1:17" s="94" customFormat="1" ht="30" x14ac:dyDescent="0.25">
      <c r="A579" s="276"/>
      <c r="B579" s="279"/>
      <c r="C579" s="269"/>
      <c r="D579" s="208" t="s">
        <v>304</v>
      </c>
      <c r="E579" s="96" t="s">
        <v>26</v>
      </c>
      <c r="F579" s="206" t="s">
        <v>26</v>
      </c>
      <c r="G579" s="168">
        <f>MROUND(H579*K579*I579/L579,0.00000001)</f>
        <v>7.4740200000000005E-3</v>
      </c>
      <c r="H579" s="182">
        <f>H175</f>
        <v>71</v>
      </c>
      <c r="I579" s="176">
        <f t="shared" si="94"/>
        <v>2.631698E-3</v>
      </c>
      <c r="J579" s="182"/>
      <c r="K579" s="184">
        <v>1</v>
      </c>
      <c r="L579" s="184">
        <f>'норма часов'!$H$11</f>
        <v>25</v>
      </c>
      <c r="M579" s="178" t="str">
        <f>CONCATENATE(H579," ",F579," ","в мес.","*",K579,"мес.","*",I579,"/",L579,"чел.")</f>
        <v>71 шт в мес.*1мес.*0,002631698/25чел.</v>
      </c>
      <c r="N579" s="133">
        <f>N175</f>
        <v>872</v>
      </c>
      <c r="O579" s="142">
        <f t="shared" si="102"/>
        <v>6.5173449999999997</v>
      </c>
      <c r="P579" s="93"/>
      <c r="Q579" s="93">
        <f t="shared" si="98"/>
        <v>162.93362500000001</v>
      </c>
    </row>
    <row r="580" spans="1:17" s="94" customFormat="1" ht="60" x14ac:dyDescent="0.25">
      <c r="A580" s="276"/>
      <c r="B580" s="279"/>
      <c r="C580" s="269"/>
      <c r="D580" s="208" t="s">
        <v>31</v>
      </c>
      <c r="E580" s="96" t="s">
        <v>46</v>
      </c>
      <c r="F580" s="206" t="s">
        <v>26</v>
      </c>
      <c r="G580" s="168">
        <f>MROUND(H580*K580*I580/L580,0.00000001)</f>
        <v>9.2635800000000004E-3</v>
      </c>
      <c r="H580" s="182">
        <f>H378</f>
        <v>44</v>
      </c>
      <c r="I580" s="176">
        <f t="shared" si="94"/>
        <v>2.631698E-3</v>
      </c>
      <c r="J580" s="182"/>
      <c r="K580" s="184">
        <v>2</v>
      </c>
      <c r="L580" s="184">
        <f>'норма часов'!$H$11</f>
        <v>25</v>
      </c>
      <c r="M580" s="178" t="str">
        <f>CONCATENATE(H580," ",F580," ","*",I580,"/",L580,"чел.")</f>
        <v>44 шт *0,002631698/25чел.</v>
      </c>
      <c r="N580" s="133">
        <f>N378</f>
        <v>4711.5250000000005</v>
      </c>
      <c r="O580" s="142">
        <f t="shared" si="102"/>
        <v>43.645589000000001</v>
      </c>
      <c r="P580" s="93"/>
      <c r="Q580" s="93">
        <f t="shared" si="98"/>
        <v>1091.139725</v>
      </c>
    </row>
    <row r="581" spans="1:17" s="94" customFormat="1" ht="30" x14ac:dyDescent="0.25">
      <c r="A581" s="276"/>
      <c r="B581" s="279"/>
      <c r="C581" s="269"/>
      <c r="D581" s="208" t="s">
        <v>109</v>
      </c>
      <c r="E581" s="96" t="s">
        <v>45</v>
      </c>
      <c r="F581" s="206" t="s">
        <v>211</v>
      </c>
      <c r="G581" s="168">
        <f>MROUND(H581*K581*I581/L581,0.00000001)</f>
        <v>2.1054E-4</v>
      </c>
      <c r="H581" s="182">
        <v>1</v>
      </c>
      <c r="I581" s="176">
        <f t="shared" si="94"/>
        <v>2.631698E-3</v>
      </c>
      <c r="J581" s="182"/>
      <c r="K581" s="184">
        <v>2</v>
      </c>
      <c r="L581" s="184">
        <f>'норма часов'!$H$11</f>
        <v>25</v>
      </c>
      <c r="M581" s="178" t="str">
        <f>CONCATENATE(H581," ",F581," ","в мес.","*",K581,"*",I581,"/",L581,"чел.")</f>
        <v>1  система(2 раза в год (зима, лето) в мес.*2*0,002631698/25чел.</v>
      </c>
      <c r="N581" s="133">
        <f t="shared" ref="N581:N591" si="103">N76</f>
        <v>8965.7199999999993</v>
      </c>
      <c r="O581" s="142">
        <f t="shared" si="102"/>
        <v>1.887643</v>
      </c>
      <c r="P581" s="93"/>
      <c r="Q581" s="93">
        <f t="shared" si="98"/>
        <v>47.191074999999998</v>
      </c>
    </row>
    <row r="582" spans="1:17" s="94" customFormat="1" ht="45" x14ac:dyDescent="0.25">
      <c r="A582" s="276"/>
      <c r="B582" s="279"/>
      <c r="C582" s="269"/>
      <c r="D582" s="208" t="s">
        <v>110</v>
      </c>
      <c r="E582" s="96" t="s">
        <v>48</v>
      </c>
      <c r="F582" s="206" t="s">
        <v>26</v>
      </c>
      <c r="G582" s="168">
        <f>MROUND(H582*K582*I582/L582,0.000001)</f>
        <v>3.2629999999999998E-3</v>
      </c>
      <c r="H582" s="182">
        <f>H178</f>
        <v>31</v>
      </c>
      <c r="I582" s="176">
        <f t="shared" si="94"/>
        <v>2.631698E-3</v>
      </c>
      <c r="J582" s="182"/>
      <c r="K582" s="184">
        <v>1</v>
      </c>
      <c r="L582" s="184">
        <f>'норма часов'!$H$11</f>
        <v>25</v>
      </c>
      <c r="M582" s="178" t="str">
        <f>CONCATENATE(H582," ",F582," ","*",I582,"/",L582,"чел.")</f>
        <v>31 шт *0,002631698/25чел.</v>
      </c>
      <c r="N582" s="133">
        <f t="shared" si="103"/>
        <v>12310.670967741937</v>
      </c>
      <c r="O582" s="142">
        <f t="shared" si="102"/>
        <v>40.169719000000001</v>
      </c>
      <c r="P582" s="93"/>
      <c r="Q582" s="93">
        <f t="shared" si="98"/>
        <v>1004.242975</v>
      </c>
    </row>
    <row r="583" spans="1:17" s="94" customFormat="1" x14ac:dyDescent="0.25">
      <c r="A583" s="276"/>
      <c r="B583" s="279"/>
      <c r="C583" s="269"/>
      <c r="D583" s="208" t="s">
        <v>111</v>
      </c>
      <c r="E583" s="96" t="s">
        <v>48</v>
      </c>
      <c r="F583" s="206" t="s">
        <v>26</v>
      </c>
      <c r="G583" s="168">
        <f>MROUND(H583*K583*I583/L583,0.000000001)</f>
        <v>6.800307600000001E-2</v>
      </c>
      <c r="H583" s="182">
        <f>H179</f>
        <v>646</v>
      </c>
      <c r="I583" s="176">
        <f t="shared" si="94"/>
        <v>2.631698E-3</v>
      </c>
      <c r="J583" s="182"/>
      <c r="K583" s="184">
        <v>1</v>
      </c>
      <c r="L583" s="184">
        <f>'норма часов'!$H$11</f>
        <v>25</v>
      </c>
      <c r="M583" s="178" t="str">
        <f>CONCATENATE(H583," ",F583," ","*",I583,"/",L583,"чел.")</f>
        <v>646 шт *0,002631698/25чел.</v>
      </c>
      <c r="N583" s="133">
        <f t="shared" si="103"/>
        <v>16350</v>
      </c>
      <c r="O583" s="142">
        <f t="shared" si="102"/>
        <v>1111.850293</v>
      </c>
      <c r="P583" s="93"/>
      <c r="Q583" s="93">
        <f t="shared" si="98"/>
        <v>27796.257324999999</v>
      </c>
    </row>
    <row r="584" spans="1:17" s="94" customFormat="1" ht="45" x14ac:dyDescent="0.25">
      <c r="A584" s="276"/>
      <c r="B584" s="279"/>
      <c r="C584" s="269"/>
      <c r="D584" s="208" t="s">
        <v>112</v>
      </c>
      <c r="E584" s="96" t="s">
        <v>20</v>
      </c>
      <c r="F584" s="96" t="s">
        <v>209</v>
      </c>
      <c r="G584" s="168">
        <f t="shared" ref="G584:G589" si="104">MROUND(H584*K584*I584/L584,0.00000001)</f>
        <v>1.536912E-2</v>
      </c>
      <c r="H584" s="182">
        <f>H180</f>
        <v>73</v>
      </c>
      <c r="I584" s="176">
        <f t="shared" si="94"/>
        <v>2.631698E-3</v>
      </c>
      <c r="J584" s="182"/>
      <c r="K584" s="184">
        <v>2</v>
      </c>
      <c r="L584" s="184">
        <f>'норма часов'!$H$11</f>
        <v>25</v>
      </c>
      <c r="M584" s="178" t="str">
        <f>CONCATENATE(H584," ",F584," ","*",I584,"/",L584,"чел.")</f>
        <v>73 м2 (обрабатываемая площадь) *0,002631698/25чел.</v>
      </c>
      <c r="N584" s="133">
        <f t="shared" si="103"/>
        <v>5450</v>
      </c>
      <c r="O584" s="142">
        <f t="shared" si="102"/>
        <v>83.761703999999995</v>
      </c>
      <c r="P584" s="93"/>
      <c r="Q584" s="93">
        <f t="shared" si="98"/>
        <v>2094.0425999999998</v>
      </c>
    </row>
    <row r="585" spans="1:17" s="94" customFormat="1" ht="30" x14ac:dyDescent="0.25">
      <c r="A585" s="276"/>
      <c r="B585" s="279"/>
      <c r="C585" s="269"/>
      <c r="D585" s="208" t="s">
        <v>32</v>
      </c>
      <c r="E585" s="96" t="s">
        <v>79</v>
      </c>
      <c r="F585" s="206" t="s">
        <v>212</v>
      </c>
      <c r="G585" s="168">
        <f t="shared" si="104"/>
        <v>7.4740200000000005E-3</v>
      </c>
      <c r="H585" s="182">
        <f>H80</f>
        <v>71</v>
      </c>
      <c r="I585" s="176">
        <f t="shared" si="94"/>
        <v>2.631698E-3</v>
      </c>
      <c r="J585" s="182"/>
      <c r="K585" s="184">
        <v>1</v>
      </c>
      <c r="L585" s="184">
        <f>'норма часов'!$H$11</f>
        <v>25</v>
      </c>
      <c r="M585" s="178" t="str">
        <f>CONCATENATE(H585," ",F585," ","*",I585,"/",L585,"чел.")</f>
        <v>71 замеров(потребность) *0,002631698/25чел.</v>
      </c>
      <c r="N585" s="133">
        <f t="shared" si="103"/>
        <v>11514.084507042253</v>
      </c>
      <c r="O585" s="142">
        <f t="shared" si="102"/>
        <v>86.056497999999991</v>
      </c>
      <c r="P585" s="93"/>
      <c r="Q585" s="93">
        <f t="shared" si="98"/>
        <v>2151.4124499999998</v>
      </c>
    </row>
    <row r="586" spans="1:17" s="94" customFormat="1" ht="30" x14ac:dyDescent="0.25">
      <c r="A586" s="276"/>
      <c r="B586" s="279"/>
      <c r="C586" s="269"/>
      <c r="D586" s="208" t="s">
        <v>113</v>
      </c>
      <c r="E586" s="96" t="s">
        <v>48</v>
      </c>
      <c r="F586" s="206" t="s">
        <v>26</v>
      </c>
      <c r="G586" s="168">
        <f t="shared" si="104"/>
        <v>4.421253E-2</v>
      </c>
      <c r="H586" s="182">
        <f>H182</f>
        <v>35</v>
      </c>
      <c r="I586" s="176">
        <f t="shared" si="94"/>
        <v>2.631698E-3</v>
      </c>
      <c r="J586" s="182"/>
      <c r="K586" s="184">
        <v>12</v>
      </c>
      <c r="L586" s="184">
        <f>'норма часов'!$H$11</f>
        <v>25</v>
      </c>
      <c r="M586" s="178" t="str">
        <f>CONCATENATE(H586," ",F586," ","в мес.","*",K586,"мес.","*",I586,"/",L586,"чел.")</f>
        <v>35 шт в мес.*12мес.*0,002631698/25чел.</v>
      </c>
      <c r="N586" s="133">
        <f t="shared" si="103"/>
        <v>2875.2235952380961</v>
      </c>
      <c r="O586" s="142">
        <f t="shared" si="102"/>
        <v>127.120909</v>
      </c>
      <c r="P586" s="93"/>
      <c r="Q586" s="93">
        <f t="shared" si="98"/>
        <v>3178.0227249999998</v>
      </c>
    </row>
    <row r="587" spans="1:17" s="94" customFormat="1" x14ac:dyDescent="0.25">
      <c r="A587" s="276"/>
      <c r="B587" s="279"/>
      <c r="C587" s="269"/>
      <c r="D587" s="166" t="s">
        <v>25</v>
      </c>
      <c r="E587" s="96" t="s">
        <v>26</v>
      </c>
      <c r="F587" s="206" t="s">
        <v>26</v>
      </c>
      <c r="G587" s="168">
        <f t="shared" si="104"/>
        <v>8.1056299999999998E-2</v>
      </c>
      <c r="H587" s="182">
        <f t="shared" ref="H587:H592" si="105">H82</f>
        <v>770</v>
      </c>
      <c r="I587" s="176">
        <f t="shared" si="94"/>
        <v>2.631698E-3</v>
      </c>
      <c r="J587" s="182"/>
      <c r="K587" s="184">
        <v>1</v>
      </c>
      <c r="L587" s="184">
        <f>'норма часов'!$H$11</f>
        <v>25</v>
      </c>
      <c r="M587" s="178" t="str">
        <f t="shared" ref="M587:M592" si="106">CONCATENATE(H587," ",F587," ","*",I587,"/",L587,"чел.")</f>
        <v>770 шт *0,002631698/25чел.</v>
      </c>
      <c r="N587" s="133">
        <f t="shared" si="103"/>
        <v>436</v>
      </c>
      <c r="O587" s="142">
        <f t="shared" si="102"/>
        <v>35.340547000000001</v>
      </c>
      <c r="P587" s="93"/>
      <c r="Q587" s="93">
        <f t="shared" si="98"/>
        <v>883.51367500000003</v>
      </c>
    </row>
    <row r="588" spans="1:17" s="94" customFormat="1" ht="30" x14ac:dyDescent="0.25">
      <c r="A588" s="276"/>
      <c r="B588" s="279"/>
      <c r="C588" s="269"/>
      <c r="D588" s="208" t="s">
        <v>80</v>
      </c>
      <c r="E588" s="96" t="s">
        <v>81</v>
      </c>
      <c r="F588" s="206" t="s">
        <v>213</v>
      </c>
      <c r="G588" s="168">
        <f t="shared" si="104"/>
        <v>7.4740200000000005E-3</v>
      </c>
      <c r="H588" s="182">
        <f t="shared" si="105"/>
        <v>71</v>
      </c>
      <c r="I588" s="176">
        <f>I586</f>
        <v>2.631698E-3</v>
      </c>
      <c r="J588" s="182"/>
      <c r="K588" s="184">
        <v>1</v>
      </c>
      <c r="L588" s="184">
        <f>'норма часов'!$H$11</f>
        <v>25</v>
      </c>
      <c r="M588" s="178" t="str">
        <f t="shared" si="106"/>
        <v>71 отключений(потребность) *0,002631698/25чел.</v>
      </c>
      <c r="N588" s="133">
        <f t="shared" si="103"/>
        <v>4905</v>
      </c>
      <c r="O588" s="142">
        <f>MROUND(G588*N588,0.000001)</f>
        <v>36.660067999999995</v>
      </c>
      <c r="P588" s="93"/>
      <c r="Q588" s="93">
        <f t="shared" si="98"/>
        <v>916.50169999999991</v>
      </c>
    </row>
    <row r="589" spans="1:17" s="94" customFormat="1" ht="45" x14ac:dyDescent="0.25">
      <c r="A589" s="276"/>
      <c r="B589" s="279"/>
      <c r="C589" s="269"/>
      <c r="D589" s="166" t="s">
        <v>305</v>
      </c>
      <c r="E589" s="96" t="s">
        <v>28</v>
      </c>
      <c r="F589" s="96" t="s">
        <v>313</v>
      </c>
      <c r="G589" s="168">
        <f t="shared" si="104"/>
        <v>1.4948040000000001E-2</v>
      </c>
      <c r="H589" s="182">
        <f t="shared" si="105"/>
        <v>71</v>
      </c>
      <c r="I589" s="176">
        <f>I587</f>
        <v>2.631698E-3</v>
      </c>
      <c r="J589" s="182"/>
      <c r="K589" s="184">
        <v>2</v>
      </c>
      <c r="L589" s="184">
        <f>'норма часов'!$H$11</f>
        <v>25</v>
      </c>
      <c r="M589" s="178" t="str">
        <f>CONCATENATE(H589," ",F589," ","в год","*",K589," раза в год","*",I589,"/",L589,"чел.")</f>
        <v>71 количество устройство в год*2 раза в год*0,002631698/25чел.</v>
      </c>
      <c r="N589" s="133">
        <f t="shared" si="103"/>
        <v>2725</v>
      </c>
      <c r="O589" s="142">
        <f t="shared" si="102"/>
        <v>40.733408999999995</v>
      </c>
      <c r="P589" s="93"/>
      <c r="Q589" s="93">
        <f t="shared" ref="Q589:Q652" si="107">O589*L589</f>
        <v>1018.3352249999998</v>
      </c>
    </row>
    <row r="590" spans="1:17" s="98" customFormat="1" ht="31.5" x14ac:dyDescent="0.25">
      <c r="A590" s="276"/>
      <c r="B590" s="279"/>
      <c r="C590" s="269"/>
      <c r="D590" s="209" t="s">
        <v>307</v>
      </c>
      <c r="E590" s="166" t="s">
        <v>26</v>
      </c>
      <c r="F590" s="210" t="s">
        <v>26</v>
      </c>
      <c r="G590" s="168">
        <f>MROUND(H590*K590*I590/L590,0.0000000001)</f>
        <v>7.4740223E-3</v>
      </c>
      <c r="H590" s="182">
        <f t="shared" si="105"/>
        <v>71</v>
      </c>
      <c r="I590" s="176">
        <f>I587</f>
        <v>2.631698E-3</v>
      </c>
      <c r="J590" s="182"/>
      <c r="K590" s="184">
        <v>1</v>
      </c>
      <c r="L590" s="184">
        <f>'норма часов'!$H$11</f>
        <v>25</v>
      </c>
      <c r="M590" s="178" t="str">
        <f t="shared" si="106"/>
        <v>71 шт *0,002631698/25чел.</v>
      </c>
      <c r="N590" s="133">
        <f t="shared" si="103"/>
        <v>11009</v>
      </c>
      <c r="O590" s="142">
        <f t="shared" si="102"/>
        <v>82.281511999999992</v>
      </c>
      <c r="P590" s="97"/>
      <c r="Q590" s="93">
        <f t="shared" si="107"/>
        <v>2057.0377999999996</v>
      </c>
    </row>
    <row r="591" spans="1:17" s="98" customFormat="1" ht="63" x14ac:dyDescent="0.25">
      <c r="A591" s="276"/>
      <c r="B591" s="279"/>
      <c r="C591" s="269"/>
      <c r="D591" s="211" t="s">
        <v>308</v>
      </c>
      <c r="E591" s="166" t="s">
        <v>26</v>
      </c>
      <c r="F591" s="210" t="s">
        <v>26</v>
      </c>
      <c r="G591" s="168">
        <f>MROUND(H591*K591*I591/L591,0.0000000001)</f>
        <v>1.052679E-4</v>
      </c>
      <c r="H591" s="182">
        <f t="shared" si="105"/>
        <v>1</v>
      </c>
      <c r="I591" s="176">
        <f>I588</f>
        <v>2.631698E-3</v>
      </c>
      <c r="J591" s="182"/>
      <c r="K591" s="184">
        <v>1</v>
      </c>
      <c r="L591" s="184">
        <f>'норма часов'!$H$11</f>
        <v>25</v>
      </c>
      <c r="M591" s="178" t="str">
        <f t="shared" si="106"/>
        <v>1 шт *0,002631698/25чел.</v>
      </c>
      <c r="N591" s="133">
        <f t="shared" si="103"/>
        <v>32700</v>
      </c>
      <c r="O591" s="142">
        <f t="shared" si="102"/>
        <v>3.4422599999999997</v>
      </c>
      <c r="P591" s="97"/>
      <c r="Q591" s="93">
        <f t="shared" si="107"/>
        <v>86.056499999999986</v>
      </c>
    </row>
    <row r="592" spans="1:17" s="94" customFormat="1" ht="60" x14ac:dyDescent="0.25">
      <c r="A592" s="276"/>
      <c r="B592" s="279"/>
      <c r="C592" s="269"/>
      <c r="D592" s="166" t="s">
        <v>306</v>
      </c>
      <c r="E592" s="96" t="s">
        <v>26</v>
      </c>
      <c r="F592" s="206" t="s">
        <v>26</v>
      </c>
      <c r="G592" s="168">
        <f>MROUND(H592*K592*I592/L592,0.0000000001)</f>
        <v>7.4740223E-3</v>
      </c>
      <c r="H592" s="182">
        <f t="shared" si="105"/>
        <v>71</v>
      </c>
      <c r="I592" s="176">
        <f>I588</f>
        <v>2.631698E-3</v>
      </c>
      <c r="J592" s="182"/>
      <c r="K592" s="184">
        <v>1</v>
      </c>
      <c r="L592" s="184">
        <f>'норма часов'!$H$11</f>
        <v>25</v>
      </c>
      <c r="M592" s="178" t="str">
        <f t="shared" si="106"/>
        <v>71 шт *0,002631698/25чел.</v>
      </c>
      <c r="N592" s="133">
        <f>N87</f>
        <v>6104</v>
      </c>
      <c r="O592" s="142">
        <f t="shared" si="102"/>
        <v>45.621431999999999</v>
      </c>
      <c r="P592" s="93"/>
      <c r="Q592" s="93">
        <f t="shared" si="107"/>
        <v>1140.5357999999999</v>
      </c>
    </row>
    <row r="593" spans="1:17" s="94" customFormat="1" ht="45" x14ac:dyDescent="0.25">
      <c r="A593" s="276"/>
      <c r="B593" s="279"/>
      <c r="C593" s="269"/>
      <c r="D593" s="208" t="s">
        <v>33</v>
      </c>
      <c r="E593" s="96" t="s">
        <v>28</v>
      </c>
      <c r="F593" s="206" t="s">
        <v>26</v>
      </c>
      <c r="G593" s="168">
        <f>MROUND(H593*K593*I593/L593,0.00000001)</f>
        <v>8.968827E-2</v>
      </c>
      <c r="H593" s="182">
        <f>H189</f>
        <v>71</v>
      </c>
      <c r="I593" s="176">
        <f>I589</f>
        <v>2.631698E-3</v>
      </c>
      <c r="J593" s="182"/>
      <c r="K593" s="184">
        <v>12</v>
      </c>
      <c r="L593" s="184">
        <f>'норма часов'!$H$11</f>
        <v>25</v>
      </c>
      <c r="M593" s="178" t="str">
        <f>CONCATENATE(H593," ",F593," ","в мес.","*",K593,"мес.","*",I593,"/",L593,"чел.")</f>
        <v>71 шт в мес.*12мес.*0,002631698/25чел.</v>
      </c>
      <c r="N593" s="133">
        <f>N189</f>
        <v>2200</v>
      </c>
      <c r="O593" s="142">
        <f t="shared" si="102"/>
        <v>197.31419399999999</v>
      </c>
      <c r="P593" s="93"/>
      <c r="Q593" s="93">
        <f t="shared" si="107"/>
        <v>4932.8548499999997</v>
      </c>
    </row>
    <row r="594" spans="1:17" s="94" customFormat="1" ht="28.5" x14ac:dyDescent="0.25">
      <c r="A594" s="276"/>
      <c r="B594" s="279"/>
      <c r="C594" s="201" t="s">
        <v>256</v>
      </c>
      <c r="D594" s="208"/>
      <c r="E594" s="96"/>
      <c r="F594" s="206"/>
      <c r="G594" s="168"/>
      <c r="H594" s="182"/>
      <c r="I594" s="176"/>
      <c r="J594" s="182"/>
      <c r="K594" s="184"/>
      <c r="L594" s="184"/>
      <c r="M594" s="178"/>
      <c r="N594" s="139"/>
      <c r="O594" s="140">
        <f>SUM(O573:O593)</f>
        <v>2771.7698439999995</v>
      </c>
      <c r="P594" s="93"/>
      <c r="Q594" s="93">
        <f t="shared" si="107"/>
        <v>0</v>
      </c>
    </row>
    <row r="595" spans="1:17" s="94" customFormat="1" x14ac:dyDescent="0.25">
      <c r="A595" s="276"/>
      <c r="B595" s="279"/>
      <c r="C595" s="198" t="s">
        <v>65</v>
      </c>
      <c r="D595" s="208" t="s">
        <v>115</v>
      </c>
      <c r="E595" s="96" t="s">
        <v>116</v>
      </c>
      <c r="F595" s="206" t="s">
        <v>214</v>
      </c>
      <c r="G595" s="168">
        <f>MROUND(H595*K595*I595/L595,0.0000000001)</f>
        <v>7.4740223E-3</v>
      </c>
      <c r="H595" s="182">
        <f t="shared" ref="H595:H600" si="108">H90</f>
        <v>71</v>
      </c>
      <c r="I595" s="176">
        <f>I593</f>
        <v>2.631698E-3</v>
      </c>
      <c r="J595" s="182"/>
      <c r="K595" s="184">
        <v>1</v>
      </c>
      <c r="L595" s="184">
        <f>'норма часов'!$H$11</f>
        <v>25</v>
      </c>
      <c r="M595" s="178" t="str">
        <f>CONCATENATE(H595," ",F595," ","*",I595,"/",L595,"чел.")</f>
        <v>71 учреждений *0,002631698/25чел.</v>
      </c>
      <c r="N595" s="133">
        <f>N90</f>
        <v>56700</v>
      </c>
      <c r="O595" s="142">
        <f t="shared" ref="O595:O609" si="109">MROUND(G595*N595,0.000001)</f>
        <v>423.777064</v>
      </c>
      <c r="P595" s="93"/>
      <c r="Q595" s="93">
        <f t="shared" si="107"/>
        <v>10594.426600000001</v>
      </c>
    </row>
    <row r="596" spans="1:17" s="94" customFormat="1" x14ac:dyDescent="0.25">
      <c r="A596" s="276"/>
      <c r="B596" s="279"/>
      <c r="C596" s="269" t="s">
        <v>66</v>
      </c>
      <c r="D596" s="208" t="s">
        <v>34</v>
      </c>
      <c r="E596" s="96" t="s">
        <v>47</v>
      </c>
      <c r="F596" s="206" t="s">
        <v>215</v>
      </c>
      <c r="G596" s="168">
        <f t="shared" ref="G596:G602" si="110">MROUND(H596*K596*I596/L596,0.00000001)</f>
        <v>8.968827E-2</v>
      </c>
      <c r="H596" s="182">
        <f t="shared" si="108"/>
        <v>71</v>
      </c>
      <c r="I596" s="176">
        <f t="shared" si="94"/>
        <v>2.631698E-3</v>
      </c>
      <c r="J596" s="182"/>
      <c r="K596" s="184">
        <v>12</v>
      </c>
      <c r="L596" s="184">
        <f>'норма часов'!$H$11</f>
        <v>25</v>
      </c>
      <c r="M596" s="178" t="str">
        <f>CONCATENATE(H596," ",F596," ","в мес.","*",K596,"мес.","*",I596,"/",L596,"чел.")</f>
        <v>71 зданий в мес.*12мес.*0,002631698/25чел.</v>
      </c>
      <c r="N596" s="133">
        <f>N91</f>
        <v>4694.6300000000037</v>
      </c>
      <c r="O596" s="142">
        <f t="shared" si="109"/>
        <v>421.05324300000001</v>
      </c>
      <c r="P596" s="93"/>
      <c r="Q596" s="93">
        <f t="shared" si="107"/>
        <v>10526.331075</v>
      </c>
    </row>
    <row r="597" spans="1:17" s="94" customFormat="1" x14ac:dyDescent="0.25">
      <c r="A597" s="276"/>
      <c r="B597" s="279"/>
      <c r="C597" s="269"/>
      <c r="D597" s="208" t="s">
        <v>117</v>
      </c>
      <c r="E597" s="96" t="s">
        <v>19</v>
      </c>
      <c r="F597" s="206" t="s">
        <v>216</v>
      </c>
      <c r="G597" s="168">
        <f t="shared" si="110"/>
        <v>0.26190658</v>
      </c>
      <c r="H597" s="182">
        <f t="shared" si="108"/>
        <v>2488</v>
      </c>
      <c r="I597" s="176">
        <f t="shared" si="94"/>
        <v>2.631698E-3</v>
      </c>
      <c r="J597" s="182"/>
      <c r="K597" s="184">
        <v>1</v>
      </c>
      <c r="L597" s="184">
        <f>'норма часов'!$H$11</f>
        <v>25</v>
      </c>
      <c r="M597" s="178" t="str">
        <f>CONCATENATE(H597," ",F597," ","*",I597,"/",L597,"чел.")</f>
        <v>2488 чел. в год *0,002631698/25чел.</v>
      </c>
      <c r="N597" s="133">
        <f>N92</f>
        <v>1853</v>
      </c>
      <c r="O597" s="142">
        <f>MROUND(G597*N597,0.000001)</f>
        <v>485.31289299999997</v>
      </c>
      <c r="P597" s="93"/>
      <c r="Q597" s="93">
        <f t="shared" si="107"/>
        <v>12132.822324999999</v>
      </c>
    </row>
    <row r="598" spans="1:17" s="94" customFormat="1" ht="30" x14ac:dyDescent="0.25">
      <c r="A598" s="276"/>
      <c r="B598" s="279"/>
      <c r="C598" s="269"/>
      <c r="D598" s="208" t="s">
        <v>39</v>
      </c>
      <c r="E598" s="96" t="s">
        <v>44</v>
      </c>
      <c r="F598" s="206" t="s">
        <v>217</v>
      </c>
      <c r="G598" s="168">
        <f t="shared" si="110"/>
        <v>7.3687500000000003E-3</v>
      </c>
      <c r="H598" s="182">
        <f t="shared" si="108"/>
        <v>70</v>
      </c>
      <c r="I598" s="176">
        <f t="shared" si="94"/>
        <v>2.631698E-3</v>
      </c>
      <c r="J598" s="182"/>
      <c r="K598" s="184">
        <v>1</v>
      </c>
      <c r="L598" s="184">
        <f>'норма часов'!$H$11</f>
        <v>25</v>
      </c>
      <c r="M598" s="178" t="str">
        <f>CONCATENATE(H598," ",F598," (по 1 ЭЦП на 1 учреждение. Срок сертификата ЭЦП 1 год) ","*",I598,"/",L598,"чел.")</f>
        <v>70 ЭЦП (по 1 ЭЦП на 1 учреждение. Срок сертификата ЭЦП 1 год) *0,002631698/25чел.</v>
      </c>
      <c r="N598" s="133">
        <f>N93</f>
        <v>7743.3599999999897</v>
      </c>
      <c r="O598" s="142">
        <f t="shared" si="109"/>
        <v>57.058883999999999</v>
      </c>
      <c r="P598" s="93"/>
      <c r="Q598" s="93">
        <f t="shared" si="107"/>
        <v>1426.4721</v>
      </c>
    </row>
    <row r="599" spans="1:17" s="94" customFormat="1" ht="30" x14ac:dyDescent="0.25">
      <c r="A599" s="276"/>
      <c r="B599" s="279"/>
      <c r="C599" s="269"/>
      <c r="D599" s="208" t="s">
        <v>37</v>
      </c>
      <c r="E599" s="96" t="s">
        <v>42</v>
      </c>
      <c r="F599" s="206" t="s">
        <v>218</v>
      </c>
      <c r="G599" s="168">
        <f t="shared" si="110"/>
        <v>7.3687500000000003E-3</v>
      </c>
      <c r="H599" s="182">
        <f t="shared" si="108"/>
        <v>70</v>
      </c>
      <c r="I599" s="176">
        <f t="shared" si="94"/>
        <v>2.631698E-3</v>
      </c>
      <c r="J599" s="182"/>
      <c r="K599" s="184">
        <v>1</v>
      </c>
      <c r="L599" s="184">
        <f>'норма часов'!$H$11</f>
        <v>25</v>
      </c>
      <c r="M599" s="178" t="str">
        <f>CONCATENATE(H599," ",F599," (по 1 отчету на 1 учреждение) ","*",I599,"/",L599,"чел.")</f>
        <v>70 отчетов (по 1 отчету на 1 учреждение) *0,002631698/25чел.</v>
      </c>
      <c r="N599" s="133">
        <f>N498</f>
        <v>6540</v>
      </c>
      <c r="O599" s="142">
        <f t="shared" si="109"/>
        <v>48.191624999999995</v>
      </c>
      <c r="P599" s="93"/>
      <c r="Q599" s="93">
        <f t="shared" si="107"/>
        <v>1204.7906249999999</v>
      </c>
    </row>
    <row r="600" spans="1:17" s="94" customFormat="1" ht="30" x14ac:dyDescent="0.25">
      <c r="A600" s="276"/>
      <c r="B600" s="279"/>
      <c r="C600" s="269"/>
      <c r="D600" s="208" t="s">
        <v>38</v>
      </c>
      <c r="E600" s="96" t="s">
        <v>43</v>
      </c>
      <c r="F600" s="206" t="s">
        <v>219</v>
      </c>
      <c r="G600" s="168">
        <f t="shared" si="110"/>
        <v>3.8528060000000003E-2</v>
      </c>
      <c r="H600" s="182">
        <f t="shared" si="108"/>
        <v>366</v>
      </c>
      <c r="I600" s="176">
        <f t="shared" si="94"/>
        <v>2.631698E-3</v>
      </c>
      <c r="J600" s="182"/>
      <c r="K600" s="184">
        <v>1</v>
      </c>
      <c r="L600" s="184">
        <f>'норма часов'!$H$11</f>
        <v>25</v>
      </c>
      <c r="M600" s="178" t="str">
        <f>CONCATENATE(H600," ",F600," (заявленная потребность руководителями учреждений) ","*",I600,"/",L600,"чел.")</f>
        <v>366 мест (заявленная потребность руководителями учреждений) *0,002631698/25чел.</v>
      </c>
      <c r="N600" s="133">
        <f t="shared" ref="N600:N607" si="111">N95</f>
        <v>1090</v>
      </c>
      <c r="O600" s="142">
        <f t="shared" si="109"/>
        <v>41.995584999999998</v>
      </c>
      <c r="P600" s="93"/>
      <c r="Q600" s="93">
        <f t="shared" si="107"/>
        <v>1049.889625</v>
      </c>
    </row>
    <row r="601" spans="1:17" s="94" customFormat="1" x14ac:dyDescent="0.25">
      <c r="A601" s="276"/>
      <c r="B601" s="279"/>
      <c r="C601" s="269"/>
      <c r="D601" s="208" t="s">
        <v>118</v>
      </c>
      <c r="E601" s="96" t="s">
        <v>19</v>
      </c>
      <c r="F601" s="206" t="s">
        <v>19</v>
      </c>
      <c r="G601" s="168">
        <f t="shared" si="110"/>
        <v>0.26190658</v>
      </c>
      <c r="H601" s="182">
        <f>H500</f>
        <v>2488</v>
      </c>
      <c r="I601" s="176">
        <f t="shared" si="94"/>
        <v>2.631698E-3</v>
      </c>
      <c r="J601" s="182"/>
      <c r="K601" s="184">
        <v>1</v>
      </c>
      <c r="L601" s="184">
        <f>'норма часов'!$H$11</f>
        <v>25</v>
      </c>
      <c r="M601" s="178" t="str">
        <f>CONCATENATE(H601," ",F601," ","*",I601,"/",L601,"чел.")</f>
        <v>2488 чел. *0,002631698/25чел.</v>
      </c>
      <c r="N601" s="133">
        <f t="shared" si="111"/>
        <v>490.5</v>
      </c>
      <c r="O601" s="142">
        <f t="shared" si="109"/>
        <v>128.46517699999998</v>
      </c>
      <c r="P601" s="93"/>
      <c r="Q601" s="93">
        <f t="shared" si="107"/>
        <v>3211.6294249999996</v>
      </c>
    </row>
    <row r="602" spans="1:17" s="94" customFormat="1" ht="30" x14ac:dyDescent="0.25">
      <c r="A602" s="276"/>
      <c r="B602" s="279"/>
      <c r="C602" s="269"/>
      <c r="D602" s="208" t="s">
        <v>35</v>
      </c>
      <c r="E602" s="96" t="s">
        <v>19</v>
      </c>
      <c r="F602" s="206" t="s">
        <v>19</v>
      </c>
      <c r="G602" s="168">
        <f t="shared" si="110"/>
        <v>1.915876E-2</v>
      </c>
      <c r="H602" s="182">
        <f t="shared" ref="H602:H607" si="112">H97</f>
        <v>182</v>
      </c>
      <c r="I602" s="176">
        <f t="shared" si="94"/>
        <v>2.631698E-3</v>
      </c>
      <c r="J602" s="182"/>
      <c r="K602" s="184">
        <v>1</v>
      </c>
      <c r="L602" s="184">
        <f>'норма часов'!$H$11</f>
        <v>25</v>
      </c>
      <c r="M602" s="178" t="str">
        <f>CONCATENATE(H602," ",F602," (заявленная потребность руководителями учреждений) ","*",I602,"/",L602,"чел.")</f>
        <v>182 чел. (заявленная потребность руководителями учреждений) *0,002631698/25чел.</v>
      </c>
      <c r="N602" s="133">
        <f t="shared" si="111"/>
        <v>763</v>
      </c>
      <c r="O602" s="142">
        <f t="shared" si="109"/>
        <v>14.618134</v>
      </c>
      <c r="P602" s="93"/>
      <c r="Q602" s="93">
        <f t="shared" si="107"/>
        <v>365.45335</v>
      </c>
    </row>
    <row r="603" spans="1:17" s="94" customFormat="1" ht="30" x14ac:dyDescent="0.25">
      <c r="A603" s="276"/>
      <c r="B603" s="279"/>
      <c r="C603" s="269"/>
      <c r="D603" s="208" t="s">
        <v>36</v>
      </c>
      <c r="E603" s="96" t="s">
        <v>19</v>
      </c>
      <c r="F603" s="206" t="s">
        <v>19</v>
      </c>
      <c r="G603" s="168">
        <f>MROUND(H603*K603*I603/L603,0.00000001)</f>
        <v>1.6105990000000001E-2</v>
      </c>
      <c r="H603" s="182">
        <f t="shared" si="112"/>
        <v>153</v>
      </c>
      <c r="I603" s="176">
        <f t="shared" si="94"/>
        <v>2.631698E-3</v>
      </c>
      <c r="J603" s="182"/>
      <c r="K603" s="184">
        <v>1</v>
      </c>
      <c r="L603" s="184">
        <f>'норма часов'!$H$11</f>
        <v>25</v>
      </c>
      <c r="M603" s="178" t="str">
        <f>CONCATENATE(H603," ",F603," (заявленная потребность руководителями учреждений) ","*",I603,"/",L603,"чел.")</f>
        <v>153 чел. (заявленная потребность руководителями учреждений) *0,002631698/25чел.</v>
      </c>
      <c r="N603" s="133">
        <f t="shared" si="111"/>
        <v>1635</v>
      </c>
      <c r="O603" s="142">
        <f t="shared" si="109"/>
        <v>26.333293999999999</v>
      </c>
      <c r="P603" s="93"/>
      <c r="Q603" s="93">
        <f t="shared" si="107"/>
        <v>658.33235000000002</v>
      </c>
    </row>
    <row r="604" spans="1:17" s="94" customFormat="1" ht="30" x14ac:dyDescent="0.25">
      <c r="A604" s="276"/>
      <c r="B604" s="279"/>
      <c r="C604" s="269"/>
      <c r="D604" s="208" t="s">
        <v>119</v>
      </c>
      <c r="E604" s="96" t="s">
        <v>19</v>
      </c>
      <c r="F604" s="206" t="s">
        <v>19</v>
      </c>
      <c r="G604" s="168">
        <f>MROUND(H604*K604*I604/L604,0.000001)</f>
        <v>1.2105999999999999E-2</v>
      </c>
      <c r="H604" s="182">
        <f t="shared" si="112"/>
        <v>115</v>
      </c>
      <c r="I604" s="176">
        <f t="shared" ref="I604:I614" si="113">I603</f>
        <v>2.631698E-3</v>
      </c>
      <c r="J604" s="182"/>
      <c r="K604" s="184">
        <v>1</v>
      </c>
      <c r="L604" s="184">
        <f>'норма часов'!$H$11</f>
        <v>25</v>
      </c>
      <c r="M604" s="178" t="str">
        <f>CONCATENATE(H604," ",F604," (заявленная потребность руководителями учреждений) ","*",I604,"/",L604,"чел.")</f>
        <v>115 чел. (заявленная потребность руководителями учреждений) *0,002631698/25чел.</v>
      </c>
      <c r="N604" s="133">
        <f t="shared" si="111"/>
        <v>3488</v>
      </c>
      <c r="O604" s="142">
        <f t="shared" si="109"/>
        <v>42.225727999999997</v>
      </c>
      <c r="P604" s="93"/>
      <c r="Q604" s="93">
        <f t="shared" si="107"/>
        <v>1055.6432</v>
      </c>
    </row>
    <row r="605" spans="1:17" s="94" customFormat="1" ht="30" x14ac:dyDescent="0.25">
      <c r="A605" s="276"/>
      <c r="B605" s="279"/>
      <c r="C605" s="269"/>
      <c r="D605" s="208" t="s">
        <v>309</v>
      </c>
      <c r="E605" s="96" t="s">
        <v>19</v>
      </c>
      <c r="F605" s="206" t="s">
        <v>19</v>
      </c>
      <c r="G605" s="168">
        <f>MROUND(H605*K605*I605/L605,0.000001)</f>
        <v>0.261907</v>
      </c>
      <c r="H605" s="182">
        <f t="shared" si="112"/>
        <v>2488</v>
      </c>
      <c r="I605" s="176">
        <f t="shared" si="113"/>
        <v>2.631698E-3</v>
      </c>
      <c r="J605" s="182"/>
      <c r="K605" s="184">
        <v>1</v>
      </c>
      <c r="L605" s="184">
        <f>'норма часов'!$H$11</f>
        <v>25</v>
      </c>
      <c r="M605" s="178" t="str">
        <f>CONCATENATE(H605," ",F605," (заявленная потребность руководителями учреждений) ","*",I605,"/",L605,"чел.")</f>
        <v>2488 чел. (заявленная потребность руководителями учреждений) *0,002631698/25чел.</v>
      </c>
      <c r="N605" s="133">
        <f t="shared" si="111"/>
        <v>545</v>
      </c>
      <c r="O605" s="142">
        <f t="shared" si="109"/>
        <v>142.739315</v>
      </c>
      <c r="P605" s="93"/>
      <c r="Q605" s="93">
        <f t="shared" si="107"/>
        <v>3568.4828750000001</v>
      </c>
    </row>
    <row r="606" spans="1:17" s="94" customFormat="1" x14ac:dyDescent="0.25">
      <c r="A606" s="276"/>
      <c r="B606" s="279"/>
      <c r="C606" s="269"/>
      <c r="D606" s="166"/>
      <c r="E606" s="166"/>
      <c r="F606" s="206" t="s">
        <v>19</v>
      </c>
      <c r="G606" s="168"/>
      <c r="H606" s="182">
        <f t="shared" si="112"/>
        <v>0</v>
      </c>
      <c r="I606" s="176">
        <f t="shared" si="113"/>
        <v>2.631698E-3</v>
      </c>
      <c r="J606" s="182"/>
      <c r="K606" s="184">
        <v>1</v>
      </c>
      <c r="L606" s="184">
        <f>'норма часов'!$H$11</f>
        <v>25</v>
      </c>
      <c r="M606" s="178"/>
      <c r="N606" s="133">
        <f t="shared" si="111"/>
        <v>0</v>
      </c>
      <c r="O606" s="142">
        <f t="shared" si="109"/>
        <v>0</v>
      </c>
      <c r="P606" s="93"/>
      <c r="Q606" s="93"/>
    </row>
    <row r="607" spans="1:17" s="94" customFormat="1" x14ac:dyDescent="0.25">
      <c r="A607" s="276"/>
      <c r="B607" s="279"/>
      <c r="C607" s="269"/>
      <c r="D607" s="166" t="s">
        <v>287</v>
      </c>
      <c r="E607" s="166" t="s">
        <v>248</v>
      </c>
      <c r="F607" s="206" t="str">
        <f>F405</f>
        <v>шт.</v>
      </c>
      <c r="G607" s="168">
        <f>MROUND(H607*K607*I607/L607,0.00000001)</f>
        <v>7.3687500000000003E-3</v>
      </c>
      <c r="H607" s="182">
        <f t="shared" si="112"/>
        <v>70</v>
      </c>
      <c r="I607" s="176">
        <f t="shared" si="113"/>
        <v>2.631698E-3</v>
      </c>
      <c r="J607" s="182"/>
      <c r="K607" s="184">
        <v>1</v>
      </c>
      <c r="L607" s="184">
        <f>'норма часов'!$H$11</f>
        <v>25</v>
      </c>
      <c r="M607" s="178" t="str">
        <f>CONCATENATE(H607," ",F607," ","*",I607,"/",L607,"чел.")</f>
        <v>70 шт. *0,002631698/25чел.</v>
      </c>
      <c r="N607" s="133">
        <f t="shared" si="111"/>
        <v>65258.299999999923</v>
      </c>
      <c r="O607" s="142">
        <f t="shared" si="109"/>
        <v>480.87209799999999</v>
      </c>
      <c r="P607" s="93"/>
      <c r="Q607" s="93">
        <f t="shared" si="107"/>
        <v>12021.802449999999</v>
      </c>
    </row>
    <row r="608" spans="1:17" s="94" customFormat="1" x14ac:dyDescent="0.25">
      <c r="A608" s="276"/>
      <c r="B608" s="279"/>
      <c r="C608" s="269"/>
      <c r="D608" s="166" t="s">
        <v>284</v>
      </c>
      <c r="E608" s="166" t="s">
        <v>26</v>
      </c>
      <c r="F608" s="206" t="s">
        <v>26</v>
      </c>
      <c r="G608" s="168">
        <f>MROUND(H608*K608*I608/L608,0.00000001)</f>
        <v>7.3687500000000003E-3</v>
      </c>
      <c r="H608" s="182">
        <f>$H$103</f>
        <v>70</v>
      </c>
      <c r="I608" s="176">
        <f t="shared" si="113"/>
        <v>2.631698E-3</v>
      </c>
      <c r="J608" s="182"/>
      <c r="K608" s="184">
        <v>1</v>
      </c>
      <c r="L608" s="184">
        <f>'норма часов'!$H$11</f>
        <v>25</v>
      </c>
      <c r="M608" s="178" t="str">
        <f>CONCATENATE(H608," ",F608," ","*",I608,"/",L608,"чел.")</f>
        <v>70 шт *0,002631698/25чел.</v>
      </c>
      <c r="N608" s="133">
        <f>$N$103</f>
        <v>24000</v>
      </c>
      <c r="O608" s="142">
        <f t="shared" si="109"/>
        <v>176.85</v>
      </c>
      <c r="P608" s="93"/>
      <c r="Q608" s="93">
        <f t="shared" si="107"/>
        <v>4421.25</v>
      </c>
    </row>
    <row r="609" spans="1:17" s="94" customFormat="1" x14ac:dyDescent="0.25">
      <c r="A609" s="276"/>
      <c r="B609" s="279"/>
      <c r="C609" s="269"/>
      <c r="D609" s="208" t="s">
        <v>121</v>
      </c>
      <c r="E609" s="96" t="s">
        <v>122</v>
      </c>
      <c r="F609" s="206" t="s">
        <v>220</v>
      </c>
      <c r="G609" s="168">
        <f>MROUND(H609*K609*I609/L609,0.00000001)</f>
        <v>7.3687500000000003E-3</v>
      </c>
      <c r="H609" s="182">
        <f>H104</f>
        <v>70</v>
      </c>
      <c r="I609" s="176">
        <f>I605</f>
        <v>2.631698E-3</v>
      </c>
      <c r="J609" s="182"/>
      <c r="K609" s="184">
        <v>1</v>
      </c>
      <c r="L609" s="184">
        <f>'норма часов'!$H$11</f>
        <v>25</v>
      </c>
      <c r="M609" s="178" t="str">
        <f>CONCATENATE(H609," ",F609," ","*",I609,"/",L609,"чел.")</f>
        <v>70 сайтов *0,002631698/25чел.</v>
      </c>
      <c r="N609" s="133">
        <f>N104</f>
        <v>5668</v>
      </c>
      <c r="O609" s="142">
        <f t="shared" si="109"/>
        <v>41.766075000000001</v>
      </c>
      <c r="P609" s="93"/>
      <c r="Q609" s="93">
        <f t="shared" si="107"/>
        <v>1044.151875</v>
      </c>
    </row>
    <row r="610" spans="1:17" s="94" customFormat="1" x14ac:dyDescent="0.25">
      <c r="A610" s="276"/>
      <c r="B610" s="279"/>
      <c r="C610" s="201" t="s">
        <v>257</v>
      </c>
      <c r="D610" s="208"/>
      <c r="E610" s="96"/>
      <c r="F610" s="206"/>
      <c r="G610" s="168"/>
      <c r="H610" s="182"/>
      <c r="I610" s="176"/>
      <c r="J610" s="182"/>
      <c r="K610" s="184"/>
      <c r="L610" s="184"/>
      <c r="M610" s="178"/>
      <c r="N610" s="139"/>
      <c r="O610" s="140">
        <f>SUM(O596:O609)</f>
        <v>2107.482051</v>
      </c>
      <c r="P610" s="93"/>
      <c r="Q610" s="93"/>
    </row>
    <row r="611" spans="1:17" s="94" customFormat="1" ht="25.5" x14ac:dyDescent="0.25">
      <c r="A611" s="276"/>
      <c r="B611" s="279"/>
      <c r="C611" s="198" t="s">
        <v>207</v>
      </c>
      <c r="D611" s="166"/>
      <c r="E611" s="166"/>
      <c r="F611" s="210" t="s">
        <v>206</v>
      </c>
      <c r="G611" s="168"/>
      <c r="H611" s="182">
        <f>H106</f>
        <v>0</v>
      </c>
      <c r="I611" s="176">
        <f>I609</f>
        <v>2.631698E-3</v>
      </c>
      <c r="J611" s="182"/>
      <c r="K611" s="184">
        <v>12</v>
      </c>
      <c r="L611" s="184">
        <f>'норма часов'!$H$11</f>
        <v>25</v>
      </c>
      <c r="M611" s="178"/>
      <c r="N611" s="133"/>
      <c r="O611" s="142"/>
      <c r="P611" s="93"/>
      <c r="Q611" s="93">
        <f t="shared" si="107"/>
        <v>0</v>
      </c>
    </row>
    <row r="612" spans="1:17" s="94" customFormat="1" ht="30" x14ac:dyDescent="0.25">
      <c r="A612" s="276"/>
      <c r="B612" s="279"/>
      <c r="C612" s="198" t="s">
        <v>67</v>
      </c>
      <c r="D612" s="166" t="s">
        <v>124</v>
      </c>
      <c r="E612" s="193" t="s">
        <v>26</v>
      </c>
      <c r="F612" s="181" t="s">
        <v>26</v>
      </c>
      <c r="G612" s="168">
        <f>MROUND(H612*K612*I612/L612,0.0000001)</f>
        <v>3.7264800000000001E-2</v>
      </c>
      <c r="H612" s="171">
        <f>H107</f>
        <v>354</v>
      </c>
      <c r="I612" s="176">
        <f t="shared" si="113"/>
        <v>2.631698E-3</v>
      </c>
      <c r="J612" s="182"/>
      <c r="K612" s="184">
        <v>1</v>
      </c>
      <c r="L612" s="184">
        <f>'норма часов'!$H$11</f>
        <v>25</v>
      </c>
      <c r="M612" s="178" t="str">
        <f>CONCATENATE(H612," ",F612," ","*",I612,"/",L612,"чел.")</f>
        <v>354 шт *0,002631698/25чел.</v>
      </c>
      <c r="N612" s="133">
        <f>N107</f>
        <v>2180</v>
      </c>
      <c r="O612" s="142">
        <f>MROUND(G612*N612,0.000001)</f>
        <v>81.237263999999996</v>
      </c>
      <c r="P612" s="93"/>
      <c r="Q612" s="93">
        <f t="shared" si="107"/>
        <v>2030.9315999999999</v>
      </c>
    </row>
    <row r="613" spans="1:17" s="94" customFormat="1" x14ac:dyDescent="0.25">
      <c r="A613" s="276"/>
      <c r="B613" s="279"/>
      <c r="C613" s="269" t="s">
        <v>226</v>
      </c>
      <c r="D613" s="166" t="s">
        <v>40</v>
      </c>
      <c r="E613" s="180" t="s">
        <v>26</v>
      </c>
      <c r="F613" s="180" t="s">
        <v>48</v>
      </c>
      <c r="G613" s="168">
        <f>MROUND(H613*K613*I613/L613,0.000001)</f>
        <v>2.9895999999999999E-2</v>
      </c>
      <c r="H613" s="171">
        <f>H108</f>
        <v>284</v>
      </c>
      <c r="I613" s="176">
        <f>I609</f>
        <v>2.631698E-3</v>
      </c>
      <c r="J613" s="182"/>
      <c r="K613" s="184">
        <v>1</v>
      </c>
      <c r="L613" s="184">
        <f>'норма часов'!$H$11</f>
        <v>25</v>
      </c>
      <c r="M613" s="178" t="str">
        <f>CONCATENATE(H613," ",F613," ","*",I613,"/",L613,"чел.")</f>
        <v>284 шт. *0,002631698/25чел.</v>
      </c>
      <c r="N613" s="133">
        <f>N108</f>
        <v>708.5</v>
      </c>
      <c r="O613" s="142">
        <f>MROUND(G613*N613,0.000001)</f>
        <v>21.181315999999999</v>
      </c>
      <c r="P613" s="93"/>
      <c r="Q613" s="93">
        <f t="shared" si="107"/>
        <v>529.53289999999993</v>
      </c>
    </row>
    <row r="614" spans="1:17" s="94" customFormat="1" x14ac:dyDescent="0.25">
      <c r="A614" s="276"/>
      <c r="B614" s="279"/>
      <c r="C614" s="269"/>
      <c r="D614" s="166"/>
      <c r="E614" s="180"/>
      <c r="F614" s="180" t="s">
        <v>48</v>
      </c>
      <c r="G614" s="168"/>
      <c r="H614" s="171">
        <f>H109</f>
        <v>0</v>
      </c>
      <c r="I614" s="176">
        <f t="shared" si="113"/>
        <v>2.631698E-3</v>
      </c>
      <c r="J614" s="182"/>
      <c r="K614" s="184">
        <v>1</v>
      </c>
      <c r="L614" s="184">
        <f>'норма часов'!$H$11</f>
        <v>25</v>
      </c>
      <c r="M614" s="178"/>
      <c r="N614" s="133">
        <f>N109</f>
        <v>0</v>
      </c>
      <c r="O614" s="142">
        <f>MROUND(G614*N614,0.000001)</f>
        <v>0</v>
      </c>
      <c r="P614" s="93"/>
      <c r="Q614" s="93"/>
    </row>
    <row r="615" spans="1:17" s="94" customFormat="1" x14ac:dyDescent="0.25">
      <c r="A615" s="277"/>
      <c r="B615" s="280"/>
      <c r="C615" s="221" t="s">
        <v>258</v>
      </c>
      <c r="D615" s="166"/>
      <c r="E615" s="180"/>
      <c r="F615" s="180"/>
      <c r="G615" s="168"/>
      <c r="H615" s="171"/>
      <c r="I615" s="176"/>
      <c r="J615" s="182"/>
      <c r="K615" s="184"/>
      <c r="L615" s="184"/>
      <c r="M615" s="178"/>
      <c r="N615" s="139"/>
      <c r="O615" s="140">
        <f>SUM(O613:O614)</f>
        <v>21.181315999999999</v>
      </c>
      <c r="P615" s="93"/>
      <c r="Q615" s="93"/>
    </row>
    <row r="616" spans="1:17" s="94" customFormat="1" x14ac:dyDescent="0.25">
      <c r="A616" s="275" t="str">
        <f>CONCATENATE('норма часов'!$B$12,",  ",'норма часов'!$C$12,", ",'норма часов'!$D$12,", ",'норма часов'!$F$12)</f>
        <v>Присмотр и уход,  дети-сироты и дети, оставшиеся без попечения родителей, от 1 года до 3 лет, группа полного дня</v>
      </c>
      <c r="B616" s="278" t="str">
        <f>'норма часов'!$A$12</f>
        <v>880900О.99.0.ББ08АА86000</v>
      </c>
      <c r="C616" s="170"/>
      <c r="D616" s="281" t="s">
        <v>15</v>
      </c>
      <c r="E616" s="281"/>
      <c r="F616" s="281"/>
      <c r="G616" s="282"/>
      <c r="H616" s="171"/>
      <c r="I616" s="176"/>
      <c r="J616" s="171"/>
      <c r="K616" s="177"/>
      <c r="L616" s="177"/>
      <c r="M616" s="197"/>
      <c r="N616" s="139"/>
      <c r="O616" s="140">
        <f>O617+O622+O639</f>
        <v>52693.203966999994</v>
      </c>
      <c r="P616" s="93"/>
      <c r="Q616" s="93">
        <f t="shared" si="107"/>
        <v>0</v>
      </c>
    </row>
    <row r="617" spans="1:17" s="94" customFormat="1" x14ac:dyDescent="0.25">
      <c r="A617" s="276"/>
      <c r="B617" s="279"/>
      <c r="C617" s="167"/>
      <c r="D617" s="283" t="s">
        <v>49</v>
      </c>
      <c r="E617" s="283"/>
      <c r="F617" s="283"/>
      <c r="G617" s="284"/>
      <c r="H617" s="171"/>
      <c r="I617" s="176"/>
      <c r="J617" s="171"/>
      <c r="K617" s="177"/>
      <c r="L617" s="177"/>
      <c r="M617" s="178"/>
      <c r="N617" s="133"/>
      <c r="O617" s="140">
        <f>O619+O621</f>
        <v>18888.098403</v>
      </c>
      <c r="P617" s="93"/>
      <c r="Q617" s="93">
        <f t="shared" si="107"/>
        <v>0</v>
      </c>
    </row>
    <row r="618" spans="1:17" s="94" customFormat="1" x14ac:dyDescent="0.25">
      <c r="A618" s="276"/>
      <c r="B618" s="279"/>
      <c r="C618" s="167">
        <v>211</v>
      </c>
      <c r="D618" s="179" t="s">
        <v>73</v>
      </c>
      <c r="E618" s="180" t="s">
        <v>87</v>
      </c>
      <c r="F618" s="181" t="s">
        <v>87</v>
      </c>
      <c r="G618" s="168">
        <f>MROUND(H618*K618*I618/L618,0.000001)</f>
        <v>0.81694199999999995</v>
      </c>
      <c r="H618" s="182">
        <f>H12</f>
        <v>754.5</v>
      </c>
      <c r="I618" s="183">
        <f>'норма часов'!$K$12</f>
        <v>9.0230000000000009E-5</v>
      </c>
      <c r="J618" s="182"/>
      <c r="K618" s="184">
        <v>12</v>
      </c>
      <c r="L618" s="184">
        <f>'норма часов'!$H$12</f>
        <v>1</v>
      </c>
      <c r="M618" s="178" t="str">
        <f>CONCATENATE(H618," ",F618," ","в мес.","*",K618,"мес.","*",I618,"/",L618,"чел.")</f>
        <v>754,5 шт. ед в мес.*12мес.*0,00009023/1чел.</v>
      </c>
      <c r="N618" s="133">
        <f>N12</f>
        <v>17757.67192842943</v>
      </c>
      <c r="O618" s="141">
        <f>MROUND(G618*N618,0.000001)</f>
        <v>14506.988020999999</v>
      </c>
      <c r="P618" s="93"/>
      <c r="Q618" s="93">
        <f t="shared" si="107"/>
        <v>14506.988020999999</v>
      </c>
    </row>
    <row r="619" spans="1:17" s="94" customFormat="1" x14ac:dyDescent="0.25">
      <c r="A619" s="276"/>
      <c r="B619" s="279"/>
      <c r="C619" s="170" t="s">
        <v>249</v>
      </c>
      <c r="D619" s="179"/>
      <c r="E619" s="180"/>
      <c r="F619" s="181"/>
      <c r="G619" s="168"/>
      <c r="H619" s="182"/>
      <c r="I619" s="217"/>
      <c r="J619" s="182"/>
      <c r="K619" s="184"/>
      <c r="L619" s="184"/>
      <c r="M619" s="178"/>
      <c r="N619" s="139"/>
      <c r="O619" s="140">
        <f>SUM(O618)</f>
        <v>14506.988020999999</v>
      </c>
      <c r="P619" s="93"/>
      <c r="Q619" s="93">
        <f t="shared" si="107"/>
        <v>0</v>
      </c>
    </row>
    <row r="620" spans="1:17" s="94" customFormat="1" x14ac:dyDescent="0.25">
      <c r="A620" s="276"/>
      <c r="B620" s="279"/>
      <c r="C620" s="167">
        <v>213</v>
      </c>
      <c r="D620" s="179" t="s">
        <v>74</v>
      </c>
      <c r="E620" s="180" t="s">
        <v>75</v>
      </c>
      <c r="F620" s="181"/>
      <c r="G620" s="168">
        <v>30.2</v>
      </c>
      <c r="H620" s="171"/>
      <c r="I620" s="176">
        <f>I618</f>
        <v>9.0230000000000009E-5</v>
      </c>
      <c r="J620" s="171"/>
      <c r="K620" s="177">
        <v>12</v>
      </c>
      <c r="L620" s="184">
        <f>'норма часов'!$H$12</f>
        <v>1</v>
      </c>
      <c r="M620" s="178"/>
      <c r="N620" s="133"/>
      <c r="O620" s="142">
        <f>MROUND(O618*0.302,0.000001)</f>
        <v>4381.1103819999998</v>
      </c>
      <c r="P620" s="93"/>
      <c r="Q620" s="93">
        <f t="shared" si="107"/>
        <v>4381.1103819999998</v>
      </c>
    </row>
    <row r="621" spans="1:17" s="94" customFormat="1" x14ac:dyDescent="0.25">
      <c r="A621" s="276"/>
      <c r="B621" s="279"/>
      <c r="C621" s="170" t="s">
        <v>250</v>
      </c>
      <c r="D621" s="179"/>
      <c r="E621" s="180"/>
      <c r="F621" s="181"/>
      <c r="G621" s="168"/>
      <c r="H621" s="171"/>
      <c r="I621" s="176"/>
      <c r="J621" s="171"/>
      <c r="K621" s="177"/>
      <c r="L621" s="184"/>
      <c r="M621" s="178"/>
      <c r="N621" s="139"/>
      <c r="O621" s="140">
        <f>SUM(O620)</f>
        <v>4381.1103819999998</v>
      </c>
      <c r="P621" s="93"/>
      <c r="Q621" s="93">
        <f t="shared" si="107"/>
        <v>0</v>
      </c>
    </row>
    <row r="622" spans="1:17" s="94" customFormat="1" x14ac:dyDescent="0.25">
      <c r="A622" s="276"/>
      <c r="B622" s="279"/>
      <c r="C622" s="167"/>
      <c r="D622" s="285" t="s">
        <v>50</v>
      </c>
      <c r="E622" s="285"/>
      <c r="F622" s="285"/>
      <c r="G622" s="284"/>
      <c r="H622" s="171"/>
      <c r="I622" s="176">
        <f>I620</f>
        <v>9.0230000000000009E-5</v>
      </c>
      <c r="J622" s="171"/>
      <c r="K622" s="177"/>
      <c r="L622" s="184"/>
      <c r="M622" s="178"/>
      <c r="N622" s="133"/>
      <c r="O622" s="140">
        <f>O632+O633+O634+O635+O636++O637</f>
        <v>33805.105563999998</v>
      </c>
      <c r="P622" s="93"/>
      <c r="Q622" s="93">
        <f t="shared" si="107"/>
        <v>0</v>
      </c>
    </row>
    <row r="623" spans="1:17" s="94" customFormat="1" ht="30" x14ac:dyDescent="0.25">
      <c r="A623" s="276"/>
      <c r="B623" s="279"/>
      <c r="C623" s="272" t="s">
        <v>67</v>
      </c>
      <c r="D623" s="166" t="s">
        <v>88</v>
      </c>
      <c r="E623" s="193" t="s">
        <v>26</v>
      </c>
      <c r="F623" s="181" t="s">
        <v>26</v>
      </c>
      <c r="G623" s="168">
        <f>MROUND(H623*K623*I623/L623,0.000001)</f>
        <v>0.40161399999999997</v>
      </c>
      <c r="H623" s="171">
        <f>H17</f>
        <v>4451</v>
      </c>
      <c r="I623" s="176">
        <f t="shared" ref="I623:I704" si="114">I622</f>
        <v>9.0230000000000009E-5</v>
      </c>
      <c r="J623" s="182"/>
      <c r="K623" s="184">
        <v>1</v>
      </c>
      <c r="L623" s="184">
        <f>'норма часов'!$H$12</f>
        <v>1</v>
      </c>
      <c r="M623" s="178" t="str">
        <f>CONCATENATE(H623," ",F623," ","*",I623,"/",L623,"чел.")</f>
        <v>4451 шт *0,00009023/1чел.</v>
      </c>
      <c r="N623" s="133">
        <f>N17</f>
        <v>4487.7952145585241</v>
      </c>
      <c r="O623" s="142">
        <f t="shared" ref="O623:O631" si="115">MROUND(G623*N623,0.000001)</f>
        <v>1802.3613869999999</v>
      </c>
      <c r="P623" s="93"/>
      <c r="Q623" s="93">
        <f t="shared" si="107"/>
        <v>1802.3613869999999</v>
      </c>
    </row>
    <row r="624" spans="1:17" s="94" customFormat="1" ht="30" x14ac:dyDescent="0.25">
      <c r="A624" s="276"/>
      <c r="B624" s="279"/>
      <c r="C624" s="273"/>
      <c r="D624" s="166" t="s">
        <v>89</v>
      </c>
      <c r="E624" s="193" t="s">
        <v>26</v>
      </c>
      <c r="F624" s="181" t="s">
        <v>26</v>
      </c>
      <c r="G624" s="168">
        <f>MROUND(H624*K624*I624/L624,0.000001)</f>
        <v>0.18623499999999998</v>
      </c>
      <c r="H624" s="171">
        <f>H18</f>
        <v>2064</v>
      </c>
      <c r="I624" s="176">
        <f t="shared" si="114"/>
        <v>9.0230000000000009E-5</v>
      </c>
      <c r="J624" s="182"/>
      <c r="K624" s="184">
        <v>1</v>
      </c>
      <c r="L624" s="184">
        <f>'норма часов'!$H$12</f>
        <v>1</v>
      </c>
      <c r="M624" s="178" t="str">
        <f t="shared" ref="M624:M631" si="116">CONCATENATE(H624," ",F624," ","*",I624,"/",L624,"чел.")</f>
        <v>2064 шт *0,00009023/1чел.</v>
      </c>
      <c r="N624" s="133">
        <f>N18</f>
        <v>10298.088691860465</v>
      </c>
      <c r="O624" s="142">
        <f t="shared" si="115"/>
        <v>1917.864548</v>
      </c>
      <c r="P624" s="93"/>
      <c r="Q624" s="93">
        <f t="shared" si="107"/>
        <v>1917.864548</v>
      </c>
    </row>
    <row r="625" spans="1:17" s="94" customFormat="1" ht="30" x14ac:dyDescent="0.25">
      <c r="A625" s="276"/>
      <c r="B625" s="279"/>
      <c r="C625" s="273"/>
      <c r="D625" s="166" t="s">
        <v>90</v>
      </c>
      <c r="E625" s="193" t="s">
        <v>26</v>
      </c>
      <c r="F625" s="181" t="s">
        <v>26</v>
      </c>
      <c r="G625" s="168">
        <f>MROUND(H625*K625*I625/L625,0.00000001)</f>
        <v>2.8873600000000003E-3</v>
      </c>
      <c r="H625" s="171">
        <f>H19</f>
        <v>32</v>
      </c>
      <c r="I625" s="176">
        <f t="shared" si="114"/>
        <v>9.0230000000000009E-5</v>
      </c>
      <c r="J625" s="182"/>
      <c r="K625" s="184">
        <v>1</v>
      </c>
      <c r="L625" s="184">
        <f>'норма часов'!$H$12</f>
        <v>1</v>
      </c>
      <c r="M625" s="178" t="str">
        <f t="shared" si="116"/>
        <v>32 шт *0,00009023/1чел.</v>
      </c>
      <c r="N625" s="133">
        <f>N19</f>
        <v>92105</v>
      </c>
      <c r="O625" s="142">
        <f t="shared" si="115"/>
        <v>265.940293</v>
      </c>
      <c r="P625" s="93"/>
      <c r="Q625" s="93">
        <f t="shared" si="107"/>
        <v>265.940293</v>
      </c>
    </row>
    <row r="626" spans="1:17" s="94" customFormat="1" ht="30" x14ac:dyDescent="0.25">
      <c r="A626" s="276"/>
      <c r="B626" s="279"/>
      <c r="C626" s="273"/>
      <c r="D626" s="166" t="s">
        <v>293</v>
      </c>
      <c r="E626" s="193" t="s">
        <v>26</v>
      </c>
      <c r="F626" s="181" t="s">
        <v>26</v>
      </c>
      <c r="G626" s="168">
        <f t="shared" ref="G626:G631" si="117">MROUND(H626*K626*I626/L626,0.00000001)</f>
        <v>9.5643800000000008E-3</v>
      </c>
      <c r="H626" s="171">
        <f>$H$20</f>
        <v>106</v>
      </c>
      <c r="I626" s="176">
        <f t="shared" si="114"/>
        <v>9.0230000000000009E-5</v>
      </c>
      <c r="J626" s="182"/>
      <c r="K626" s="184">
        <v>1</v>
      </c>
      <c r="L626" s="184">
        <f>'норма часов'!$H$12</f>
        <v>1</v>
      </c>
      <c r="M626" s="178" t="str">
        <f t="shared" si="116"/>
        <v>106 шт *0,00009023/1чел.</v>
      </c>
      <c r="N626" s="130">
        <f>$N$20</f>
        <v>25724</v>
      </c>
      <c r="O626" s="142">
        <f t="shared" si="115"/>
        <v>246.034111</v>
      </c>
      <c r="P626" s="93"/>
      <c r="Q626" s="93">
        <f t="shared" si="107"/>
        <v>246.034111</v>
      </c>
    </row>
    <row r="627" spans="1:17" s="94" customFormat="1" x14ac:dyDescent="0.25">
      <c r="A627" s="276"/>
      <c r="B627" s="279"/>
      <c r="C627" s="273"/>
      <c r="D627" s="166" t="s">
        <v>288</v>
      </c>
      <c r="E627" s="193" t="s">
        <v>26</v>
      </c>
      <c r="F627" s="181" t="s">
        <v>26</v>
      </c>
      <c r="G627" s="168">
        <f t="shared" si="117"/>
        <v>1.0647139999999999E-2</v>
      </c>
      <c r="H627" s="171">
        <f>$H$21</f>
        <v>118</v>
      </c>
      <c r="I627" s="176">
        <f t="shared" si="114"/>
        <v>9.0230000000000009E-5</v>
      </c>
      <c r="J627" s="182"/>
      <c r="K627" s="184">
        <v>1</v>
      </c>
      <c r="L627" s="184">
        <f>'норма часов'!$H$12</f>
        <v>1</v>
      </c>
      <c r="M627" s="178" t="str">
        <f t="shared" si="116"/>
        <v>118 шт *0,00009023/1чел.</v>
      </c>
      <c r="N627" s="130">
        <f>$N$21</f>
        <v>66824.851694915254</v>
      </c>
      <c r="O627" s="142">
        <f t="shared" si="115"/>
        <v>711.49355099999991</v>
      </c>
      <c r="P627" s="93"/>
      <c r="Q627" s="93">
        <f t="shared" si="107"/>
        <v>711.49355099999991</v>
      </c>
    </row>
    <row r="628" spans="1:17" s="94" customFormat="1" x14ac:dyDescent="0.25">
      <c r="A628" s="276"/>
      <c r="B628" s="279"/>
      <c r="C628" s="273"/>
      <c r="D628" s="166" t="s">
        <v>289</v>
      </c>
      <c r="E628" s="193" t="s">
        <v>26</v>
      </c>
      <c r="F628" s="181" t="s">
        <v>26</v>
      </c>
      <c r="G628" s="168">
        <f t="shared" si="117"/>
        <v>2.8873600000000003E-3</v>
      </c>
      <c r="H628" s="171">
        <f>$H$22</f>
        <v>32</v>
      </c>
      <c r="I628" s="176">
        <f t="shared" si="114"/>
        <v>9.0230000000000009E-5</v>
      </c>
      <c r="J628" s="182"/>
      <c r="K628" s="184">
        <v>1</v>
      </c>
      <c r="L628" s="184">
        <f>'норма часов'!$H$12</f>
        <v>1</v>
      </c>
      <c r="M628" s="178" t="str">
        <f t="shared" si="116"/>
        <v>32 шт *0,00009023/1чел.</v>
      </c>
      <c r="N628" s="130">
        <f>$N$22</f>
        <v>55471.189999999973</v>
      </c>
      <c r="O628" s="142">
        <f t="shared" si="115"/>
        <v>160.16529499999999</v>
      </c>
      <c r="P628" s="93"/>
      <c r="Q628" s="93">
        <f t="shared" si="107"/>
        <v>160.16529499999999</v>
      </c>
    </row>
    <row r="629" spans="1:17" s="94" customFormat="1" ht="30" x14ac:dyDescent="0.25">
      <c r="A629" s="276"/>
      <c r="B629" s="279"/>
      <c r="C629" s="273"/>
      <c r="D629" s="166" t="s">
        <v>290</v>
      </c>
      <c r="E629" s="193" t="s">
        <v>26</v>
      </c>
      <c r="F629" s="181" t="s">
        <v>26</v>
      </c>
      <c r="G629" s="168">
        <f t="shared" si="117"/>
        <v>2.52644E-3</v>
      </c>
      <c r="H629" s="171">
        <f>$H$23</f>
        <v>28</v>
      </c>
      <c r="I629" s="176">
        <f t="shared" si="114"/>
        <v>9.0230000000000009E-5</v>
      </c>
      <c r="J629" s="182"/>
      <c r="K629" s="184">
        <v>1</v>
      </c>
      <c r="L629" s="184">
        <f>'норма часов'!$H$12</f>
        <v>1</v>
      </c>
      <c r="M629" s="178" t="str">
        <f t="shared" si="116"/>
        <v>28 шт *0,00009023/1чел.</v>
      </c>
      <c r="N629" s="133">
        <f>$N$23</f>
        <v>46683.610000000008</v>
      </c>
      <c r="O629" s="142">
        <f t="shared" si="115"/>
        <v>117.94333999999999</v>
      </c>
      <c r="P629" s="93"/>
      <c r="Q629" s="93">
        <f t="shared" si="107"/>
        <v>117.94333999999999</v>
      </c>
    </row>
    <row r="630" spans="1:17" s="94" customFormat="1" x14ac:dyDescent="0.25">
      <c r="A630" s="276"/>
      <c r="B630" s="279"/>
      <c r="C630" s="273"/>
      <c r="D630" s="166" t="s">
        <v>291</v>
      </c>
      <c r="E630" s="193" t="s">
        <v>26</v>
      </c>
      <c r="F630" s="181" t="s">
        <v>26</v>
      </c>
      <c r="G630" s="168">
        <f t="shared" si="117"/>
        <v>2.7068999999999999E-3</v>
      </c>
      <c r="H630" s="171">
        <f>$H$24</f>
        <v>30</v>
      </c>
      <c r="I630" s="176">
        <f t="shared" si="114"/>
        <v>9.0230000000000009E-5</v>
      </c>
      <c r="J630" s="182"/>
      <c r="K630" s="184">
        <v>1</v>
      </c>
      <c r="L630" s="184">
        <f>'норма часов'!$H$12</f>
        <v>1</v>
      </c>
      <c r="M630" s="178" t="str">
        <f t="shared" si="116"/>
        <v>30 шт *0,00009023/1чел.</v>
      </c>
      <c r="N630" s="133">
        <f>$N$24</f>
        <v>16750.030000000006</v>
      </c>
      <c r="O630" s="142">
        <f t="shared" si="115"/>
        <v>45.340655999999996</v>
      </c>
      <c r="P630" s="93"/>
      <c r="Q630" s="93">
        <f t="shared" si="107"/>
        <v>45.340655999999996</v>
      </c>
    </row>
    <row r="631" spans="1:17" s="94" customFormat="1" ht="30" x14ac:dyDescent="0.25">
      <c r="A631" s="276"/>
      <c r="B631" s="279"/>
      <c r="C631" s="274"/>
      <c r="D631" s="166" t="s">
        <v>292</v>
      </c>
      <c r="E631" s="193" t="s">
        <v>26</v>
      </c>
      <c r="F631" s="181" t="s">
        <v>26</v>
      </c>
      <c r="G631" s="168">
        <f t="shared" si="117"/>
        <v>1.073737E-2</v>
      </c>
      <c r="H631" s="171">
        <f>$H$25</f>
        <v>119</v>
      </c>
      <c r="I631" s="176">
        <f t="shared" si="114"/>
        <v>9.0230000000000009E-5</v>
      </c>
      <c r="J631" s="182"/>
      <c r="K631" s="184">
        <v>1</v>
      </c>
      <c r="L631" s="184">
        <f>'норма часов'!$H$12</f>
        <v>1</v>
      </c>
      <c r="M631" s="178" t="str">
        <f t="shared" si="116"/>
        <v>119 шт *0,00009023/1чел.</v>
      </c>
      <c r="N631" s="133">
        <f>$N$25</f>
        <v>11979.1</v>
      </c>
      <c r="O631" s="142">
        <f t="shared" si="115"/>
        <v>128.62402900000001</v>
      </c>
      <c r="P631" s="93"/>
      <c r="Q631" s="93">
        <f t="shared" si="107"/>
        <v>128.62402900000001</v>
      </c>
    </row>
    <row r="632" spans="1:17" s="94" customFormat="1" x14ac:dyDescent="0.25">
      <c r="A632" s="276"/>
      <c r="B632" s="279"/>
      <c r="C632" s="170" t="s">
        <v>251</v>
      </c>
      <c r="D632" s="166"/>
      <c r="E632" s="193"/>
      <c r="F632" s="181"/>
      <c r="G632" s="168"/>
      <c r="H632" s="171"/>
      <c r="I632" s="176"/>
      <c r="J632" s="182"/>
      <c r="K632" s="184"/>
      <c r="L632" s="184"/>
      <c r="M632" s="178"/>
      <c r="N632" s="139"/>
      <c r="O632" s="140">
        <f>SUM(O623:O631)</f>
        <v>5395.7672099999991</v>
      </c>
      <c r="P632" s="93"/>
      <c r="Q632" s="93">
        <f t="shared" si="107"/>
        <v>0</v>
      </c>
    </row>
    <row r="633" spans="1:17" s="94" customFormat="1" x14ac:dyDescent="0.25">
      <c r="A633" s="276"/>
      <c r="B633" s="279"/>
      <c r="C633" s="167" t="s">
        <v>91</v>
      </c>
      <c r="D633" s="166"/>
      <c r="E633" s="180"/>
      <c r="F633" s="181">
        <v>0</v>
      </c>
      <c r="G633" s="168"/>
      <c r="H633" s="171"/>
      <c r="I633" s="176">
        <f>I625</f>
        <v>9.0230000000000009E-5</v>
      </c>
      <c r="J633" s="182"/>
      <c r="K633" s="184"/>
      <c r="L633" s="184"/>
      <c r="M633" s="178"/>
      <c r="N633" s="133"/>
      <c r="O633" s="142">
        <f>MROUND(G633*N633,0.000001)</f>
        <v>0</v>
      </c>
      <c r="P633" s="93"/>
      <c r="Q633" s="93">
        <f t="shared" si="107"/>
        <v>0</v>
      </c>
    </row>
    <row r="634" spans="1:17" s="94" customFormat="1" ht="30" x14ac:dyDescent="0.25">
      <c r="A634" s="276"/>
      <c r="B634" s="279"/>
      <c r="C634" s="167" t="s">
        <v>93</v>
      </c>
      <c r="D634" s="218" t="s">
        <v>94</v>
      </c>
      <c r="E634" s="180" t="s">
        <v>95</v>
      </c>
      <c r="F634" s="181" t="s">
        <v>95</v>
      </c>
      <c r="G634" s="196">
        <f>G28</f>
        <v>247</v>
      </c>
      <c r="H634" s="171">
        <f>H28</f>
        <v>247</v>
      </c>
      <c r="I634" s="176">
        <f t="shared" si="114"/>
        <v>9.0230000000000009E-5</v>
      </c>
      <c r="J634" s="182"/>
      <c r="K634" s="184">
        <v>1</v>
      </c>
      <c r="L634" s="184">
        <f>'норма часов'!$H$12</f>
        <v>1</v>
      </c>
      <c r="M634" s="178" t="str">
        <f>CONCATENATE(G634,"- фактичесое посещение 1 ребенка в год")</f>
        <v>247- фактичесое посещение 1 ребенка в год</v>
      </c>
      <c r="N634" s="133">
        <f>N28</f>
        <v>103.30800858029392</v>
      </c>
      <c r="O634" s="142">
        <f>MROUND(G634*N634,0.000001)</f>
        <v>25517.078118999998</v>
      </c>
      <c r="P634" s="93"/>
      <c r="Q634" s="93">
        <f t="shared" si="107"/>
        <v>25517.078118999998</v>
      </c>
    </row>
    <row r="635" spans="1:17" s="94" customFormat="1" ht="30" x14ac:dyDescent="0.25">
      <c r="A635" s="276"/>
      <c r="B635" s="279"/>
      <c r="C635" s="167" t="s">
        <v>96</v>
      </c>
      <c r="D635" s="166" t="s">
        <v>97</v>
      </c>
      <c r="E635" s="180" t="s">
        <v>98</v>
      </c>
      <c r="F635" s="181" t="s">
        <v>203</v>
      </c>
      <c r="G635" s="168">
        <f>MROUND(H635*K635*I635/L635,0.000001)</f>
        <v>2.2530429999999999</v>
      </c>
      <c r="H635" s="171">
        <f>H29</f>
        <v>24970</v>
      </c>
      <c r="I635" s="176">
        <f t="shared" si="114"/>
        <v>9.0230000000000009E-5</v>
      </c>
      <c r="J635" s="182"/>
      <c r="K635" s="184">
        <v>1</v>
      </c>
      <c r="L635" s="184">
        <f>'норма часов'!$H$12</f>
        <v>1</v>
      </c>
      <c r="M635" s="178" t="str">
        <f>CONCATENATE(H635," ",F635," ","*",I635,"/",L635,"чел.")</f>
        <v>24970 компл. *0,00009023/1чел.</v>
      </c>
      <c r="N635" s="133">
        <f>N29</f>
        <v>636.48928313976774</v>
      </c>
      <c r="O635" s="142">
        <f>MROUND(G635*N635,0.000001)</f>
        <v>1434.037724</v>
      </c>
      <c r="P635" s="93"/>
      <c r="Q635" s="93">
        <f t="shared" si="107"/>
        <v>1434.037724</v>
      </c>
    </row>
    <row r="636" spans="1:17" s="94" customFormat="1" ht="30" x14ac:dyDescent="0.25">
      <c r="A636" s="276"/>
      <c r="B636" s="279"/>
      <c r="C636" s="270" t="s">
        <v>85</v>
      </c>
      <c r="D636" s="166" t="s">
        <v>99</v>
      </c>
      <c r="E636" s="180" t="s">
        <v>202</v>
      </c>
      <c r="F636" s="181" t="s">
        <v>204</v>
      </c>
      <c r="G636" s="168">
        <f>MROUND(H636*K636*I636/L636,0.000001)</f>
        <v>0.54354599999999997</v>
      </c>
      <c r="H636" s="171">
        <f>H30</f>
        <v>502</v>
      </c>
      <c r="I636" s="176">
        <f t="shared" si="114"/>
        <v>9.0230000000000009E-5</v>
      </c>
      <c r="J636" s="182"/>
      <c r="K636" s="184">
        <v>12</v>
      </c>
      <c r="L636" s="184">
        <f>'норма часов'!$H$12</f>
        <v>1</v>
      </c>
      <c r="M636" s="178" t="str">
        <f>CONCATENATE(H636," ",F636," ","*",I636,"/",L636,"чел.")</f>
        <v>502 гр. *0,00009023/1чел.</v>
      </c>
      <c r="N636" s="133">
        <f>N30</f>
        <v>2150.1340039840643</v>
      </c>
      <c r="O636" s="142">
        <f>MROUND(G636*N636,0.000001)</f>
        <v>1168.696737</v>
      </c>
      <c r="P636" s="93"/>
      <c r="Q636" s="93">
        <f t="shared" si="107"/>
        <v>1168.696737</v>
      </c>
    </row>
    <row r="637" spans="1:17" s="94" customFormat="1" ht="30" x14ac:dyDescent="0.25">
      <c r="A637" s="276"/>
      <c r="B637" s="279"/>
      <c r="C637" s="270"/>
      <c r="D637" s="166" t="s">
        <v>100</v>
      </c>
      <c r="E637" s="180" t="s">
        <v>98</v>
      </c>
      <c r="F637" s="181" t="s">
        <v>203</v>
      </c>
      <c r="G637" s="168">
        <f>MROUND(H637*K637*I637/L637,0.00000001)</f>
        <v>3.3294869999999997E-2</v>
      </c>
      <c r="H637" s="171">
        <f>H31</f>
        <v>369</v>
      </c>
      <c r="I637" s="176">
        <f t="shared" si="114"/>
        <v>9.0230000000000009E-5</v>
      </c>
      <c r="J637" s="182"/>
      <c r="K637" s="184">
        <v>1</v>
      </c>
      <c r="L637" s="184">
        <f>'норма часов'!$H$12</f>
        <v>1</v>
      </c>
      <c r="M637" s="178" t="str">
        <f>CONCATENATE(H637," ",F637," ","*",I637,"/",L637,"чел.")</f>
        <v>369 компл. *0,00009023/1чел.</v>
      </c>
      <c r="N637" s="133">
        <f>N334</f>
        <v>8695.8073170731714</v>
      </c>
      <c r="O637" s="142">
        <f>MROUND(G637*N637,0.000001)</f>
        <v>289.52577400000001</v>
      </c>
      <c r="P637" s="93"/>
      <c r="Q637" s="93">
        <f t="shared" si="107"/>
        <v>289.52577400000001</v>
      </c>
    </row>
    <row r="638" spans="1:17" s="94" customFormat="1" x14ac:dyDescent="0.25">
      <c r="A638" s="276"/>
      <c r="B638" s="279"/>
      <c r="C638" s="170" t="s">
        <v>259</v>
      </c>
      <c r="D638" s="283"/>
      <c r="E638" s="283"/>
      <c r="F638" s="283"/>
      <c r="G638" s="284"/>
      <c r="H638" s="171"/>
      <c r="I638" s="176">
        <f t="shared" si="114"/>
        <v>9.0230000000000009E-5</v>
      </c>
      <c r="J638" s="171"/>
      <c r="K638" s="177"/>
      <c r="L638" s="184"/>
      <c r="M638" s="197"/>
      <c r="N638" s="133"/>
      <c r="O638" s="142">
        <f>O636+O637</f>
        <v>1458.2225109999999</v>
      </c>
      <c r="P638" s="93"/>
      <c r="Q638" s="93">
        <f t="shared" si="107"/>
        <v>0</v>
      </c>
    </row>
    <row r="639" spans="1:17" s="92" customFormat="1" x14ac:dyDescent="0.25">
      <c r="A639" s="276"/>
      <c r="B639" s="279"/>
      <c r="C639" s="170"/>
      <c r="D639" s="283" t="s">
        <v>51</v>
      </c>
      <c r="E639" s="283"/>
      <c r="F639" s="283"/>
      <c r="G639" s="284"/>
      <c r="H639" s="171"/>
      <c r="I639" s="172">
        <f t="shared" si="114"/>
        <v>9.0230000000000009E-5</v>
      </c>
      <c r="J639" s="173"/>
      <c r="K639" s="174"/>
      <c r="L639" s="184"/>
      <c r="M639" s="175"/>
      <c r="N639" s="139"/>
      <c r="O639" s="140"/>
      <c r="P639" s="91"/>
      <c r="Q639" s="93">
        <f t="shared" si="107"/>
        <v>0</v>
      </c>
    </row>
    <row r="640" spans="1:17" s="94" customFormat="1" x14ac:dyDescent="0.25">
      <c r="A640" s="276"/>
      <c r="B640" s="279"/>
      <c r="C640" s="170"/>
      <c r="D640" s="286" t="s">
        <v>5</v>
      </c>
      <c r="E640" s="286"/>
      <c r="F640" s="286"/>
      <c r="G640" s="287"/>
      <c r="H640" s="171"/>
      <c r="I640" s="176">
        <f t="shared" si="114"/>
        <v>9.0230000000000009E-5</v>
      </c>
      <c r="J640" s="171"/>
      <c r="K640" s="177"/>
      <c r="L640" s="184"/>
      <c r="M640" s="197"/>
      <c r="N640" s="139"/>
      <c r="O640" s="140">
        <f>O641+O651+O657+O659+O661+O663+O665</f>
        <v>62730.825330207386</v>
      </c>
      <c r="P640" s="93"/>
      <c r="Q640" s="93"/>
    </row>
    <row r="641" spans="1:17" s="94" customFormat="1" x14ac:dyDescent="0.25">
      <c r="A641" s="276"/>
      <c r="B641" s="279"/>
      <c r="C641" s="198" t="s">
        <v>57</v>
      </c>
      <c r="D641" s="286" t="s">
        <v>6</v>
      </c>
      <c r="E641" s="286"/>
      <c r="F641" s="286"/>
      <c r="G641" s="287"/>
      <c r="H641" s="182"/>
      <c r="I641" s="176">
        <f t="shared" si="114"/>
        <v>9.0230000000000009E-5</v>
      </c>
      <c r="J641" s="182"/>
      <c r="K641" s="184"/>
      <c r="L641" s="184"/>
      <c r="M641" s="197"/>
      <c r="N641" s="133"/>
      <c r="O641" s="140">
        <f>O642+O643+O647+O650</f>
        <v>16701.340963207393</v>
      </c>
      <c r="P641" s="93"/>
      <c r="Q641" s="93">
        <f t="shared" si="107"/>
        <v>0</v>
      </c>
    </row>
    <row r="642" spans="1:17" s="94" customFormat="1" ht="30" x14ac:dyDescent="0.25">
      <c r="A642" s="276"/>
      <c r="B642" s="279"/>
      <c r="C642" s="198" t="s">
        <v>59</v>
      </c>
      <c r="D642" s="166" t="s">
        <v>7</v>
      </c>
      <c r="E642" s="199" t="s">
        <v>8</v>
      </c>
      <c r="F642" s="199" t="s">
        <v>8</v>
      </c>
      <c r="G642" s="168">
        <f>MROUND(H642*K642*I642/L642,0.000001)</f>
        <v>351.12755799999996</v>
      </c>
      <c r="H642" s="219">
        <f>H36</f>
        <v>3891472.4332458824</v>
      </c>
      <c r="I642" s="176">
        <f t="shared" si="114"/>
        <v>9.0230000000000009E-5</v>
      </c>
      <c r="J642" s="182"/>
      <c r="K642" s="184">
        <v>1</v>
      </c>
      <c r="L642" s="184">
        <f>'норма часов'!$H$12</f>
        <v>1</v>
      </c>
      <c r="M642" s="178" t="str">
        <f>CONCATENATE(H642," ",F642,"(лимиты выделенные УЖКХ) ","*",I642,"/",L642,"чел.")</f>
        <v>3891472,43324588 кВт час.(лимиты выделенные УЖКХ) *0,00009023/1чел.</v>
      </c>
      <c r="N642" s="133">
        <f>N36</f>
        <v>10.421489327157605</v>
      </c>
      <c r="O642" s="142">
        <f>MROUND(G642*N642,0.000001)</f>
        <v>3659.2720979999999</v>
      </c>
      <c r="P642" s="93"/>
      <c r="Q642" s="93">
        <f t="shared" si="107"/>
        <v>3659.2720979999999</v>
      </c>
    </row>
    <row r="643" spans="1:17" s="94" customFormat="1" x14ac:dyDescent="0.25">
      <c r="A643" s="276"/>
      <c r="B643" s="279"/>
      <c r="C643" s="198" t="s">
        <v>60</v>
      </c>
      <c r="D643" s="166" t="s">
        <v>9</v>
      </c>
      <c r="E643" s="199" t="s">
        <v>10</v>
      </c>
      <c r="F643" s="199" t="s">
        <v>10</v>
      </c>
      <c r="G643" s="168">
        <f>MROUND(H643*K643*I643/L643,0.0000001)</f>
        <v>2.6889126000000001</v>
      </c>
      <c r="H643" s="182">
        <f>H37</f>
        <v>29800.65</v>
      </c>
      <c r="I643" s="176">
        <f t="shared" si="114"/>
        <v>9.0230000000000009E-5</v>
      </c>
      <c r="J643" s="182"/>
      <c r="K643" s="184">
        <v>1</v>
      </c>
      <c r="L643" s="184">
        <f>'норма часов'!$H$12</f>
        <v>1</v>
      </c>
      <c r="M643" s="178" t="str">
        <f>CONCATENATE(H643," ",F643,"(лимиты выделенные УЖКХ) ","*",I643,"/",L643,"чел.")</f>
        <v>29800,65 Гкал(лимиты выделенные УЖКХ) *0,00009023/1чел.</v>
      </c>
      <c r="N643" s="133">
        <f>N37</f>
        <v>2853.8909184866775</v>
      </c>
      <c r="O643" s="142">
        <f>MROUND(G643*N643,0.000001)</f>
        <v>7673.8632499999994</v>
      </c>
      <c r="P643" s="93"/>
      <c r="Q643" s="93">
        <f t="shared" si="107"/>
        <v>7673.8632499999994</v>
      </c>
    </row>
    <row r="644" spans="1:17" s="94" customFormat="1" ht="30" x14ac:dyDescent="0.25">
      <c r="A644" s="276"/>
      <c r="B644" s="279"/>
      <c r="C644" s="269" t="s">
        <v>61</v>
      </c>
      <c r="D644" s="166" t="s">
        <v>12</v>
      </c>
      <c r="E644" s="200" t="s">
        <v>11</v>
      </c>
      <c r="F644" s="200" t="s">
        <v>11</v>
      </c>
      <c r="G644" s="168">
        <f>MROUND(H644*K644*I644/L644,0.000001)</f>
        <v>20.557731999999998</v>
      </c>
      <c r="H644" s="182">
        <f>H38</f>
        <v>227836.99175999995</v>
      </c>
      <c r="I644" s="176">
        <f t="shared" si="114"/>
        <v>9.0230000000000009E-5</v>
      </c>
      <c r="J644" s="182"/>
      <c r="K644" s="184">
        <v>1</v>
      </c>
      <c r="L644" s="184">
        <f>'норма часов'!$H$12</f>
        <v>1</v>
      </c>
      <c r="M644" s="178" t="str">
        <f>CONCATENATE(H644," ",F644,"(лимиты выделенные УЖКХ) ","*",I644,"/",L644,"чел.")</f>
        <v>227836,99176 м3(лимиты выделенные УЖКХ) *0,00009023/1чел.</v>
      </c>
      <c r="N644" s="133">
        <f>N139</f>
        <v>51.83000000000002</v>
      </c>
      <c r="O644" s="142">
        <f>MROUND(G644*N644,0.000001)</f>
        <v>1065.5072499999999</v>
      </c>
      <c r="P644" s="93"/>
      <c r="Q644" s="93">
        <f t="shared" si="107"/>
        <v>1065.5072499999999</v>
      </c>
    </row>
    <row r="645" spans="1:17" s="94" customFormat="1" ht="30" x14ac:dyDescent="0.25">
      <c r="A645" s="276"/>
      <c r="B645" s="279"/>
      <c r="C645" s="269"/>
      <c r="D645" s="166" t="s">
        <v>17</v>
      </c>
      <c r="E645" s="200" t="s">
        <v>11</v>
      </c>
      <c r="F645" s="200" t="s">
        <v>11</v>
      </c>
      <c r="G645" s="168">
        <f>MROUND(H645*K645*I645/L645,0.0000000000001)</f>
        <v>2.8161298433400001E-2</v>
      </c>
      <c r="H645" s="182">
        <f>H39</f>
        <v>26.008809369960769</v>
      </c>
      <c r="I645" s="176">
        <f t="shared" si="114"/>
        <v>9.0230000000000009E-5</v>
      </c>
      <c r="J645" s="182"/>
      <c r="K645" s="184">
        <v>12</v>
      </c>
      <c r="L645" s="184">
        <f>'норма часов'!$H$12</f>
        <v>1</v>
      </c>
      <c r="M645" s="178" t="str">
        <f>CONCATENATE(H645," ",F645,"(лимиты выделенные УЖКХ) ","*",I645,"/",L645,"чел.")</f>
        <v>26,0088093699608 м3(лимиты выделенные УЖКХ) *0,00009023/1чел.</v>
      </c>
      <c r="N645" s="133">
        <f>N39</f>
        <v>57495.6</v>
      </c>
      <c r="O645" s="142">
        <f>MROUND(G645*N645,0.0000000000001)</f>
        <v>1619.150750207393</v>
      </c>
      <c r="P645" s="93"/>
      <c r="Q645" s="93">
        <f t="shared" si="107"/>
        <v>1619.150750207393</v>
      </c>
    </row>
    <row r="646" spans="1:17" s="94" customFormat="1" ht="30" x14ac:dyDescent="0.25">
      <c r="A646" s="276"/>
      <c r="B646" s="279"/>
      <c r="C646" s="269"/>
      <c r="D646" s="166" t="s">
        <v>13</v>
      </c>
      <c r="E646" s="200" t="s">
        <v>11</v>
      </c>
      <c r="F646" s="200" t="s">
        <v>11</v>
      </c>
      <c r="G646" s="168">
        <f>MROUND(H646*K646*I646/L646,0.000001)</f>
        <v>20.557731999999998</v>
      </c>
      <c r="H646" s="182">
        <f>H40</f>
        <v>227836.99175999995</v>
      </c>
      <c r="I646" s="176">
        <f t="shared" si="114"/>
        <v>9.0230000000000009E-5</v>
      </c>
      <c r="J646" s="182"/>
      <c r="K646" s="184">
        <v>1</v>
      </c>
      <c r="L646" s="184">
        <f>'норма часов'!$H$12</f>
        <v>1</v>
      </c>
      <c r="M646" s="178" t="str">
        <f>CONCATENATE(H646," ",F646,"(лимиты выделенные УЖКХ) ","*",I646,"/",L646,"чел.")</f>
        <v>227836,99176 м3(лимиты выделенные УЖКХ) *0,00009023/1чел.</v>
      </c>
      <c r="N646" s="133">
        <f>N40</f>
        <v>109.46574140931681</v>
      </c>
      <c r="O646" s="142">
        <f>MROUND(G646*N646,0.000001)</f>
        <v>2250.3673749999998</v>
      </c>
      <c r="P646" s="93"/>
      <c r="Q646" s="93">
        <f t="shared" si="107"/>
        <v>2250.3673749999998</v>
      </c>
    </row>
    <row r="647" spans="1:17" s="94" customFormat="1" ht="28.5" x14ac:dyDescent="0.25">
      <c r="A647" s="276"/>
      <c r="B647" s="279"/>
      <c r="C647" s="201" t="s">
        <v>253</v>
      </c>
      <c r="D647" s="166"/>
      <c r="E647" s="200"/>
      <c r="F647" s="200"/>
      <c r="G647" s="168"/>
      <c r="H647" s="182"/>
      <c r="I647" s="176"/>
      <c r="J647" s="182"/>
      <c r="K647" s="184"/>
      <c r="L647" s="184"/>
      <c r="M647" s="178"/>
      <c r="N647" s="139"/>
      <c r="O647" s="140">
        <f>SUM(O644:O646)</f>
        <v>4935.0253752073932</v>
      </c>
      <c r="P647" s="93"/>
      <c r="Q647" s="93">
        <f t="shared" si="107"/>
        <v>0</v>
      </c>
    </row>
    <row r="648" spans="1:17" s="94" customFormat="1" x14ac:dyDescent="0.25">
      <c r="A648" s="276"/>
      <c r="B648" s="279"/>
      <c r="C648" s="269" t="s">
        <v>208</v>
      </c>
      <c r="D648" s="166" t="s">
        <v>21</v>
      </c>
      <c r="E648" s="96" t="s">
        <v>11</v>
      </c>
      <c r="F648" s="96" t="s">
        <v>11</v>
      </c>
      <c r="G648" s="168">
        <f>MROUND(H648*K648*I648/L648,0.00000001)</f>
        <v>3.1552530000000002E-2</v>
      </c>
      <c r="H648" s="182">
        <f>H42</f>
        <v>349.68999999999994</v>
      </c>
      <c r="I648" s="176">
        <f>I646</f>
        <v>9.0230000000000009E-5</v>
      </c>
      <c r="J648" s="182"/>
      <c r="K648" s="184">
        <v>1</v>
      </c>
      <c r="L648" s="184">
        <f>'норма часов'!$H$12</f>
        <v>1</v>
      </c>
      <c r="M648" s="178" t="str">
        <f>CONCATENATE(H648," ",F648," ","*",I648,"/",L648,"чел.")</f>
        <v>349,69 м3 *0,00009023/1чел.</v>
      </c>
      <c r="N648" s="133">
        <f>N42</f>
        <v>8906.5643855986727</v>
      </c>
      <c r="O648" s="142">
        <f>MROUND(G648*N648,0.000001)</f>
        <v>281.02463999999998</v>
      </c>
      <c r="P648" s="93"/>
      <c r="Q648" s="93">
        <f t="shared" si="107"/>
        <v>281.02463999999998</v>
      </c>
    </row>
    <row r="649" spans="1:17" s="94" customFormat="1" ht="45" x14ac:dyDescent="0.25">
      <c r="A649" s="276"/>
      <c r="B649" s="279"/>
      <c r="C649" s="269"/>
      <c r="D649" s="166" t="s">
        <v>22</v>
      </c>
      <c r="E649" s="96" t="s">
        <v>23</v>
      </c>
      <c r="F649" s="96" t="s">
        <v>26</v>
      </c>
      <c r="G649" s="168">
        <f>MROUND(H649*K649*I649/L649,0.0000001)</f>
        <v>2.56253E-2</v>
      </c>
      <c r="H649" s="182">
        <f>H43</f>
        <v>284</v>
      </c>
      <c r="I649" s="176">
        <f t="shared" si="114"/>
        <v>9.0230000000000009E-5</v>
      </c>
      <c r="J649" s="182"/>
      <c r="K649" s="184">
        <v>1</v>
      </c>
      <c r="L649" s="184">
        <f>'норма часов'!$H$12</f>
        <v>1</v>
      </c>
      <c r="M649" s="178" t="str">
        <f>CONCATENATE(H649," ",F649,"(потребность из расчета 4 контейнера для уборки территории весной и осенью на 1 учреждение)","*",I649,"/",L649,"чел.")</f>
        <v>284 шт(потребность из расчета 4 контейнера для уборки территории весной и осенью на 1 учреждение)*0,00009023/1чел.</v>
      </c>
      <c r="N649" s="133">
        <f>N548</f>
        <v>5937.7100000000055</v>
      </c>
      <c r="O649" s="142">
        <f>MROUND(G649*N649,0.000001)</f>
        <v>152.15559999999999</v>
      </c>
      <c r="P649" s="93"/>
      <c r="Q649" s="93">
        <f t="shared" si="107"/>
        <v>152.15559999999999</v>
      </c>
    </row>
    <row r="650" spans="1:17" s="94" customFormat="1" ht="28.5" x14ac:dyDescent="0.25">
      <c r="A650" s="276"/>
      <c r="B650" s="279"/>
      <c r="C650" s="201" t="s">
        <v>254</v>
      </c>
      <c r="D650" s="166"/>
      <c r="E650" s="96"/>
      <c r="F650" s="96"/>
      <c r="G650" s="168"/>
      <c r="H650" s="182"/>
      <c r="I650" s="176"/>
      <c r="J650" s="182"/>
      <c r="K650" s="184"/>
      <c r="L650" s="184"/>
      <c r="M650" s="178"/>
      <c r="N650" s="139"/>
      <c r="O650" s="140">
        <f>SUM(O648:O649)</f>
        <v>433.18023999999997</v>
      </c>
      <c r="P650" s="93"/>
      <c r="Q650" s="93">
        <f t="shared" si="107"/>
        <v>0</v>
      </c>
    </row>
    <row r="651" spans="1:17" s="94" customFormat="1" x14ac:dyDescent="0.25">
      <c r="A651" s="276"/>
      <c r="B651" s="279"/>
      <c r="C651" s="198"/>
      <c r="D651" s="285" t="s">
        <v>14</v>
      </c>
      <c r="E651" s="285"/>
      <c r="F651" s="285"/>
      <c r="G651" s="284"/>
      <c r="H651" s="204"/>
      <c r="I651" s="176">
        <f>I646</f>
        <v>9.0230000000000009E-5</v>
      </c>
      <c r="J651" s="204"/>
      <c r="K651" s="205"/>
      <c r="L651" s="184"/>
      <c r="M651" s="197"/>
      <c r="N651" s="133"/>
      <c r="O651" s="140">
        <f>O655+O656</f>
        <v>38739.047609000001</v>
      </c>
      <c r="P651" s="93"/>
      <c r="Q651" s="93"/>
    </row>
    <row r="652" spans="1:17" s="94" customFormat="1" x14ac:dyDescent="0.25">
      <c r="A652" s="276"/>
      <c r="B652" s="279"/>
      <c r="C652" s="269" t="s">
        <v>62</v>
      </c>
      <c r="D652" s="166" t="s">
        <v>41</v>
      </c>
      <c r="E652" s="193" t="s">
        <v>20</v>
      </c>
      <c r="F652" s="193" t="s">
        <v>20</v>
      </c>
      <c r="G652" s="168">
        <f>MROUND(H652*K652*I652/L652,0.00000001)</f>
        <v>4.8904429900000004</v>
      </c>
      <c r="H652" s="182">
        <f>H46</f>
        <v>54199.745000000003</v>
      </c>
      <c r="I652" s="176">
        <f t="shared" si="114"/>
        <v>9.0230000000000009E-5</v>
      </c>
      <c r="J652" s="182"/>
      <c r="K652" s="184">
        <v>1</v>
      </c>
      <c r="L652" s="184">
        <f>'норма часов'!$H$12</f>
        <v>1</v>
      </c>
      <c r="M652" s="178" t="str">
        <f>CONCATENATE(H652," ",F652," ","*",I652,"/",L652,"чел.")</f>
        <v>54199,745 м2 *0,00009023/1чел.</v>
      </c>
      <c r="N652" s="133">
        <f>N46</f>
        <v>1389.0226051801535</v>
      </c>
      <c r="O652" s="142">
        <f>MROUND(G652*N652,0.000001)</f>
        <v>6792.9358619999994</v>
      </c>
      <c r="P652" s="93"/>
      <c r="Q652" s="93">
        <f t="shared" si="107"/>
        <v>6792.9358619999994</v>
      </c>
    </row>
    <row r="653" spans="1:17" s="94" customFormat="1" x14ac:dyDescent="0.25">
      <c r="A653" s="276"/>
      <c r="B653" s="279"/>
      <c r="C653" s="269"/>
      <c r="D653" s="166" t="s">
        <v>41</v>
      </c>
      <c r="E653" s="193" t="s">
        <v>78</v>
      </c>
      <c r="F653" s="193" t="s">
        <v>78</v>
      </c>
      <c r="G653" s="168">
        <f>MROUND(H653*K653*I653/L653,0.00000001)</f>
        <v>0.65673906000000004</v>
      </c>
      <c r="H653" s="182">
        <f>H47</f>
        <v>7278.5</v>
      </c>
      <c r="I653" s="176">
        <f t="shared" si="114"/>
        <v>9.0230000000000009E-5</v>
      </c>
      <c r="J653" s="182"/>
      <c r="K653" s="184">
        <v>1</v>
      </c>
      <c r="L653" s="184">
        <f>'норма часов'!$H$12</f>
        <v>1</v>
      </c>
      <c r="M653" s="178" t="str">
        <f>CONCATENATE(H653," ",F653," ","*",I653,"/",L653,"чел.")</f>
        <v>7278,5 погон.м. *0,00009023/1чел.</v>
      </c>
      <c r="N653" s="133">
        <f>N47</f>
        <v>4431.8197430789314</v>
      </c>
      <c r="O653" s="142">
        <f>MROUND(G653*N653,0.000001)</f>
        <v>2910.5491319999996</v>
      </c>
      <c r="P653" s="93"/>
      <c r="Q653" s="93">
        <f t="shared" ref="Q653:Q714" si="118">O653*L653</f>
        <v>2910.5491319999996</v>
      </c>
    </row>
    <row r="654" spans="1:17" s="94" customFormat="1" x14ac:dyDescent="0.25">
      <c r="A654" s="276"/>
      <c r="B654" s="279"/>
      <c r="C654" s="269"/>
      <c r="D654" s="166" t="s">
        <v>41</v>
      </c>
      <c r="E654" s="193" t="s">
        <v>48</v>
      </c>
      <c r="F654" s="193" t="s">
        <v>48</v>
      </c>
      <c r="G654" s="168">
        <f>MROUND(H654*K654*I654/L654,0.0000000001)</f>
        <v>0.20545371000000001</v>
      </c>
      <c r="H654" s="182">
        <f>H48</f>
        <v>2277</v>
      </c>
      <c r="I654" s="176">
        <f t="shared" si="114"/>
        <v>9.0230000000000009E-5</v>
      </c>
      <c r="J654" s="182"/>
      <c r="K654" s="184">
        <v>1</v>
      </c>
      <c r="L654" s="184">
        <f>'норма часов'!$H$12</f>
        <v>1</v>
      </c>
      <c r="M654" s="178" t="str">
        <f>CONCATENATE(H654," ",F654," ","*",I654,"/",L654,"чел.")</f>
        <v>2277 шт. *0,00009023/1чел.</v>
      </c>
      <c r="N654" s="133">
        <f>N48</f>
        <v>141324.10953008343</v>
      </c>
      <c r="O654" s="142">
        <f>MROUND(G654*N654,0.000001)</f>
        <v>29035.562614999999</v>
      </c>
      <c r="P654" s="93"/>
      <c r="Q654" s="93">
        <f t="shared" si="118"/>
        <v>29035.562614999999</v>
      </c>
    </row>
    <row r="655" spans="1:17" s="94" customFormat="1" ht="28.5" x14ac:dyDescent="0.25">
      <c r="A655" s="276"/>
      <c r="B655" s="279"/>
      <c r="C655" s="201" t="s">
        <v>252</v>
      </c>
      <c r="D655" s="166"/>
      <c r="E655" s="193"/>
      <c r="F655" s="193"/>
      <c r="G655" s="168"/>
      <c r="H655" s="182"/>
      <c r="I655" s="176"/>
      <c r="J655" s="182"/>
      <c r="K655" s="184"/>
      <c r="L655" s="184"/>
      <c r="M655" s="178"/>
      <c r="N655" s="139"/>
      <c r="O655" s="140">
        <f>SUM(O652:O654)</f>
        <v>38739.047609000001</v>
      </c>
      <c r="P655" s="93"/>
      <c r="Q655" s="93">
        <f t="shared" si="118"/>
        <v>0</v>
      </c>
    </row>
    <row r="656" spans="1:17" s="94" customFormat="1" x14ac:dyDescent="0.25">
      <c r="A656" s="276"/>
      <c r="B656" s="279"/>
      <c r="C656" s="198" t="s">
        <v>63</v>
      </c>
      <c r="D656" s="166"/>
      <c r="E656" s="193"/>
      <c r="F656" s="193" t="s">
        <v>20</v>
      </c>
      <c r="G656" s="168"/>
      <c r="H656" s="182">
        <f>H555</f>
        <v>0</v>
      </c>
      <c r="I656" s="176">
        <f>I654</f>
        <v>9.0230000000000009E-5</v>
      </c>
      <c r="J656" s="182"/>
      <c r="K656" s="184">
        <v>12</v>
      </c>
      <c r="L656" s="184">
        <f>'норма часов'!$H$12</f>
        <v>1</v>
      </c>
      <c r="M656" s="178"/>
      <c r="N656" s="133">
        <f>N555</f>
        <v>0</v>
      </c>
      <c r="O656" s="142">
        <f>MROUND(G656*N656,0.000001)</f>
        <v>0</v>
      </c>
      <c r="P656" s="93"/>
      <c r="Q656" s="93"/>
    </row>
    <row r="657" spans="1:17" s="94" customFormat="1" x14ac:dyDescent="0.25">
      <c r="A657" s="276"/>
      <c r="B657" s="279"/>
      <c r="C657" s="198"/>
      <c r="D657" s="283" t="s">
        <v>52</v>
      </c>
      <c r="E657" s="283"/>
      <c r="F657" s="283"/>
      <c r="G657" s="284"/>
      <c r="H657" s="171"/>
      <c r="I657" s="176">
        <f t="shared" si="114"/>
        <v>9.0230000000000009E-5</v>
      </c>
      <c r="J657" s="171"/>
      <c r="K657" s="177"/>
      <c r="L657" s="184"/>
      <c r="M657" s="197"/>
      <c r="N657" s="133"/>
      <c r="O657" s="140"/>
      <c r="P657" s="93"/>
      <c r="Q657" s="93">
        <f t="shared" si="118"/>
        <v>0</v>
      </c>
    </row>
    <row r="658" spans="1:17" s="94" customFormat="1" x14ac:dyDescent="0.25">
      <c r="A658" s="276"/>
      <c r="B658" s="279"/>
      <c r="C658" s="198"/>
      <c r="D658" s="179"/>
      <c r="E658" s="180"/>
      <c r="F658" s="181"/>
      <c r="G658" s="168"/>
      <c r="H658" s="171"/>
      <c r="I658" s="176">
        <f t="shared" si="114"/>
        <v>9.0230000000000009E-5</v>
      </c>
      <c r="J658" s="171"/>
      <c r="K658" s="177"/>
      <c r="L658" s="184"/>
      <c r="M658" s="197"/>
      <c r="N658" s="133"/>
      <c r="O658" s="142"/>
      <c r="P658" s="93"/>
      <c r="Q658" s="93">
        <f t="shared" si="118"/>
        <v>0</v>
      </c>
    </row>
    <row r="659" spans="1:17" s="94" customFormat="1" x14ac:dyDescent="0.25">
      <c r="A659" s="276"/>
      <c r="B659" s="279"/>
      <c r="C659" s="267" t="s">
        <v>101</v>
      </c>
      <c r="D659" s="288" t="s">
        <v>53</v>
      </c>
      <c r="E659" s="288"/>
      <c r="F659" s="288"/>
      <c r="G659" s="289"/>
      <c r="H659" s="171"/>
      <c r="I659" s="176">
        <f t="shared" si="114"/>
        <v>9.0230000000000009E-5</v>
      </c>
      <c r="J659" s="171"/>
      <c r="K659" s="177"/>
      <c r="L659" s="184"/>
      <c r="M659" s="197"/>
      <c r="N659" s="133"/>
      <c r="O659" s="140">
        <f>O660</f>
        <v>31.733096999999997</v>
      </c>
      <c r="P659" s="93"/>
      <c r="Q659" s="93">
        <f t="shared" si="118"/>
        <v>0</v>
      </c>
    </row>
    <row r="660" spans="1:17" s="94" customFormat="1" ht="45" x14ac:dyDescent="0.25">
      <c r="A660" s="276"/>
      <c r="B660" s="279"/>
      <c r="C660" s="268"/>
      <c r="D660" s="166" t="s">
        <v>286</v>
      </c>
      <c r="E660" s="180" t="s">
        <v>26</v>
      </c>
      <c r="F660" s="180" t="s">
        <v>26</v>
      </c>
      <c r="G660" s="168">
        <f>MROUND(H660*K660*I660/L660,0.00000001)</f>
        <v>7.5793200000000005E-2</v>
      </c>
      <c r="H660" s="171">
        <f>$H$54</f>
        <v>70</v>
      </c>
      <c r="I660" s="176">
        <f t="shared" si="114"/>
        <v>9.0230000000000009E-5</v>
      </c>
      <c r="J660" s="171"/>
      <c r="K660" s="177">
        <v>12</v>
      </c>
      <c r="L660" s="184">
        <f>'норма часов'!$H$12</f>
        <v>1</v>
      </c>
      <c r="M660" s="178" t="str">
        <f>CONCATENATE(H660," ",F660," ","в мес.","*",K660,"мес.","*",I660,"/",L660,"чел.")</f>
        <v>70 шт в мес.*12мес.*0,00009023/1чел.</v>
      </c>
      <c r="N660" s="133">
        <f>$N$54</f>
        <v>418.67999999999967</v>
      </c>
      <c r="O660" s="142">
        <f>MROUND(G660*N660,0.000001)</f>
        <v>31.733096999999997</v>
      </c>
      <c r="P660" s="93"/>
      <c r="Q660" s="93">
        <f t="shared" si="118"/>
        <v>31.733096999999997</v>
      </c>
    </row>
    <row r="661" spans="1:17" s="94" customFormat="1" x14ac:dyDescent="0.25">
      <c r="A661" s="276"/>
      <c r="B661" s="279"/>
      <c r="C661" s="269" t="s">
        <v>102</v>
      </c>
      <c r="D661" s="288" t="s">
        <v>54</v>
      </c>
      <c r="E661" s="288"/>
      <c r="F661" s="288"/>
      <c r="G661" s="289"/>
      <c r="H661" s="171"/>
      <c r="I661" s="176">
        <f>I659</f>
        <v>9.0230000000000009E-5</v>
      </c>
      <c r="J661" s="182"/>
      <c r="K661" s="177"/>
      <c r="L661" s="184"/>
      <c r="M661" s="197"/>
      <c r="N661" s="133"/>
      <c r="O661" s="140">
        <f>O662</f>
        <v>10.857816999999999</v>
      </c>
      <c r="P661" s="93"/>
      <c r="Q661" s="93">
        <f t="shared" si="118"/>
        <v>0</v>
      </c>
    </row>
    <row r="662" spans="1:17" s="94" customFormat="1" x14ac:dyDescent="0.25">
      <c r="A662" s="276"/>
      <c r="B662" s="279"/>
      <c r="C662" s="269"/>
      <c r="D662" s="179" t="s">
        <v>103</v>
      </c>
      <c r="E662" s="180" t="s">
        <v>26</v>
      </c>
      <c r="F662" s="180" t="s">
        <v>26</v>
      </c>
      <c r="G662" s="168">
        <f>MROUND(H662*K662*I662/L662,0.0000001)</f>
        <v>4.3309999999999998E-3</v>
      </c>
      <c r="H662" s="182">
        <v>4</v>
      </c>
      <c r="I662" s="176">
        <f t="shared" si="114"/>
        <v>9.0230000000000009E-5</v>
      </c>
      <c r="J662" s="182"/>
      <c r="K662" s="184">
        <v>12</v>
      </c>
      <c r="L662" s="184">
        <f>'норма часов'!$H$12</f>
        <v>1</v>
      </c>
      <c r="M662" s="178" t="str">
        <f>CONCATENATE(H662," ",F662," ","в мес.","*",K662,"мес.","*",I662,"/",L662,"чел.")</f>
        <v>4 шт в мес.*12мес.*0,00009023/1чел.</v>
      </c>
      <c r="N662" s="133">
        <f>N56</f>
        <v>2507</v>
      </c>
      <c r="O662" s="142">
        <f>MROUND(G662*N662,0.000001)</f>
        <v>10.857816999999999</v>
      </c>
      <c r="P662" s="93"/>
      <c r="Q662" s="93">
        <f t="shared" si="118"/>
        <v>10.857816999999999</v>
      </c>
    </row>
    <row r="663" spans="1:17" s="94" customFormat="1" x14ac:dyDescent="0.25">
      <c r="A663" s="276"/>
      <c r="B663" s="279"/>
      <c r="C663" s="198"/>
      <c r="D663" s="283" t="s">
        <v>55</v>
      </c>
      <c r="E663" s="283"/>
      <c r="F663" s="283"/>
      <c r="G663" s="284"/>
      <c r="H663" s="171"/>
      <c r="I663" s="176">
        <f t="shared" si="114"/>
        <v>9.0230000000000009E-5</v>
      </c>
      <c r="J663" s="171"/>
      <c r="K663" s="177"/>
      <c r="L663" s="184"/>
      <c r="M663" s="197"/>
      <c r="N663" s="133"/>
      <c r="O663" s="142"/>
      <c r="P663" s="93"/>
      <c r="Q663" s="93">
        <f t="shared" si="118"/>
        <v>0</v>
      </c>
    </row>
    <row r="664" spans="1:17" s="94" customFormat="1" x14ac:dyDescent="0.25">
      <c r="A664" s="276"/>
      <c r="B664" s="279"/>
      <c r="C664" s="198"/>
      <c r="D664" s="166"/>
      <c r="E664" s="96"/>
      <c r="F664" s="206"/>
      <c r="G664" s="161"/>
      <c r="H664" s="171"/>
      <c r="I664" s="176">
        <f t="shared" si="114"/>
        <v>9.0230000000000009E-5</v>
      </c>
      <c r="J664" s="171"/>
      <c r="K664" s="177"/>
      <c r="L664" s="184"/>
      <c r="M664" s="197"/>
      <c r="N664" s="133"/>
      <c r="O664" s="142"/>
      <c r="P664" s="93"/>
      <c r="Q664" s="93">
        <f t="shared" si="118"/>
        <v>0</v>
      </c>
    </row>
    <row r="665" spans="1:17" s="94" customFormat="1" x14ac:dyDescent="0.25">
      <c r="A665" s="276"/>
      <c r="B665" s="279"/>
      <c r="C665" s="198"/>
      <c r="D665" s="288" t="s">
        <v>56</v>
      </c>
      <c r="E665" s="288"/>
      <c r="F665" s="288"/>
      <c r="G665" s="289"/>
      <c r="H665" s="182"/>
      <c r="I665" s="176">
        <f t="shared" si="114"/>
        <v>9.0230000000000009E-5</v>
      </c>
      <c r="J665" s="182"/>
      <c r="K665" s="184"/>
      <c r="L665" s="184"/>
      <c r="M665" s="197"/>
      <c r="N665" s="133"/>
      <c r="O665" s="140">
        <f>O673+O695+O696+O711+O712+O713+O716</f>
        <v>7247.8458439999995</v>
      </c>
      <c r="P665" s="93"/>
      <c r="Q665" s="93"/>
    </row>
    <row r="666" spans="1:17" s="94" customFormat="1" ht="45" x14ac:dyDescent="0.25">
      <c r="A666" s="276"/>
      <c r="B666" s="279"/>
      <c r="C666" s="269" t="s">
        <v>64</v>
      </c>
      <c r="D666" s="166" t="s">
        <v>24</v>
      </c>
      <c r="E666" s="96" t="s">
        <v>20</v>
      </c>
      <c r="F666" s="96" t="s">
        <v>209</v>
      </c>
      <c r="G666" s="168">
        <f>MROUND(H666*K666*I666/L666,0.000001)</f>
        <v>135.79717099999999</v>
      </c>
      <c r="H666" s="182">
        <f>H262</f>
        <v>125417.61000000002</v>
      </c>
      <c r="I666" s="176">
        <f t="shared" si="114"/>
        <v>9.0230000000000009E-5</v>
      </c>
      <c r="J666" s="182"/>
      <c r="K666" s="184">
        <v>12</v>
      </c>
      <c r="L666" s="184">
        <f>'норма часов'!$H$12</f>
        <v>1</v>
      </c>
      <c r="M666" s="178" t="str">
        <f t="shared" ref="M666:M672" si="119">CONCATENATE(H666," ",F666," ","в мес.","*",K666,"мес.","*",I666,"/",L666,"чел.")</f>
        <v>125417,61 м2 (обрабатываемая площадь) в мес.*12мес.*0,00009023/1чел.</v>
      </c>
      <c r="N666" s="133">
        <f t="shared" ref="N666:N672" si="120">N60</f>
        <v>1.1554000005793981</v>
      </c>
      <c r="O666" s="142">
        <f t="shared" ref="O666:O672" si="121">MROUND(G666*N666,0.000001)</f>
        <v>156.90005099999999</v>
      </c>
      <c r="P666" s="93"/>
      <c r="Q666" s="93">
        <f t="shared" si="118"/>
        <v>156.90005099999999</v>
      </c>
    </row>
    <row r="667" spans="1:17" s="94" customFormat="1" ht="45" x14ac:dyDescent="0.25">
      <c r="A667" s="276"/>
      <c r="B667" s="279"/>
      <c r="C667" s="269"/>
      <c r="D667" s="166" t="s">
        <v>77</v>
      </c>
      <c r="E667" s="96" t="s">
        <v>20</v>
      </c>
      <c r="F667" s="96" t="s">
        <v>209</v>
      </c>
      <c r="G667" s="168">
        <f>MROUND(H667*K667*I667/L667,0.000001)</f>
        <v>135.79717099999999</v>
      </c>
      <c r="H667" s="182">
        <f>H364</f>
        <v>125417.61000000002</v>
      </c>
      <c r="I667" s="176">
        <f t="shared" si="114"/>
        <v>9.0230000000000009E-5</v>
      </c>
      <c r="J667" s="182"/>
      <c r="K667" s="184">
        <v>12</v>
      </c>
      <c r="L667" s="184">
        <f>'норма часов'!$H$12</f>
        <v>1</v>
      </c>
      <c r="M667" s="178" t="str">
        <f t="shared" si="119"/>
        <v>125417,61 м2 (обрабатываемая площадь) в мес.*12мес.*0,00009023/1чел.</v>
      </c>
      <c r="N667" s="133">
        <f t="shared" si="120"/>
        <v>1.5260000303519317</v>
      </c>
      <c r="O667" s="142">
        <f t="shared" si="121"/>
        <v>207.22648699999999</v>
      </c>
      <c r="P667" s="93"/>
      <c r="Q667" s="93">
        <f t="shared" si="118"/>
        <v>207.22648699999999</v>
      </c>
    </row>
    <row r="668" spans="1:17" s="94" customFormat="1" ht="45" x14ac:dyDescent="0.25">
      <c r="A668" s="276"/>
      <c r="B668" s="279"/>
      <c r="C668" s="269"/>
      <c r="D668" s="166" t="s">
        <v>298</v>
      </c>
      <c r="E668" s="96" t="s">
        <v>20</v>
      </c>
      <c r="F668" s="96" t="s">
        <v>209</v>
      </c>
      <c r="G668" s="168">
        <f>MROUND(H668*K668*I668/L668,0.00000001)</f>
        <v>135.7971714</v>
      </c>
      <c r="H668" s="182">
        <f>H62</f>
        <v>125417.61000000002</v>
      </c>
      <c r="I668" s="176">
        <f>I664</f>
        <v>9.0230000000000009E-5</v>
      </c>
      <c r="J668" s="182"/>
      <c r="K668" s="184">
        <v>12</v>
      </c>
      <c r="L668" s="184">
        <f>'норма часов'!$H$12</f>
        <v>1</v>
      </c>
      <c r="M668" s="178" t="str">
        <f t="shared" si="119"/>
        <v>125417,61 м2 (обрабатываемая площадь) в мес.*12мес.*0,00009023/1чел.</v>
      </c>
      <c r="N668" s="133">
        <f t="shared" si="120"/>
        <v>0.54500000704313645</v>
      </c>
      <c r="O668" s="142">
        <f t="shared" si="121"/>
        <v>74.009458999999993</v>
      </c>
      <c r="P668" s="93"/>
      <c r="Q668" s="93">
        <f t="shared" si="118"/>
        <v>74.009458999999993</v>
      </c>
    </row>
    <row r="669" spans="1:17" s="94" customFormat="1" ht="45" x14ac:dyDescent="0.25">
      <c r="A669" s="276"/>
      <c r="B669" s="279"/>
      <c r="C669" s="269"/>
      <c r="D669" s="166" t="s">
        <v>299</v>
      </c>
      <c r="E669" s="96" t="s">
        <v>20</v>
      </c>
      <c r="F669" s="96" t="s">
        <v>209</v>
      </c>
      <c r="G669" s="168">
        <f>MROUND(H669*K669*I669/L669,0.00000001)</f>
        <v>271.59434281</v>
      </c>
      <c r="H669" s="182">
        <f>H63</f>
        <v>125417.61000000002</v>
      </c>
      <c r="I669" s="176">
        <f>I665</f>
        <v>9.0230000000000009E-5</v>
      </c>
      <c r="J669" s="182"/>
      <c r="K669" s="184">
        <v>24</v>
      </c>
      <c r="L669" s="184">
        <f>'норма часов'!$H$12</f>
        <v>1</v>
      </c>
      <c r="M669" s="178" t="str">
        <f>CONCATENATE(H669," ",F669," ","в год","*",K669," раза в год","*",I669,"/",L669,"чел.")</f>
        <v>125417,61 м2 (обрабатываемая площадь) в год*24 раза в год*0,00009023/1чел.</v>
      </c>
      <c r="N669" s="133">
        <f t="shared" si="120"/>
        <v>2.2890000056610869</v>
      </c>
      <c r="O669" s="142">
        <f t="shared" si="121"/>
        <v>621.67945199999997</v>
      </c>
      <c r="P669" s="93"/>
      <c r="Q669" s="93">
        <f t="shared" si="118"/>
        <v>621.67945199999997</v>
      </c>
    </row>
    <row r="670" spans="1:17" s="94" customFormat="1" ht="45" x14ac:dyDescent="0.25">
      <c r="A670" s="276"/>
      <c r="B670" s="279"/>
      <c r="C670" s="269"/>
      <c r="D670" s="166" t="s">
        <v>300</v>
      </c>
      <c r="E670" s="96" t="s">
        <v>280</v>
      </c>
      <c r="F670" s="96" t="s">
        <v>281</v>
      </c>
      <c r="G670" s="168">
        <f>MROUND(H670*K670*I670/L670,0.00000001)</f>
        <v>2.81518E-3</v>
      </c>
      <c r="H670" s="182">
        <f>H64</f>
        <v>31.200000000000021</v>
      </c>
      <c r="I670" s="176">
        <f>I666</f>
        <v>9.0230000000000009E-5</v>
      </c>
      <c r="J670" s="182"/>
      <c r="K670" s="184">
        <v>1</v>
      </c>
      <c r="L670" s="184">
        <f>'норма часов'!$H$12</f>
        <v>1</v>
      </c>
      <c r="M670" s="178" t="str">
        <f t="shared" si="119"/>
        <v>31,2 га (обрабатываемая площадь) в мес.*1мес.*0,00009023/1чел.</v>
      </c>
      <c r="N670" s="133">
        <f t="shared" si="120"/>
        <v>544.99999999999966</v>
      </c>
      <c r="O670" s="142">
        <f t="shared" si="121"/>
        <v>1.534273</v>
      </c>
      <c r="P670" s="93"/>
      <c r="Q670" s="93">
        <f t="shared" si="118"/>
        <v>1.534273</v>
      </c>
    </row>
    <row r="671" spans="1:17" s="94" customFormat="1" ht="45" x14ac:dyDescent="0.25">
      <c r="A671" s="276"/>
      <c r="B671" s="279"/>
      <c r="C671" s="269"/>
      <c r="D671" s="166" t="s">
        <v>276</v>
      </c>
      <c r="E671" s="96" t="s">
        <v>280</v>
      </c>
      <c r="F671" s="96" t="s">
        <v>281</v>
      </c>
      <c r="G671" s="168">
        <f>MROUND(H671*K671*I671/L671,0.00000001)</f>
        <v>2.81518E-3</v>
      </c>
      <c r="H671" s="182">
        <f>H65</f>
        <v>31.200000000000021</v>
      </c>
      <c r="I671" s="176">
        <f>I667</f>
        <v>9.0230000000000009E-5</v>
      </c>
      <c r="J671" s="182"/>
      <c r="K671" s="184">
        <v>1</v>
      </c>
      <c r="L671" s="184">
        <f>'норма часов'!$H$12</f>
        <v>1</v>
      </c>
      <c r="M671" s="178" t="str">
        <f t="shared" si="119"/>
        <v>31,2 га (обрабатываемая площадь) в мес.*1мес.*0,00009023/1чел.</v>
      </c>
      <c r="N671" s="133">
        <f t="shared" si="120"/>
        <v>2965.9775641025622</v>
      </c>
      <c r="O671" s="142">
        <f>MROUND(G671*N671,0.000001)</f>
        <v>8.3497609999999991</v>
      </c>
      <c r="P671" s="93"/>
      <c r="Q671" s="93">
        <f t="shared" si="118"/>
        <v>8.3497609999999991</v>
      </c>
    </row>
    <row r="672" spans="1:17" s="94" customFormat="1" ht="25.5" x14ac:dyDescent="0.25">
      <c r="A672" s="276"/>
      <c r="B672" s="279"/>
      <c r="C672" s="269"/>
      <c r="D672" s="166" t="s">
        <v>105</v>
      </c>
      <c r="E672" s="96" t="s">
        <v>106</v>
      </c>
      <c r="F672" s="206" t="s">
        <v>210</v>
      </c>
      <c r="G672" s="168">
        <f>MROUND(H672*K672*I672/L672,0.000001)</f>
        <v>21.805053999999998</v>
      </c>
      <c r="H672" s="182">
        <f>H66</f>
        <v>20138.400000000001</v>
      </c>
      <c r="I672" s="176">
        <f>I667</f>
        <v>9.0230000000000009E-5</v>
      </c>
      <c r="J672" s="182"/>
      <c r="K672" s="184">
        <v>12</v>
      </c>
      <c r="L672" s="184">
        <f>'норма часов'!$H$12</f>
        <v>1</v>
      </c>
      <c r="M672" s="178" t="str">
        <f t="shared" si="119"/>
        <v>20138,4 кг стираемого белья в мес.*12мес.*0,00009023/1чел.</v>
      </c>
      <c r="N672" s="133">
        <f t="shared" si="120"/>
        <v>70.849999999999994</v>
      </c>
      <c r="O672" s="142">
        <f t="shared" si="121"/>
        <v>1544.888076</v>
      </c>
      <c r="P672" s="93"/>
      <c r="Q672" s="93">
        <f t="shared" si="118"/>
        <v>1544.888076</v>
      </c>
    </row>
    <row r="673" spans="1:17" s="94" customFormat="1" ht="28.5" x14ac:dyDescent="0.25">
      <c r="A673" s="276"/>
      <c r="B673" s="279"/>
      <c r="C673" s="201" t="s">
        <v>255</v>
      </c>
      <c r="D673" s="166"/>
      <c r="E673" s="96"/>
      <c r="F673" s="206"/>
      <c r="G673" s="168"/>
      <c r="H673" s="182"/>
      <c r="I673" s="176"/>
      <c r="J673" s="182"/>
      <c r="K673" s="184"/>
      <c r="L673" s="184"/>
      <c r="M673" s="178"/>
      <c r="N673" s="139"/>
      <c r="O673" s="140">
        <f>SUM(O666:O672)</f>
        <v>2614.5875589999996</v>
      </c>
      <c r="P673" s="93"/>
      <c r="Q673" s="93">
        <f t="shared" si="118"/>
        <v>0</v>
      </c>
    </row>
    <row r="674" spans="1:17" s="94" customFormat="1" ht="45" x14ac:dyDescent="0.25">
      <c r="A674" s="276"/>
      <c r="B674" s="279"/>
      <c r="C674" s="269" t="s">
        <v>63</v>
      </c>
      <c r="D674" s="208" t="s">
        <v>301</v>
      </c>
      <c r="E674" s="96" t="s">
        <v>20</v>
      </c>
      <c r="F674" s="96" t="s">
        <v>209</v>
      </c>
      <c r="G674" s="168">
        <f>MROUND(H674*K674*I674/L674,0.000001)</f>
        <v>0.687357</v>
      </c>
      <c r="H674" s="182">
        <f>H68</f>
        <v>7617.8300000000008</v>
      </c>
      <c r="I674" s="176">
        <f>I672</f>
        <v>9.0230000000000009E-5</v>
      </c>
      <c r="J674" s="182"/>
      <c r="K674" s="184">
        <v>1</v>
      </c>
      <c r="L674" s="184">
        <f>'норма часов'!$H$12</f>
        <v>1</v>
      </c>
      <c r="M674" s="178" t="str">
        <f>CONCATENATE(H674," ",F674," ","*",I674,"/",L674,"чел.")</f>
        <v>7617,83 м2 (обрабатываемая площадь) *0,00009023/1чел.</v>
      </c>
      <c r="N674" s="133">
        <f>N68</f>
        <v>68.787860847511681</v>
      </c>
      <c r="O674" s="142">
        <f t="shared" ref="O674:O694" si="122">MROUND(G674*N674,0.000001)</f>
        <v>47.281818000000001</v>
      </c>
      <c r="P674" s="93"/>
      <c r="Q674" s="93">
        <f t="shared" si="118"/>
        <v>47.281818000000001</v>
      </c>
    </row>
    <row r="675" spans="1:17" s="94" customFormat="1" ht="60" x14ac:dyDescent="0.25">
      <c r="A675" s="276"/>
      <c r="B675" s="279"/>
      <c r="C675" s="269"/>
      <c r="D675" s="166" t="s">
        <v>302</v>
      </c>
      <c r="E675" s="96" t="s">
        <v>26</v>
      </c>
      <c r="F675" s="206" t="s">
        <v>26</v>
      </c>
      <c r="G675" s="168">
        <f>MROUND(H675*K675*I675/L675,0.000001)</f>
        <v>2.4359999999999998E-3</v>
      </c>
      <c r="H675" s="182">
        <f>H271</f>
        <v>27</v>
      </c>
      <c r="I675" s="176">
        <f t="shared" si="114"/>
        <v>9.0230000000000009E-5</v>
      </c>
      <c r="J675" s="182"/>
      <c r="K675" s="184">
        <v>1</v>
      </c>
      <c r="L675" s="184">
        <f>'норма часов'!$H$12</f>
        <v>1</v>
      </c>
      <c r="M675" s="178" t="str">
        <f>CONCATENATE(H675," ",F675," ","*",I675,"/",L675,"чел.")</f>
        <v>27 шт *0,00009023/1чел.</v>
      </c>
      <c r="N675" s="133">
        <f>N69</f>
        <v>6540</v>
      </c>
      <c r="O675" s="142">
        <f t="shared" si="122"/>
        <v>15.931439999999998</v>
      </c>
      <c r="P675" s="93"/>
      <c r="Q675" s="93">
        <f t="shared" si="118"/>
        <v>15.931439999999998</v>
      </c>
    </row>
    <row r="676" spans="1:17" s="94" customFormat="1" ht="45" x14ac:dyDescent="0.25">
      <c r="A676" s="276"/>
      <c r="B676" s="279"/>
      <c r="C676" s="269"/>
      <c r="D676" s="208" t="s">
        <v>30</v>
      </c>
      <c r="E676" s="96" t="s">
        <v>45</v>
      </c>
      <c r="F676" s="206" t="s">
        <v>223</v>
      </c>
      <c r="G676" s="168">
        <f>MROUND(H676*K676*I676/L676,0.00000001)</f>
        <v>2.5986240000000001E-2</v>
      </c>
      <c r="H676" s="182">
        <f>H272</f>
        <v>72</v>
      </c>
      <c r="I676" s="176">
        <f t="shared" si="114"/>
        <v>9.0230000000000009E-5</v>
      </c>
      <c r="J676" s="182"/>
      <c r="K676" s="184">
        <v>4</v>
      </c>
      <c r="L676" s="184">
        <f>'норма часов'!$H$12</f>
        <v>1</v>
      </c>
      <c r="M676" s="178" t="str">
        <f>CONCATENATE(H676," ",F676," ","в кв.","*",K676,"кв.","*",I676,"/",L676,"чел.")</f>
        <v>72 системы в кв.*4кв.*0,00009023/1чел.</v>
      </c>
      <c r="N676" s="133">
        <f>N272</f>
        <v>6932.0972222222226</v>
      </c>
      <c r="O676" s="142">
        <f t="shared" si="122"/>
        <v>180.13914199999999</v>
      </c>
      <c r="P676" s="93"/>
      <c r="Q676" s="93">
        <f t="shared" si="118"/>
        <v>180.13914199999999</v>
      </c>
    </row>
    <row r="677" spans="1:17" s="94" customFormat="1" ht="60" x14ac:dyDescent="0.25">
      <c r="A677" s="276"/>
      <c r="B677" s="279"/>
      <c r="C677" s="269"/>
      <c r="D677" s="208" t="s">
        <v>86</v>
      </c>
      <c r="E677" s="96" t="s">
        <v>45</v>
      </c>
      <c r="F677" s="206" t="s">
        <v>224</v>
      </c>
      <c r="G677" s="168">
        <f>MROUND(H677*K677*I677/L677,0.00000001)</f>
        <v>7.6875960000000007E-2</v>
      </c>
      <c r="H677" s="182">
        <f>H475</f>
        <v>71</v>
      </c>
      <c r="I677" s="176">
        <f t="shared" si="114"/>
        <v>9.0230000000000009E-5</v>
      </c>
      <c r="J677" s="182"/>
      <c r="K677" s="184">
        <v>12</v>
      </c>
      <c r="L677" s="184">
        <f>'норма часов'!$H$12</f>
        <v>1</v>
      </c>
      <c r="M677" s="178" t="str">
        <f>CONCATENATE(H677," ",F677," ","в мес.","*",K677,"мес.","*",I677,"/",L677,"чел.")</f>
        <v>71 систем в мес.*12мес.*0,00009023/1чел.</v>
      </c>
      <c r="N677" s="133">
        <f>N475</f>
        <v>5722.192957746478</v>
      </c>
      <c r="O677" s="142">
        <f t="shared" si="122"/>
        <v>439.89907699999998</v>
      </c>
      <c r="P677" s="93"/>
      <c r="Q677" s="93">
        <f t="shared" si="118"/>
        <v>439.89907699999998</v>
      </c>
    </row>
    <row r="678" spans="1:17" s="94" customFormat="1" ht="30" x14ac:dyDescent="0.25">
      <c r="A678" s="276"/>
      <c r="B678" s="279"/>
      <c r="C678" s="269"/>
      <c r="D678" s="208" t="s">
        <v>303</v>
      </c>
      <c r="E678" s="96" t="s">
        <v>26</v>
      </c>
      <c r="F678" s="206" t="s">
        <v>26</v>
      </c>
      <c r="G678" s="168">
        <f>MROUND(H678*K678*I678/L678,0.000000001)</f>
        <v>3.6092000000000003E-4</v>
      </c>
      <c r="H678" s="182">
        <f>H577</f>
        <v>4</v>
      </c>
      <c r="I678" s="176">
        <f t="shared" si="114"/>
        <v>9.0230000000000009E-5</v>
      </c>
      <c r="J678" s="182"/>
      <c r="K678" s="184">
        <v>1</v>
      </c>
      <c r="L678" s="184">
        <f>'норма часов'!$H$12</f>
        <v>1</v>
      </c>
      <c r="M678" s="178" t="str">
        <f>CONCATENATE(H678," ",F678," ","*",I678,"/",L678,"чел.")</f>
        <v>4 шт *0,00009023/1чел.</v>
      </c>
      <c r="N678" s="133">
        <f>N72</f>
        <v>68235.252500000002</v>
      </c>
      <c r="O678" s="142">
        <f t="shared" si="122"/>
        <v>24.627466999999999</v>
      </c>
      <c r="P678" s="93"/>
      <c r="Q678" s="93">
        <f t="shared" si="118"/>
        <v>24.627466999999999</v>
      </c>
    </row>
    <row r="679" spans="1:17" s="94" customFormat="1" ht="30" x14ac:dyDescent="0.25">
      <c r="A679" s="276"/>
      <c r="B679" s="279"/>
      <c r="C679" s="269"/>
      <c r="D679" s="208" t="s">
        <v>108</v>
      </c>
      <c r="E679" s="96" t="s">
        <v>26</v>
      </c>
      <c r="F679" s="206" t="s">
        <v>26</v>
      </c>
      <c r="G679" s="168">
        <f>MROUND(H679*K679*I679/L679,0.00000001)</f>
        <v>1.0827600000000001E-3</v>
      </c>
      <c r="H679" s="182">
        <v>1</v>
      </c>
      <c r="I679" s="176">
        <f t="shared" si="114"/>
        <v>9.0230000000000009E-5</v>
      </c>
      <c r="J679" s="182"/>
      <c r="K679" s="184">
        <v>12</v>
      </c>
      <c r="L679" s="184">
        <f>'норма часов'!$H$12</f>
        <v>1</v>
      </c>
      <c r="M679" s="178" t="str">
        <f>CONCATENATE(H679," ",F679," ","в мес.","*",K679,"мес.","*",I679,"/",L679,"чел.")</f>
        <v>1 шт в мес.*12мес.*0,00009023/1чел.</v>
      </c>
      <c r="N679" s="133">
        <f>N73</f>
        <v>2779.5</v>
      </c>
      <c r="O679" s="142">
        <f t="shared" si="122"/>
        <v>3.009531</v>
      </c>
      <c r="P679" s="93"/>
      <c r="Q679" s="93">
        <f t="shared" si="118"/>
        <v>3.009531</v>
      </c>
    </row>
    <row r="680" spans="1:17" s="94" customFormat="1" ht="30" x14ac:dyDescent="0.25">
      <c r="A680" s="276"/>
      <c r="B680" s="279"/>
      <c r="C680" s="269"/>
      <c r="D680" s="208" t="s">
        <v>304</v>
      </c>
      <c r="E680" s="96" t="s">
        <v>26</v>
      </c>
      <c r="F680" s="206" t="s">
        <v>26</v>
      </c>
      <c r="G680" s="168">
        <f>MROUND(H680*K680*I680/L680,0.00000001)</f>
        <v>6.40633E-3</v>
      </c>
      <c r="H680" s="182">
        <f>H276</f>
        <v>71</v>
      </c>
      <c r="I680" s="176">
        <f t="shared" si="114"/>
        <v>9.0230000000000009E-5</v>
      </c>
      <c r="J680" s="182"/>
      <c r="K680" s="184">
        <v>1</v>
      </c>
      <c r="L680" s="184">
        <f>'норма часов'!$H$12</f>
        <v>1</v>
      </c>
      <c r="M680" s="178" t="str">
        <f>CONCATENATE(H680," ",F680," ","в мес.","*",K680,"мес.","*",I680,"/",L680,"чел.")</f>
        <v>71 шт в мес.*1мес.*0,00009023/1чел.</v>
      </c>
      <c r="N680" s="133">
        <f>N276</f>
        <v>872</v>
      </c>
      <c r="O680" s="142">
        <f t="shared" si="122"/>
        <v>5.5863199999999997</v>
      </c>
      <c r="P680" s="93"/>
      <c r="Q680" s="93">
        <f t="shared" si="118"/>
        <v>5.5863199999999997</v>
      </c>
    </row>
    <row r="681" spans="1:17" s="94" customFormat="1" ht="60" x14ac:dyDescent="0.25">
      <c r="A681" s="276"/>
      <c r="B681" s="279"/>
      <c r="C681" s="269"/>
      <c r="D681" s="208" t="s">
        <v>31</v>
      </c>
      <c r="E681" s="96" t="s">
        <v>46</v>
      </c>
      <c r="F681" s="206" t="s">
        <v>26</v>
      </c>
      <c r="G681" s="168">
        <f>MROUND(H681*K681*I681/L681,0.00000001)</f>
        <v>7.9402399999999995E-3</v>
      </c>
      <c r="H681" s="182">
        <f>H479</f>
        <v>44</v>
      </c>
      <c r="I681" s="176">
        <f t="shared" si="114"/>
        <v>9.0230000000000009E-5</v>
      </c>
      <c r="J681" s="182"/>
      <c r="K681" s="184">
        <v>2</v>
      </c>
      <c r="L681" s="184">
        <f>'норма часов'!$H$12</f>
        <v>1</v>
      </c>
      <c r="M681" s="178" t="str">
        <f>CONCATENATE(H681," ",F681," ","*",I681,"/",L681,"чел.")</f>
        <v>44 шт *0,00009023/1чел.</v>
      </c>
      <c r="N681" s="133">
        <f>N479</f>
        <v>4711.5250000000005</v>
      </c>
      <c r="O681" s="142">
        <f t="shared" si="122"/>
        <v>37.410638999999996</v>
      </c>
      <c r="P681" s="93"/>
      <c r="Q681" s="93">
        <f t="shared" si="118"/>
        <v>37.410638999999996</v>
      </c>
    </row>
    <row r="682" spans="1:17" s="94" customFormat="1" ht="30" x14ac:dyDescent="0.25">
      <c r="A682" s="276"/>
      <c r="B682" s="279"/>
      <c r="C682" s="269"/>
      <c r="D682" s="208" t="s">
        <v>109</v>
      </c>
      <c r="E682" s="96" t="s">
        <v>45</v>
      </c>
      <c r="F682" s="206" t="s">
        <v>211</v>
      </c>
      <c r="G682" s="168">
        <f>MROUND(H682*K682*I682/L682,0.00000001)</f>
        <v>1.8046000000000002E-4</v>
      </c>
      <c r="H682" s="182">
        <v>1</v>
      </c>
      <c r="I682" s="176">
        <f t="shared" si="114"/>
        <v>9.0230000000000009E-5</v>
      </c>
      <c r="J682" s="182"/>
      <c r="K682" s="184">
        <v>2</v>
      </c>
      <c r="L682" s="184">
        <f>'норма часов'!$H$12</f>
        <v>1</v>
      </c>
      <c r="M682" s="178" t="str">
        <f>CONCATENATE(H682," ",F682," ","в мес.","*",K682,"*",I682,"/",L682,"чел.")</f>
        <v>1  система(2 раза в год (зима, лето) в мес.*2*0,00009023/1чел.</v>
      </c>
      <c r="N682" s="133">
        <f t="shared" ref="N682:N692" si="123">N76</f>
        <v>8965.7199999999993</v>
      </c>
      <c r="O682" s="142">
        <f t="shared" si="122"/>
        <v>1.6179539999999999</v>
      </c>
      <c r="P682" s="93"/>
      <c r="Q682" s="93">
        <f t="shared" si="118"/>
        <v>1.6179539999999999</v>
      </c>
    </row>
    <row r="683" spans="1:17" s="94" customFormat="1" ht="45" x14ac:dyDescent="0.25">
      <c r="A683" s="276"/>
      <c r="B683" s="279"/>
      <c r="C683" s="269"/>
      <c r="D683" s="208" t="s">
        <v>110</v>
      </c>
      <c r="E683" s="96" t="s">
        <v>48</v>
      </c>
      <c r="F683" s="206" t="s">
        <v>26</v>
      </c>
      <c r="G683" s="168">
        <f>MROUND(H683*K683*I683/L683,0.000001)</f>
        <v>2.797E-3</v>
      </c>
      <c r="H683" s="182">
        <f>H279</f>
        <v>31</v>
      </c>
      <c r="I683" s="176">
        <f t="shared" si="114"/>
        <v>9.0230000000000009E-5</v>
      </c>
      <c r="J683" s="182"/>
      <c r="K683" s="184">
        <v>1</v>
      </c>
      <c r="L683" s="184">
        <f>'норма часов'!$H$12</f>
        <v>1</v>
      </c>
      <c r="M683" s="178" t="str">
        <f>CONCATENATE(H683," ",F683," ","*",I683,"/",L683,"чел.")</f>
        <v>31 шт *0,00009023/1чел.</v>
      </c>
      <c r="N683" s="133">
        <f t="shared" si="123"/>
        <v>12310.670967741937</v>
      </c>
      <c r="O683" s="142">
        <f t="shared" si="122"/>
        <v>34.432946999999999</v>
      </c>
      <c r="P683" s="93"/>
      <c r="Q683" s="93">
        <f t="shared" si="118"/>
        <v>34.432946999999999</v>
      </c>
    </row>
    <row r="684" spans="1:17" s="94" customFormat="1" x14ac:dyDescent="0.25">
      <c r="A684" s="276"/>
      <c r="B684" s="279"/>
      <c r="C684" s="269"/>
      <c r="D684" s="208" t="s">
        <v>111</v>
      </c>
      <c r="E684" s="96" t="s">
        <v>48</v>
      </c>
      <c r="F684" s="206" t="s">
        <v>26</v>
      </c>
      <c r="G684" s="168">
        <f>MROUND(H684*K684*I684/L684,0.000000001)</f>
        <v>5.8288580000000006E-2</v>
      </c>
      <c r="H684" s="182">
        <f>H179</f>
        <v>646</v>
      </c>
      <c r="I684" s="176">
        <f t="shared" si="114"/>
        <v>9.0230000000000009E-5</v>
      </c>
      <c r="J684" s="182"/>
      <c r="K684" s="184">
        <v>1</v>
      </c>
      <c r="L684" s="184">
        <f>'норма часов'!$H$12</f>
        <v>1</v>
      </c>
      <c r="M684" s="178" t="str">
        <f>CONCATENATE(H684," ",F684," ","*",I684,"/",L684,"чел.")</f>
        <v>646 шт *0,00009023/1чел.</v>
      </c>
      <c r="N684" s="133">
        <f t="shared" si="123"/>
        <v>16350</v>
      </c>
      <c r="O684" s="142">
        <f t="shared" si="122"/>
        <v>953.018283</v>
      </c>
      <c r="P684" s="93"/>
      <c r="Q684" s="93">
        <f t="shared" si="118"/>
        <v>953.018283</v>
      </c>
    </row>
    <row r="685" spans="1:17" s="94" customFormat="1" ht="45" x14ac:dyDescent="0.25">
      <c r="A685" s="276"/>
      <c r="B685" s="279"/>
      <c r="C685" s="269"/>
      <c r="D685" s="208" t="s">
        <v>112</v>
      </c>
      <c r="E685" s="96" t="s">
        <v>20</v>
      </c>
      <c r="F685" s="96" t="s">
        <v>209</v>
      </c>
      <c r="G685" s="168">
        <f t="shared" ref="G685:G690" si="124">MROUND(H685*K685*I685/L685,0.00000001)</f>
        <v>1.3173580000000001E-2</v>
      </c>
      <c r="H685" s="182">
        <f>H281</f>
        <v>73</v>
      </c>
      <c r="I685" s="176">
        <f t="shared" si="114"/>
        <v>9.0230000000000009E-5</v>
      </c>
      <c r="J685" s="182"/>
      <c r="K685" s="184">
        <v>2</v>
      </c>
      <c r="L685" s="184">
        <f>'норма часов'!$H$12</f>
        <v>1</v>
      </c>
      <c r="M685" s="178" t="str">
        <f>CONCATENATE(H685," ",F685," ","*",I685,"/",L685,"чел.")</f>
        <v>73 м2 (обрабатываемая площадь) *0,00009023/1чел.</v>
      </c>
      <c r="N685" s="133">
        <f t="shared" si="123"/>
        <v>5450</v>
      </c>
      <c r="O685" s="142">
        <f t="shared" si="122"/>
        <v>71.796010999999993</v>
      </c>
      <c r="P685" s="93"/>
      <c r="Q685" s="93">
        <f t="shared" si="118"/>
        <v>71.796010999999993</v>
      </c>
    </row>
    <row r="686" spans="1:17" s="94" customFormat="1" ht="30" x14ac:dyDescent="0.25">
      <c r="A686" s="276"/>
      <c r="B686" s="279"/>
      <c r="C686" s="269"/>
      <c r="D686" s="208" t="s">
        <v>32</v>
      </c>
      <c r="E686" s="96" t="s">
        <v>79</v>
      </c>
      <c r="F686" s="206" t="s">
        <v>212</v>
      </c>
      <c r="G686" s="168">
        <f t="shared" si="124"/>
        <v>6.40633E-3</v>
      </c>
      <c r="H686" s="182">
        <f>H80</f>
        <v>71</v>
      </c>
      <c r="I686" s="176">
        <f t="shared" si="114"/>
        <v>9.0230000000000009E-5</v>
      </c>
      <c r="J686" s="182"/>
      <c r="K686" s="184">
        <v>1</v>
      </c>
      <c r="L686" s="184">
        <f>'норма часов'!$H$12</f>
        <v>1</v>
      </c>
      <c r="M686" s="178" t="str">
        <f>CONCATENATE(H686," ",F686," ","*",I686,"/",L686,"чел.")</f>
        <v>71 замеров(потребность) *0,00009023/1чел.</v>
      </c>
      <c r="N686" s="133">
        <f t="shared" si="123"/>
        <v>11514.084507042253</v>
      </c>
      <c r="O686" s="142">
        <f t="shared" si="122"/>
        <v>73.763024999999999</v>
      </c>
      <c r="P686" s="93"/>
      <c r="Q686" s="93">
        <f t="shared" si="118"/>
        <v>73.763024999999999</v>
      </c>
    </row>
    <row r="687" spans="1:17" s="94" customFormat="1" ht="30" x14ac:dyDescent="0.25">
      <c r="A687" s="276"/>
      <c r="B687" s="279"/>
      <c r="C687" s="269"/>
      <c r="D687" s="208" t="s">
        <v>113</v>
      </c>
      <c r="E687" s="96" t="s">
        <v>48</v>
      </c>
      <c r="F687" s="206" t="s">
        <v>26</v>
      </c>
      <c r="G687" s="168">
        <f t="shared" si="124"/>
        <v>3.7896600000000003E-2</v>
      </c>
      <c r="H687" s="182">
        <f>H182</f>
        <v>35</v>
      </c>
      <c r="I687" s="176">
        <f t="shared" si="114"/>
        <v>9.0230000000000009E-5</v>
      </c>
      <c r="J687" s="182"/>
      <c r="K687" s="184">
        <v>12</v>
      </c>
      <c r="L687" s="184">
        <f>'норма часов'!$H$12</f>
        <v>1</v>
      </c>
      <c r="M687" s="178" t="str">
        <f>CONCATENATE(H687," ",F687," ","в мес.","*",K687,"мес.","*",I687,"/",L687,"чел.")</f>
        <v>35 шт в мес.*12мес.*0,00009023/1чел.</v>
      </c>
      <c r="N687" s="133">
        <f t="shared" si="123"/>
        <v>2875.2235952380961</v>
      </c>
      <c r="O687" s="142">
        <f t="shared" si="122"/>
        <v>108.961198</v>
      </c>
      <c r="P687" s="93"/>
      <c r="Q687" s="93">
        <f t="shared" si="118"/>
        <v>108.961198</v>
      </c>
    </row>
    <row r="688" spans="1:17" s="94" customFormat="1" x14ac:dyDescent="0.25">
      <c r="A688" s="276"/>
      <c r="B688" s="279"/>
      <c r="C688" s="269"/>
      <c r="D688" s="166" t="s">
        <v>25</v>
      </c>
      <c r="E688" s="96" t="s">
        <v>26</v>
      </c>
      <c r="F688" s="206" t="s">
        <v>26</v>
      </c>
      <c r="G688" s="168">
        <f t="shared" si="124"/>
        <v>6.94771E-2</v>
      </c>
      <c r="H688" s="182">
        <f t="shared" ref="H688:H693" si="125">H82</f>
        <v>770</v>
      </c>
      <c r="I688" s="176">
        <f t="shared" si="114"/>
        <v>9.0230000000000009E-5</v>
      </c>
      <c r="J688" s="182"/>
      <c r="K688" s="184">
        <v>1</v>
      </c>
      <c r="L688" s="184">
        <f>'норма часов'!$H$12</f>
        <v>1</v>
      </c>
      <c r="M688" s="178" t="str">
        <f t="shared" ref="M688:M693" si="126">CONCATENATE(H688," ",F688," ","*",I688,"/",L688,"чел.")</f>
        <v>770 шт *0,00009023/1чел.</v>
      </c>
      <c r="N688" s="133">
        <f t="shared" si="123"/>
        <v>436</v>
      </c>
      <c r="O688" s="142">
        <f t="shared" si="122"/>
        <v>30.292016</v>
      </c>
      <c r="P688" s="93"/>
      <c r="Q688" s="93">
        <f t="shared" si="118"/>
        <v>30.292016</v>
      </c>
    </row>
    <row r="689" spans="1:17" s="94" customFormat="1" ht="30" x14ac:dyDescent="0.25">
      <c r="A689" s="276"/>
      <c r="B689" s="279"/>
      <c r="C689" s="269"/>
      <c r="D689" s="208" t="s">
        <v>80</v>
      </c>
      <c r="E689" s="96" t="s">
        <v>81</v>
      </c>
      <c r="F689" s="206" t="s">
        <v>213</v>
      </c>
      <c r="G689" s="168">
        <f t="shared" si="124"/>
        <v>6.40633E-3</v>
      </c>
      <c r="H689" s="182">
        <f t="shared" si="125"/>
        <v>71</v>
      </c>
      <c r="I689" s="176">
        <f>I687</f>
        <v>9.0230000000000009E-5</v>
      </c>
      <c r="J689" s="182"/>
      <c r="K689" s="184">
        <v>1</v>
      </c>
      <c r="L689" s="184">
        <f>'норма часов'!$H$12</f>
        <v>1</v>
      </c>
      <c r="M689" s="178" t="str">
        <f t="shared" si="126"/>
        <v>71 отключений(потребность) *0,00009023/1чел.</v>
      </c>
      <c r="N689" s="133">
        <f t="shared" si="123"/>
        <v>4905</v>
      </c>
      <c r="O689" s="142">
        <f t="shared" si="122"/>
        <v>31.423048999999999</v>
      </c>
      <c r="P689" s="93"/>
      <c r="Q689" s="93">
        <f t="shared" si="118"/>
        <v>31.423048999999999</v>
      </c>
    </row>
    <row r="690" spans="1:17" s="94" customFormat="1" ht="45" x14ac:dyDescent="0.25">
      <c r="A690" s="276"/>
      <c r="B690" s="279"/>
      <c r="C690" s="269"/>
      <c r="D690" s="166" t="s">
        <v>305</v>
      </c>
      <c r="E690" s="96" t="s">
        <v>28</v>
      </c>
      <c r="F690" s="96" t="s">
        <v>313</v>
      </c>
      <c r="G690" s="168">
        <f t="shared" si="124"/>
        <v>1.281266E-2</v>
      </c>
      <c r="H690" s="182">
        <f t="shared" si="125"/>
        <v>71</v>
      </c>
      <c r="I690" s="176">
        <f>I688</f>
        <v>9.0230000000000009E-5</v>
      </c>
      <c r="J690" s="182"/>
      <c r="K690" s="184">
        <v>2</v>
      </c>
      <c r="L690" s="184">
        <f>'норма часов'!$H$12</f>
        <v>1</v>
      </c>
      <c r="M690" s="178" t="str">
        <f>CONCATENATE(H690," ",F690," ","в год","*",K690," раза в год","*",I690,"/",L690,"чел.")</f>
        <v>71 количество устройство в год*2 раза в год*0,00009023/1чел.</v>
      </c>
      <c r="N690" s="133">
        <f t="shared" si="123"/>
        <v>2725</v>
      </c>
      <c r="O690" s="142">
        <f t="shared" si="122"/>
        <v>34.914498999999999</v>
      </c>
      <c r="P690" s="93"/>
      <c r="Q690" s="93">
        <f t="shared" si="118"/>
        <v>34.914498999999999</v>
      </c>
    </row>
    <row r="691" spans="1:17" s="98" customFormat="1" ht="31.5" x14ac:dyDescent="0.25">
      <c r="A691" s="276"/>
      <c r="B691" s="279"/>
      <c r="C691" s="269"/>
      <c r="D691" s="209" t="s">
        <v>307</v>
      </c>
      <c r="E691" s="166" t="s">
        <v>26</v>
      </c>
      <c r="F691" s="210" t="s">
        <v>26</v>
      </c>
      <c r="G691" s="168">
        <f>MROUND(H691*K691*I691/L691,0.0000000001)</f>
        <v>6.40633E-3</v>
      </c>
      <c r="H691" s="182">
        <f t="shared" si="125"/>
        <v>71</v>
      </c>
      <c r="I691" s="176">
        <f>I688</f>
        <v>9.0230000000000009E-5</v>
      </c>
      <c r="J691" s="182"/>
      <c r="K691" s="184">
        <v>1</v>
      </c>
      <c r="L691" s="184">
        <f>'норма часов'!$H$12</f>
        <v>1</v>
      </c>
      <c r="M691" s="178" t="str">
        <f t="shared" si="126"/>
        <v>71 шт *0,00009023/1чел.</v>
      </c>
      <c r="N691" s="133">
        <f t="shared" si="123"/>
        <v>11009</v>
      </c>
      <c r="O691" s="142">
        <f t="shared" si="122"/>
        <v>70.527287000000001</v>
      </c>
      <c r="P691" s="97"/>
      <c r="Q691" s="93">
        <f t="shared" si="118"/>
        <v>70.527287000000001</v>
      </c>
    </row>
    <row r="692" spans="1:17" s="98" customFormat="1" ht="63" x14ac:dyDescent="0.25">
      <c r="A692" s="276"/>
      <c r="B692" s="279"/>
      <c r="C692" s="269"/>
      <c r="D692" s="211" t="s">
        <v>308</v>
      </c>
      <c r="E692" s="166" t="s">
        <v>26</v>
      </c>
      <c r="F692" s="210" t="s">
        <v>26</v>
      </c>
      <c r="G692" s="168">
        <f>MROUND(H692*K692*I692/L692,0.0000000001)</f>
        <v>9.0230000000000009E-5</v>
      </c>
      <c r="H692" s="182">
        <f t="shared" si="125"/>
        <v>1</v>
      </c>
      <c r="I692" s="176">
        <f>I689</f>
        <v>9.0230000000000009E-5</v>
      </c>
      <c r="J692" s="182"/>
      <c r="K692" s="184">
        <v>1</v>
      </c>
      <c r="L692" s="184">
        <f>'норма часов'!$H$12</f>
        <v>1</v>
      </c>
      <c r="M692" s="178" t="str">
        <f t="shared" si="126"/>
        <v>1 шт *0,00009023/1чел.</v>
      </c>
      <c r="N692" s="133">
        <f t="shared" si="123"/>
        <v>32700</v>
      </c>
      <c r="O692" s="142">
        <f t="shared" si="122"/>
        <v>2.9505209999999997</v>
      </c>
      <c r="P692" s="97"/>
      <c r="Q692" s="93">
        <f t="shared" si="118"/>
        <v>2.9505209999999997</v>
      </c>
    </row>
    <row r="693" spans="1:17" s="94" customFormat="1" ht="60" x14ac:dyDescent="0.25">
      <c r="A693" s="276"/>
      <c r="B693" s="279"/>
      <c r="C693" s="269"/>
      <c r="D693" s="166" t="s">
        <v>306</v>
      </c>
      <c r="E693" s="96" t="s">
        <v>26</v>
      </c>
      <c r="F693" s="206" t="s">
        <v>26</v>
      </c>
      <c r="G693" s="168">
        <f>MROUND(H693*K693*I693/L693,0.0000000001)</f>
        <v>6.40633E-3</v>
      </c>
      <c r="H693" s="182">
        <f t="shared" si="125"/>
        <v>71</v>
      </c>
      <c r="I693" s="176">
        <f>I689</f>
        <v>9.0230000000000009E-5</v>
      </c>
      <c r="J693" s="182"/>
      <c r="K693" s="184">
        <v>1</v>
      </c>
      <c r="L693" s="184">
        <f>'норма часов'!$H$12</f>
        <v>1</v>
      </c>
      <c r="M693" s="178" t="str">
        <f t="shared" si="126"/>
        <v>71 шт *0,00009023/1чел.</v>
      </c>
      <c r="N693" s="133">
        <f>N87</f>
        <v>6104</v>
      </c>
      <c r="O693" s="142">
        <f t="shared" si="122"/>
        <v>39.104237999999995</v>
      </c>
      <c r="P693" s="93"/>
      <c r="Q693" s="93">
        <f t="shared" si="118"/>
        <v>39.104237999999995</v>
      </c>
    </row>
    <row r="694" spans="1:17" s="94" customFormat="1" ht="45" x14ac:dyDescent="0.25">
      <c r="A694" s="276"/>
      <c r="B694" s="279"/>
      <c r="C694" s="269"/>
      <c r="D694" s="208" t="s">
        <v>33</v>
      </c>
      <c r="E694" s="96" t="s">
        <v>28</v>
      </c>
      <c r="F694" s="206" t="s">
        <v>26</v>
      </c>
      <c r="G694" s="168">
        <f>MROUND(H694*K694*I694/L694,0.00000001)</f>
        <v>7.6875960000000007E-2</v>
      </c>
      <c r="H694" s="182">
        <f>H290</f>
        <v>71</v>
      </c>
      <c r="I694" s="176">
        <f>I690</f>
        <v>9.0230000000000009E-5</v>
      </c>
      <c r="J694" s="182"/>
      <c r="K694" s="184">
        <v>12</v>
      </c>
      <c r="L694" s="184">
        <f>'норма часов'!$H$12</f>
        <v>1</v>
      </c>
      <c r="M694" s="178" t="str">
        <f>CONCATENATE(H694," ",F694," ","в мес.","*",K694,"мес.","*",I694,"/",L694,"чел.")</f>
        <v>71 шт в мес.*12мес.*0,00009023/1чел.</v>
      </c>
      <c r="N694" s="133">
        <f>N290</f>
        <v>2200</v>
      </c>
      <c r="O694" s="142">
        <f t="shared" si="122"/>
        <v>169.12711199999998</v>
      </c>
      <c r="P694" s="93"/>
      <c r="Q694" s="93">
        <f t="shared" si="118"/>
        <v>169.12711199999998</v>
      </c>
    </row>
    <row r="695" spans="1:17" s="94" customFormat="1" ht="28.5" x14ac:dyDescent="0.25">
      <c r="A695" s="276"/>
      <c r="B695" s="279"/>
      <c r="C695" s="201" t="s">
        <v>256</v>
      </c>
      <c r="D695" s="208"/>
      <c r="E695" s="96"/>
      <c r="F695" s="206"/>
      <c r="G695" s="168"/>
      <c r="H695" s="182"/>
      <c r="I695" s="176"/>
      <c r="J695" s="182"/>
      <c r="K695" s="184"/>
      <c r="L695" s="184"/>
      <c r="M695" s="178"/>
      <c r="N695" s="139"/>
      <c r="O695" s="140">
        <f>SUM(O674:O694)</f>
        <v>2375.8135740000002</v>
      </c>
      <c r="P695" s="93"/>
      <c r="Q695" s="93">
        <f t="shared" si="118"/>
        <v>0</v>
      </c>
    </row>
    <row r="696" spans="1:17" s="94" customFormat="1" x14ac:dyDescent="0.25">
      <c r="A696" s="276"/>
      <c r="B696" s="279"/>
      <c r="C696" s="198" t="s">
        <v>65</v>
      </c>
      <c r="D696" s="208" t="s">
        <v>115</v>
      </c>
      <c r="E696" s="96" t="s">
        <v>116</v>
      </c>
      <c r="F696" s="206" t="s">
        <v>214</v>
      </c>
      <c r="G696" s="168">
        <f>MROUND(H696*K696*I696/L696,0.0000000001)</f>
        <v>6.40633E-3</v>
      </c>
      <c r="H696" s="182">
        <f t="shared" ref="H696:H701" si="127">H90</f>
        <v>71</v>
      </c>
      <c r="I696" s="176">
        <f>I694</f>
        <v>9.0230000000000009E-5</v>
      </c>
      <c r="J696" s="182"/>
      <c r="K696" s="184">
        <v>1</v>
      </c>
      <c r="L696" s="184">
        <f>'норма часов'!$H$12</f>
        <v>1</v>
      </c>
      <c r="M696" s="178" t="str">
        <f>CONCATENATE(H696," ",F696," ","*",I696,"/",L696,"чел.")</f>
        <v>71 учреждений *0,00009023/1чел.</v>
      </c>
      <c r="N696" s="133">
        <f>N90</f>
        <v>56700</v>
      </c>
      <c r="O696" s="142">
        <f t="shared" ref="O696:O710" si="128">MROUND(G696*N696,0.000001)</f>
        <v>363.23891099999997</v>
      </c>
      <c r="P696" s="93"/>
      <c r="Q696" s="93">
        <f t="shared" si="118"/>
        <v>363.23891099999997</v>
      </c>
    </row>
    <row r="697" spans="1:17" s="94" customFormat="1" x14ac:dyDescent="0.25">
      <c r="A697" s="276"/>
      <c r="B697" s="279"/>
      <c r="C697" s="269" t="s">
        <v>66</v>
      </c>
      <c r="D697" s="208" t="s">
        <v>34</v>
      </c>
      <c r="E697" s="96" t="s">
        <v>47</v>
      </c>
      <c r="F697" s="206" t="s">
        <v>215</v>
      </c>
      <c r="G697" s="168">
        <f t="shared" ref="G697:G703" si="129">MROUND(H697*K697*I697/L697,0.00000001)</f>
        <v>7.6875960000000007E-2</v>
      </c>
      <c r="H697" s="182">
        <f t="shared" si="127"/>
        <v>71</v>
      </c>
      <c r="I697" s="176">
        <f t="shared" si="114"/>
        <v>9.0230000000000009E-5</v>
      </c>
      <c r="J697" s="182"/>
      <c r="K697" s="184">
        <v>12</v>
      </c>
      <c r="L697" s="184">
        <f>'норма часов'!$H$12</f>
        <v>1</v>
      </c>
      <c r="M697" s="178" t="str">
        <f>CONCATENATE(H697," ",F697," ","в мес.","*",K697,"мес.","*",I697,"/",L697,"чел.")</f>
        <v>71 зданий в мес.*12мес.*0,00009023/1чел.</v>
      </c>
      <c r="N697" s="133">
        <f>N91</f>
        <v>4694.6300000000037</v>
      </c>
      <c r="O697" s="142">
        <f t="shared" si="128"/>
        <v>360.90418799999998</v>
      </c>
      <c r="P697" s="93"/>
      <c r="Q697" s="93">
        <f t="shared" si="118"/>
        <v>360.90418799999998</v>
      </c>
    </row>
    <row r="698" spans="1:17" s="94" customFormat="1" x14ac:dyDescent="0.25">
      <c r="A698" s="276"/>
      <c r="B698" s="279"/>
      <c r="C698" s="269"/>
      <c r="D698" s="208" t="s">
        <v>117</v>
      </c>
      <c r="E698" s="96" t="s">
        <v>19</v>
      </c>
      <c r="F698" s="206" t="s">
        <v>216</v>
      </c>
      <c r="G698" s="168">
        <f t="shared" si="129"/>
        <v>0.22449224000000001</v>
      </c>
      <c r="H698" s="182">
        <f t="shared" si="127"/>
        <v>2488</v>
      </c>
      <c r="I698" s="176">
        <f t="shared" si="114"/>
        <v>9.0230000000000009E-5</v>
      </c>
      <c r="J698" s="182"/>
      <c r="K698" s="184">
        <v>1</v>
      </c>
      <c r="L698" s="184">
        <f>'норма часов'!$H$12</f>
        <v>1</v>
      </c>
      <c r="M698" s="178" t="str">
        <f>CONCATENATE(H698," ",F698," ","*",I698,"/",L698,"чел.")</f>
        <v>2488 чел. в год *0,00009023/1чел.</v>
      </c>
      <c r="N698" s="133">
        <f>N92</f>
        <v>1853</v>
      </c>
      <c r="O698" s="142">
        <f t="shared" si="128"/>
        <v>415.98412099999996</v>
      </c>
      <c r="P698" s="93"/>
      <c r="Q698" s="93">
        <f t="shared" si="118"/>
        <v>415.98412099999996</v>
      </c>
    </row>
    <row r="699" spans="1:17" s="94" customFormat="1" ht="30" x14ac:dyDescent="0.25">
      <c r="A699" s="276"/>
      <c r="B699" s="279"/>
      <c r="C699" s="269"/>
      <c r="D699" s="208" t="s">
        <v>39</v>
      </c>
      <c r="E699" s="96" t="s">
        <v>44</v>
      </c>
      <c r="F699" s="206" t="s">
        <v>217</v>
      </c>
      <c r="G699" s="168">
        <f t="shared" si="129"/>
        <v>6.3160999999999998E-3</v>
      </c>
      <c r="H699" s="182">
        <f t="shared" si="127"/>
        <v>70</v>
      </c>
      <c r="I699" s="176">
        <f t="shared" si="114"/>
        <v>9.0230000000000009E-5</v>
      </c>
      <c r="J699" s="182"/>
      <c r="K699" s="184">
        <v>1</v>
      </c>
      <c r="L699" s="184">
        <f>'норма часов'!$H$12</f>
        <v>1</v>
      </c>
      <c r="M699" s="178" t="str">
        <f>CONCATENATE(H699," ",F699," (по 1 ЭЦП на 1 учреждение. Срок сертификата ЭЦП 1 год) ","*",I699,"/",L699,"чел.")</f>
        <v>70 ЭЦП (по 1 ЭЦП на 1 учреждение. Срок сертификата ЭЦП 1 год) *0,00009023/1чел.</v>
      </c>
      <c r="N699" s="133">
        <f>N93</f>
        <v>7743.3599999999897</v>
      </c>
      <c r="O699" s="142">
        <f t="shared" si="128"/>
        <v>48.907835999999996</v>
      </c>
      <c r="P699" s="93"/>
      <c r="Q699" s="93">
        <f t="shared" si="118"/>
        <v>48.907835999999996</v>
      </c>
    </row>
    <row r="700" spans="1:17" s="94" customFormat="1" ht="30" x14ac:dyDescent="0.25">
      <c r="A700" s="276"/>
      <c r="B700" s="279"/>
      <c r="C700" s="269"/>
      <c r="D700" s="208" t="s">
        <v>37</v>
      </c>
      <c r="E700" s="96" t="s">
        <v>42</v>
      </c>
      <c r="F700" s="206" t="s">
        <v>218</v>
      </c>
      <c r="G700" s="168">
        <f t="shared" si="129"/>
        <v>6.3160999999999998E-3</v>
      </c>
      <c r="H700" s="182">
        <f t="shared" si="127"/>
        <v>70</v>
      </c>
      <c r="I700" s="176">
        <f t="shared" si="114"/>
        <v>9.0230000000000009E-5</v>
      </c>
      <c r="J700" s="182"/>
      <c r="K700" s="184">
        <v>1</v>
      </c>
      <c r="L700" s="184">
        <f>'норма часов'!$H$12</f>
        <v>1</v>
      </c>
      <c r="M700" s="178" t="str">
        <f>CONCATENATE(H700," ",F700," (по 1 отчету на 1 учреждение) ","*",I700,"/",L700,"чел.")</f>
        <v>70 отчетов (по 1 отчету на 1 учреждение) *0,00009023/1чел.</v>
      </c>
      <c r="N700" s="133">
        <f>N498</f>
        <v>6540</v>
      </c>
      <c r="O700" s="142">
        <f t="shared" si="128"/>
        <v>41.307293999999999</v>
      </c>
      <c r="P700" s="93"/>
      <c r="Q700" s="93">
        <f t="shared" si="118"/>
        <v>41.307293999999999</v>
      </c>
    </row>
    <row r="701" spans="1:17" s="94" customFormat="1" ht="30" x14ac:dyDescent="0.25">
      <c r="A701" s="276"/>
      <c r="B701" s="279"/>
      <c r="C701" s="269"/>
      <c r="D701" s="208" t="s">
        <v>38</v>
      </c>
      <c r="E701" s="96" t="s">
        <v>43</v>
      </c>
      <c r="F701" s="206" t="s">
        <v>219</v>
      </c>
      <c r="G701" s="168">
        <f t="shared" si="129"/>
        <v>3.302418E-2</v>
      </c>
      <c r="H701" s="182">
        <f t="shared" si="127"/>
        <v>366</v>
      </c>
      <c r="I701" s="176">
        <f t="shared" si="114"/>
        <v>9.0230000000000009E-5</v>
      </c>
      <c r="J701" s="182"/>
      <c r="K701" s="184">
        <v>1</v>
      </c>
      <c r="L701" s="184">
        <f>'норма часов'!$H$12</f>
        <v>1</v>
      </c>
      <c r="M701" s="178" t="str">
        <f>CONCATENATE(H701," ",F701," (заявленная потребность руководителями учреждений) ","*",I701,"/",L701,"чел.")</f>
        <v>366 мест (заявленная потребность руководителями учреждений) *0,00009023/1чел.</v>
      </c>
      <c r="N701" s="133">
        <f t="shared" ref="N701:N708" si="130">N95</f>
        <v>1090</v>
      </c>
      <c r="O701" s="142">
        <f t="shared" si="128"/>
        <v>35.996355999999999</v>
      </c>
      <c r="P701" s="93"/>
      <c r="Q701" s="93">
        <f t="shared" si="118"/>
        <v>35.996355999999999</v>
      </c>
    </row>
    <row r="702" spans="1:17" s="94" customFormat="1" x14ac:dyDescent="0.25">
      <c r="A702" s="276"/>
      <c r="B702" s="279"/>
      <c r="C702" s="269"/>
      <c r="D702" s="208" t="s">
        <v>118</v>
      </c>
      <c r="E702" s="96" t="s">
        <v>19</v>
      </c>
      <c r="F702" s="206" t="s">
        <v>19</v>
      </c>
      <c r="G702" s="168">
        <f t="shared" si="129"/>
        <v>0.22449224000000001</v>
      </c>
      <c r="H702" s="182">
        <f>H601</f>
        <v>2488</v>
      </c>
      <c r="I702" s="176">
        <f t="shared" si="114"/>
        <v>9.0230000000000009E-5</v>
      </c>
      <c r="J702" s="182"/>
      <c r="K702" s="184">
        <v>1</v>
      </c>
      <c r="L702" s="184">
        <f>'норма часов'!$H$12</f>
        <v>1</v>
      </c>
      <c r="M702" s="178" t="str">
        <f>CONCATENATE(H702," ",F702," ","*",I702,"/",L702,"чел.")</f>
        <v>2488 чел. *0,00009023/1чел.</v>
      </c>
      <c r="N702" s="133">
        <f t="shared" si="130"/>
        <v>490.5</v>
      </c>
      <c r="O702" s="142">
        <f t="shared" si="128"/>
        <v>110.113444</v>
      </c>
      <c r="P702" s="93"/>
      <c r="Q702" s="93">
        <f t="shared" si="118"/>
        <v>110.113444</v>
      </c>
    </row>
    <row r="703" spans="1:17" s="94" customFormat="1" ht="30" x14ac:dyDescent="0.25">
      <c r="A703" s="276"/>
      <c r="B703" s="279"/>
      <c r="C703" s="269"/>
      <c r="D703" s="208" t="s">
        <v>35</v>
      </c>
      <c r="E703" s="96" t="s">
        <v>19</v>
      </c>
      <c r="F703" s="206" t="s">
        <v>19</v>
      </c>
      <c r="G703" s="168">
        <f t="shared" si="129"/>
        <v>1.642186E-2</v>
      </c>
      <c r="H703" s="182">
        <f t="shared" ref="H703:H708" si="131">H97</f>
        <v>182</v>
      </c>
      <c r="I703" s="176">
        <f t="shared" si="114"/>
        <v>9.0230000000000009E-5</v>
      </c>
      <c r="J703" s="182"/>
      <c r="K703" s="184">
        <v>1</v>
      </c>
      <c r="L703" s="184">
        <f>'норма часов'!$H$12</f>
        <v>1</v>
      </c>
      <c r="M703" s="178" t="str">
        <f>CONCATENATE(H703," ",F703," (заявленная потребность руководителями учреждений) ","*",I703,"/",L703,"чел.")</f>
        <v>182 чел. (заявленная потребность руководителями учреждений) *0,00009023/1чел.</v>
      </c>
      <c r="N703" s="133">
        <f t="shared" si="130"/>
        <v>763</v>
      </c>
      <c r="O703" s="142">
        <f t="shared" si="128"/>
        <v>12.529878999999999</v>
      </c>
      <c r="P703" s="93"/>
      <c r="Q703" s="93">
        <f t="shared" si="118"/>
        <v>12.529878999999999</v>
      </c>
    </row>
    <row r="704" spans="1:17" s="94" customFormat="1" ht="30" x14ac:dyDescent="0.25">
      <c r="A704" s="276"/>
      <c r="B704" s="279"/>
      <c r="C704" s="269"/>
      <c r="D704" s="208" t="s">
        <v>36</v>
      </c>
      <c r="E704" s="96" t="s">
        <v>19</v>
      </c>
      <c r="F704" s="206" t="s">
        <v>19</v>
      </c>
      <c r="G704" s="168">
        <f>MROUND(H704*K704*I704/L704,0.00000001)</f>
        <v>1.380519E-2</v>
      </c>
      <c r="H704" s="182">
        <f t="shared" si="131"/>
        <v>153</v>
      </c>
      <c r="I704" s="176">
        <f t="shared" si="114"/>
        <v>9.0230000000000009E-5</v>
      </c>
      <c r="J704" s="182"/>
      <c r="K704" s="184">
        <v>1</v>
      </c>
      <c r="L704" s="184">
        <f>'норма часов'!$H$12</f>
        <v>1</v>
      </c>
      <c r="M704" s="178" t="str">
        <f>CONCATENATE(H704," ",F704," (заявленная потребность руководителями учреждений) ","*",I704,"/",L704,"чел.")</f>
        <v>153 чел. (заявленная потребность руководителями учреждений) *0,00009023/1чел.</v>
      </c>
      <c r="N704" s="133">
        <f t="shared" si="130"/>
        <v>1635</v>
      </c>
      <c r="O704" s="142">
        <f t="shared" si="128"/>
        <v>22.571486</v>
      </c>
      <c r="P704" s="93"/>
      <c r="Q704" s="93">
        <f t="shared" si="118"/>
        <v>22.571486</v>
      </c>
    </row>
    <row r="705" spans="1:17" s="94" customFormat="1" ht="30" x14ac:dyDescent="0.25">
      <c r="A705" s="276"/>
      <c r="B705" s="279"/>
      <c r="C705" s="269"/>
      <c r="D705" s="208" t="s">
        <v>119</v>
      </c>
      <c r="E705" s="96" t="s">
        <v>19</v>
      </c>
      <c r="F705" s="206" t="s">
        <v>19</v>
      </c>
      <c r="G705" s="168">
        <f>MROUND(H705*K705*I705/L705,0.000001)</f>
        <v>1.0376E-2</v>
      </c>
      <c r="H705" s="182">
        <f t="shared" si="131"/>
        <v>115</v>
      </c>
      <c r="I705" s="176">
        <f t="shared" ref="I705:I715" si="132">I704</f>
        <v>9.0230000000000009E-5</v>
      </c>
      <c r="J705" s="182"/>
      <c r="K705" s="184">
        <v>1</v>
      </c>
      <c r="L705" s="184">
        <f>'норма часов'!$H$12</f>
        <v>1</v>
      </c>
      <c r="M705" s="178" t="str">
        <f>CONCATENATE(H705," ",F705," (заявленная потребность руководителями учреждений) ","*",I705,"/",L705,"чел.")</f>
        <v>115 чел. (заявленная потребность руководителями учреждений) *0,00009023/1чел.</v>
      </c>
      <c r="N705" s="133">
        <f t="shared" si="130"/>
        <v>3488</v>
      </c>
      <c r="O705" s="142">
        <f t="shared" si="128"/>
        <v>36.191488</v>
      </c>
      <c r="P705" s="93"/>
      <c r="Q705" s="93">
        <f t="shared" si="118"/>
        <v>36.191488</v>
      </c>
    </row>
    <row r="706" spans="1:17" s="94" customFormat="1" ht="30" x14ac:dyDescent="0.25">
      <c r="A706" s="276"/>
      <c r="B706" s="279"/>
      <c r="C706" s="269"/>
      <c r="D706" s="208" t="s">
        <v>309</v>
      </c>
      <c r="E706" s="96" t="s">
        <v>19</v>
      </c>
      <c r="F706" s="206" t="s">
        <v>19</v>
      </c>
      <c r="G706" s="168">
        <f>MROUND(H706*K706*I706/L706,0.000001)</f>
        <v>0.224492</v>
      </c>
      <c r="H706" s="182">
        <f t="shared" si="131"/>
        <v>2488</v>
      </c>
      <c r="I706" s="176">
        <f t="shared" si="132"/>
        <v>9.0230000000000009E-5</v>
      </c>
      <c r="J706" s="182"/>
      <c r="K706" s="184">
        <v>1</v>
      </c>
      <c r="L706" s="184">
        <f>'норма часов'!$H$12</f>
        <v>1</v>
      </c>
      <c r="M706" s="178" t="str">
        <f>CONCATENATE(H706," ",F706," (заявленная потребность руководителями учреждений) ","*",I706,"/",L706,"чел.")</f>
        <v>2488 чел. (заявленная потребность руководителями учреждений) *0,00009023/1чел.</v>
      </c>
      <c r="N706" s="133">
        <f t="shared" si="130"/>
        <v>545</v>
      </c>
      <c r="O706" s="142">
        <f t="shared" si="128"/>
        <v>122.34814</v>
      </c>
      <c r="P706" s="93"/>
      <c r="Q706" s="93">
        <f t="shared" si="118"/>
        <v>122.34814</v>
      </c>
    </row>
    <row r="707" spans="1:17" s="94" customFormat="1" x14ac:dyDescent="0.25">
      <c r="A707" s="276"/>
      <c r="B707" s="279"/>
      <c r="C707" s="269"/>
      <c r="D707" s="166"/>
      <c r="E707" s="166"/>
      <c r="F707" s="206" t="s">
        <v>19</v>
      </c>
      <c r="G707" s="168"/>
      <c r="H707" s="182">
        <f t="shared" si="131"/>
        <v>0</v>
      </c>
      <c r="I707" s="176">
        <f t="shared" si="132"/>
        <v>9.0230000000000009E-5</v>
      </c>
      <c r="J707" s="182"/>
      <c r="K707" s="184">
        <v>1</v>
      </c>
      <c r="L707" s="184">
        <f>'норма часов'!$H$12</f>
        <v>1</v>
      </c>
      <c r="M707" s="178"/>
      <c r="N707" s="133">
        <f t="shared" si="130"/>
        <v>0</v>
      </c>
      <c r="O707" s="142">
        <f t="shared" si="128"/>
        <v>0</v>
      </c>
      <c r="P707" s="93"/>
      <c r="Q707" s="93"/>
    </row>
    <row r="708" spans="1:17" s="94" customFormat="1" x14ac:dyDescent="0.25">
      <c r="A708" s="276"/>
      <c r="B708" s="279"/>
      <c r="C708" s="269"/>
      <c r="D708" s="166" t="s">
        <v>287</v>
      </c>
      <c r="E708" s="166" t="s">
        <v>248</v>
      </c>
      <c r="F708" s="206" t="str">
        <f>F506</f>
        <v>шт.</v>
      </c>
      <c r="G708" s="168">
        <f>MROUND(H708*K708*I708/L708,0.00000001)</f>
        <v>6.3160999999999998E-3</v>
      </c>
      <c r="H708" s="182">
        <f t="shared" si="131"/>
        <v>70</v>
      </c>
      <c r="I708" s="176">
        <f t="shared" si="132"/>
        <v>9.0230000000000009E-5</v>
      </c>
      <c r="J708" s="182"/>
      <c r="K708" s="184">
        <v>1</v>
      </c>
      <c r="L708" s="184">
        <f>'норма часов'!$H$12</f>
        <v>1</v>
      </c>
      <c r="M708" s="178" t="str">
        <f>CONCATENATE(H708," ",F708," ","*",I708,"/",L708,"чел.")</f>
        <v>70 шт. *0,00009023/1чел.</v>
      </c>
      <c r="N708" s="133">
        <f t="shared" si="130"/>
        <v>65258.299999999923</v>
      </c>
      <c r="O708" s="142">
        <f t="shared" si="128"/>
        <v>412.17794899999996</v>
      </c>
      <c r="P708" s="93"/>
      <c r="Q708" s="93">
        <f t="shared" si="118"/>
        <v>412.17794899999996</v>
      </c>
    </row>
    <row r="709" spans="1:17" s="94" customFormat="1" x14ac:dyDescent="0.25">
      <c r="A709" s="276"/>
      <c r="B709" s="279"/>
      <c r="C709" s="269"/>
      <c r="D709" s="166" t="s">
        <v>284</v>
      </c>
      <c r="E709" s="166" t="s">
        <v>26</v>
      </c>
      <c r="F709" s="206" t="s">
        <v>26</v>
      </c>
      <c r="G709" s="168">
        <f>MROUND(H709*K709*I709/L709,0.00000001)</f>
        <v>6.3160999999999998E-3</v>
      </c>
      <c r="H709" s="182">
        <f>$H$103</f>
        <v>70</v>
      </c>
      <c r="I709" s="176">
        <f t="shared" si="132"/>
        <v>9.0230000000000009E-5</v>
      </c>
      <c r="J709" s="182"/>
      <c r="K709" s="184">
        <v>1</v>
      </c>
      <c r="L709" s="184">
        <f>'норма часов'!$H$12</f>
        <v>1</v>
      </c>
      <c r="M709" s="178" t="str">
        <f>CONCATENATE(H709," ",F709," ","*",I709,"/",L709,"чел.")</f>
        <v>70 шт *0,00009023/1чел.</v>
      </c>
      <c r="N709" s="133">
        <f>$N$103</f>
        <v>24000</v>
      </c>
      <c r="O709" s="142">
        <f t="shared" si="128"/>
        <v>151.5864</v>
      </c>
      <c r="P709" s="93"/>
      <c r="Q709" s="93">
        <f t="shared" si="118"/>
        <v>151.5864</v>
      </c>
    </row>
    <row r="710" spans="1:17" s="94" customFormat="1" x14ac:dyDescent="0.25">
      <c r="A710" s="276"/>
      <c r="B710" s="279"/>
      <c r="C710" s="269"/>
      <c r="D710" s="208" t="s">
        <v>121</v>
      </c>
      <c r="E710" s="96" t="s">
        <v>122</v>
      </c>
      <c r="F710" s="206" t="s">
        <v>220</v>
      </c>
      <c r="G710" s="168">
        <f>MROUND(H710*K710*I710/L710,0.00000001)</f>
        <v>6.3160999999999998E-3</v>
      </c>
      <c r="H710" s="182">
        <f>H104</f>
        <v>70</v>
      </c>
      <c r="I710" s="176">
        <f>I706</f>
        <v>9.0230000000000009E-5</v>
      </c>
      <c r="J710" s="182"/>
      <c r="K710" s="184">
        <v>1</v>
      </c>
      <c r="L710" s="184">
        <f>'норма часов'!$H$12</f>
        <v>1</v>
      </c>
      <c r="M710" s="178" t="str">
        <f>CONCATENATE(H710," ",F710," ","*",I710,"/",L710,"чел.")</f>
        <v>70 сайтов *0,00009023/1чел.</v>
      </c>
      <c r="N710" s="133">
        <f>N104</f>
        <v>5668</v>
      </c>
      <c r="O710" s="142">
        <f t="shared" si="128"/>
        <v>35.799655000000001</v>
      </c>
      <c r="P710" s="93"/>
      <c r="Q710" s="93">
        <f t="shared" si="118"/>
        <v>35.799655000000001</v>
      </c>
    </row>
    <row r="711" spans="1:17" s="94" customFormat="1" x14ac:dyDescent="0.25">
      <c r="A711" s="276"/>
      <c r="B711" s="279"/>
      <c r="C711" s="201" t="s">
        <v>257</v>
      </c>
      <c r="D711" s="208"/>
      <c r="E711" s="96"/>
      <c r="F711" s="206"/>
      <c r="G711" s="168"/>
      <c r="H711" s="182"/>
      <c r="I711" s="176"/>
      <c r="J711" s="182"/>
      <c r="K711" s="184"/>
      <c r="L711" s="184"/>
      <c r="M711" s="178"/>
      <c r="N711" s="139"/>
      <c r="O711" s="140">
        <f>SUM(O697:O710)</f>
        <v>1806.4182359999998</v>
      </c>
      <c r="P711" s="93"/>
      <c r="Q711" s="93"/>
    </row>
    <row r="712" spans="1:17" s="94" customFormat="1" ht="25.5" x14ac:dyDescent="0.25">
      <c r="A712" s="276"/>
      <c r="B712" s="279"/>
      <c r="C712" s="198" t="s">
        <v>207</v>
      </c>
      <c r="D712" s="166"/>
      <c r="E712" s="166"/>
      <c r="F712" s="210" t="s">
        <v>206</v>
      </c>
      <c r="G712" s="168"/>
      <c r="H712" s="182">
        <f>H106</f>
        <v>0</v>
      </c>
      <c r="I712" s="176">
        <f>I710</f>
        <v>9.0230000000000009E-5</v>
      </c>
      <c r="J712" s="182"/>
      <c r="K712" s="184">
        <v>12</v>
      </c>
      <c r="L712" s="184">
        <f>'норма часов'!$H$12</f>
        <v>1</v>
      </c>
      <c r="M712" s="178"/>
      <c r="N712" s="133"/>
      <c r="O712" s="142"/>
      <c r="P712" s="93"/>
      <c r="Q712" s="93">
        <f t="shared" si="118"/>
        <v>0</v>
      </c>
    </row>
    <row r="713" spans="1:17" s="94" customFormat="1" ht="30" x14ac:dyDescent="0.25">
      <c r="A713" s="276"/>
      <c r="B713" s="279"/>
      <c r="C713" s="198" t="s">
        <v>67</v>
      </c>
      <c r="D713" s="166" t="s">
        <v>124</v>
      </c>
      <c r="E713" s="193" t="s">
        <v>26</v>
      </c>
      <c r="F713" s="181" t="s">
        <v>26</v>
      </c>
      <c r="G713" s="168">
        <f>MROUND(H713*K713*I713/L713,0.0000001)</f>
        <v>3.1941400000000002E-2</v>
      </c>
      <c r="H713" s="171">
        <f>H107</f>
        <v>354</v>
      </c>
      <c r="I713" s="176">
        <f t="shared" si="132"/>
        <v>9.0230000000000009E-5</v>
      </c>
      <c r="J713" s="182"/>
      <c r="K713" s="184">
        <v>1</v>
      </c>
      <c r="L713" s="184">
        <f>'норма часов'!$H$12</f>
        <v>1</v>
      </c>
      <c r="M713" s="178" t="str">
        <f>CONCATENATE(H713," ",F713," ","*",I713,"/",L713,"чел.")</f>
        <v>354 шт *0,00009023/1чел.</v>
      </c>
      <c r="N713" s="133">
        <f>N107</f>
        <v>2180</v>
      </c>
      <c r="O713" s="142">
        <f>MROUND(G713*N713,0.000001)</f>
        <v>69.632251999999994</v>
      </c>
      <c r="P713" s="93"/>
      <c r="Q713" s="93">
        <f t="shared" si="118"/>
        <v>69.632251999999994</v>
      </c>
    </row>
    <row r="714" spans="1:17" s="94" customFormat="1" x14ac:dyDescent="0.25">
      <c r="A714" s="276"/>
      <c r="B714" s="279"/>
      <c r="C714" s="269" t="s">
        <v>226</v>
      </c>
      <c r="D714" s="166" t="s">
        <v>40</v>
      </c>
      <c r="E714" s="180" t="s">
        <v>26</v>
      </c>
      <c r="F714" s="180" t="s">
        <v>48</v>
      </c>
      <c r="G714" s="168">
        <f>MROUND(H714*K714*I714/L714,0.000001)</f>
        <v>2.5624999999999998E-2</v>
      </c>
      <c r="H714" s="171">
        <f>H108</f>
        <v>284</v>
      </c>
      <c r="I714" s="176">
        <f>I710</f>
        <v>9.0230000000000009E-5</v>
      </c>
      <c r="J714" s="182"/>
      <c r="K714" s="184">
        <v>1</v>
      </c>
      <c r="L714" s="184">
        <f>'норма часов'!$H$12</f>
        <v>1</v>
      </c>
      <c r="M714" s="178" t="str">
        <f>CONCATENATE(H714," ",F714," ","*",I714,"/",L714,"чел.")</f>
        <v>284 шт. *0,00009023/1чел.</v>
      </c>
      <c r="N714" s="133">
        <f>N108</f>
        <v>708.5</v>
      </c>
      <c r="O714" s="142">
        <f>MROUND(G714*N714,0.000001)</f>
        <v>18.155311999999999</v>
      </c>
      <c r="P714" s="93"/>
      <c r="Q714" s="93">
        <f t="shared" si="118"/>
        <v>18.155311999999999</v>
      </c>
    </row>
    <row r="715" spans="1:17" s="94" customFormat="1" x14ac:dyDescent="0.25">
      <c r="A715" s="276"/>
      <c r="B715" s="279"/>
      <c r="C715" s="269"/>
      <c r="D715" s="166"/>
      <c r="E715" s="180"/>
      <c r="F715" s="180" t="s">
        <v>48</v>
      </c>
      <c r="G715" s="168"/>
      <c r="H715" s="171">
        <f>H109</f>
        <v>0</v>
      </c>
      <c r="I715" s="176">
        <f t="shared" si="132"/>
        <v>9.0230000000000009E-5</v>
      </c>
      <c r="J715" s="182"/>
      <c r="K715" s="184">
        <v>1</v>
      </c>
      <c r="L715" s="184">
        <f>'норма часов'!$H$12</f>
        <v>1</v>
      </c>
      <c r="M715" s="178"/>
      <c r="N715" s="133">
        <f>N109</f>
        <v>0</v>
      </c>
      <c r="O715" s="142">
        <f>MROUND(G715*N715,0.000001)</f>
        <v>0</v>
      </c>
      <c r="P715" s="93"/>
      <c r="Q715" s="93"/>
    </row>
    <row r="716" spans="1:17" s="94" customFormat="1" x14ac:dyDescent="0.25">
      <c r="A716" s="277"/>
      <c r="B716" s="280"/>
      <c r="C716" s="221" t="s">
        <v>258</v>
      </c>
      <c r="D716" s="166"/>
      <c r="E716" s="180"/>
      <c r="F716" s="180"/>
      <c r="G716" s="168"/>
      <c r="H716" s="171"/>
      <c r="I716" s="176"/>
      <c r="J716" s="182"/>
      <c r="K716" s="184"/>
      <c r="L716" s="184"/>
      <c r="M716" s="178"/>
      <c r="N716" s="139"/>
      <c r="O716" s="140">
        <f>SUM(O714:O715)</f>
        <v>18.155311999999999</v>
      </c>
      <c r="P716" s="93"/>
      <c r="Q716" s="93"/>
    </row>
    <row r="717" spans="1:17" s="94" customFormat="1" x14ac:dyDescent="0.25">
      <c r="A717" s="275" t="str">
        <f>CONCATENATE('норма часов'!$B$13,",  ",'норма часов'!$C$13,", ",'норма часов'!$D$13,", ",'норма часов'!$F$13)</f>
        <v>Присмотр и уход,  дети-сироты и дети, оставшиеся без попечения родителей, от 3 лет до 8 лет, группа полного дня</v>
      </c>
      <c r="B717" s="278" t="str">
        <f>'норма часов'!$A$13</f>
        <v>880900О.99.0.ББ08АА92000</v>
      </c>
      <c r="C717" s="170"/>
      <c r="D717" s="281" t="s">
        <v>15</v>
      </c>
      <c r="E717" s="281"/>
      <c r="F717" s="281"/>
      <c r="G717" s="282"/>
      <c r="H717" s="171"/>
      <c r="I717" s="176"/>
      <c r="J717" s="171"/>
      <c r="K717" s="177"/>
      <c r="L717" s="177"/>
      <c r="M717" s="197"/>
      <c r="N717" s="139"/>
      <c r="O717" s="140">
        <f>O718+O723+O740</f>
        <v>52693.095732999995</v>
      </c>
      <c r="P717" s="93"/>
      <c r="Q717" s="93">
        <f t="shared" ref="Q717:Q780" si="133">O717*L717</f>
        <v>0</v>
      </c>
    </row>
    <row r="718" spans="1:17" s="94" customFormat="1" x14ac:dyDescent="0.25">
      <c r="A718" s="276"/>
      <c r="B718" s="279"/>
      <c r="C718" s="167"/>
      <c r="D718" s="283" t="s">
        <v>49</v>
      </c>
      <c r="E718" s="283"/>
      <c r="F718" s="283"/>
      <c r="G718" s="284"/>
      <c r="H718" s="171"/>
      <c r="I718" s="176"/>
      <c r="J718" s="171"/>
      <c r="K718" s="177"/>
      <c r="L718" s="177"/>
      <c r="M718" s="178"/>
      <c r="N718" s="133"/>
      <c r="O718" s="140">
        <f>O720+O722</f>
        <v>18888.029041999998</v>
      </c>
      <c r="P718" s="93"/>
      <c r="Q718" s="93">
        <f t="shared" si="133"/>
        <v>0</v>
      </c>
    </row>
    <row r="719" spans="1:17" s="94" customFormat="1" x14ac:dyDescent="0.25">
      <c r="A719" s="276"/>
      <c r="B719" s="279"/>
      <c r="C719" s="167">
        <v>211</v>
      </c>
      <c r="D719" s="179" t="s">
        <v>73</v>
      </c>
      <c r="E719" s="180" t="s">
        <v>87</v>
      </c>
      <c r="F719" s="181" t="s">
        <v>87</v>
      </c>
      <c r="G719" s="168">
        <f>MROUND(H719*K719*I719/L719,0.000001)</f>
        <v>0.81693899999999997</v>
      </c>
      <c r="H719" s="182">
        <f>H12</f>
        <v>754.5</v>
      </c>
      <c r="I719" s="183">
        <f>'норма часов'!$K$13</f>
        <v>5.9551560000000005E-3</v>
      </c>
      <c r="J719" s="182"/>
      <c r="K719" s="184">
        <v>12</v>
      </c>
      <c r="L719" s="184">
        <f>'норма часов'!$H$13</f>
        <v>66</v>
      </c>
      <c r="M719" s="178" t="str">
        <f>CONCATENATE(H719," ",F719," ","в мес.","*",K719,"мес.","*",I719,"/",L719,"чел.")</f>
        <v>754,5 шт. ед в мес.*12мес.*0,005955156/66чел.</v>
      </c>
      <c r="N719" s="133">
        <f>N12</f>
        <v>17757.67192842943</v>
      </c>
      <c r="O719" s="141">
        <f>MROUND(G719*N719,0.000001)</f>
        <v>14506.934748</v>
      </c>
      <c r="P719" s="93"/>
      <c r="Q719" s="93">
        <f t="shared" si="133"/>
        <v>957457.69336799998</v>
      </c>
    </row>
    <row r="720" spans="1:17" s="94" customFormat="1" x14ac:dyDescent="0.25">
      <c r="A720" s="276"/>
      <c r="B720" s="279"/>
      <c r="C720" s="170" t="s">
        <v>249</v>
      </c>
      <c r="D720" s="179"/>
      <c r="E720" s="180"/>
      <c r="F720" s="181"/>
      <c r="G720" s="168"/>
      <c r="H720" s="182"/>
      <c r="I720" s="217"/>
      <c r="J720" s="182"/>
      <c r="K720" s="184"/>
      <c r="L720" s="184"/>
      <c r="M720" s="178"/>
      <c r="N720" s="139"/>
      <c r="O720" s="140">
        <f>SUM(O719)</f>
        <v>14506.934748</v>
      </c>
      <c r="P720" s="93"/>
      <c r="Q720" s="93">
        <f t="shared" si="133"/>
        <v>0</v>
      </c>
    </row>
    <row r="721" spans="1:17" s="94" customFormat="1" x14ac:dyDescent="0.25">
      <c r="A721" s="276"/>
      <c r="B721" s="279"/>
      <c r="C721" s="167">
        <v>213</v>
      </c>
      <c r="D721" s="179" t="s">
        <v>74</v>
      </c>
      <c r="E721" s="180" t="s">
        <v>75</v>
      </c>
      <c r="F721" s="181"/>
      <c r="G721" s="168">
        <v>30.2</v>
      </c>
      <c r="H721" s="171"/>
      <c r="I721" s="176">
        <f>I719</f>
        <v>5.9551560000000005E-3</v>
      </c>
      <c r="J721" s="171"/>
      <c r="K721" s="177">
        <v>12</v>
      </c>
      <c r="L721" s="184">
        <f>'норма часов'!$H$13</f>
        <v>66</v>
      </c>
      <c r="M721" s="178"/>
      <c r="N721" s="133"/>
      <c r="O721" s="142">
        <f>MROUND(O719*0.302,0.000001)</f>
        <v>4381.0942939999995</v>
      </c>
      <c r="P721" s="93"/>
      <c r="Q721" s="93">
        <f t="shared" si="133"/>
        <v>289152.22340399999</v>
      </c>
    </row>
    <row r="722" spans="1:17" s="94" customFormat="1" x14ac:dyDescent="0.25">
      <c r="A722" s="276"/>
      <c r="B722" s="279"/>
      <c r="C722" s="170" t="s">
        <v>250</v>
      </c>
      <c r="D722" s="179"/>
      <c r="E722" s="180"/>
      <c r="F722" s="181"/>
      <c r="G722" s="168"/>
      <c r="H722" s="171"/>
      <c r="I722" s="176"/>
      <c r="J722" s="171"/>
      <c r="K722" s="177"/>
      <c r="L722" s="184"/>
      <c r="M722" s="178"/>
      <c r="N722" s="139"/>
      <c r="O722" s="140">
        <f>SUM(O721)</f>
        <v>4381.0942939999995</v>
      </c>
      <c r="P722" s="93"/>
      <c r="Q722" s="93">
        <f t="shared" si="133"/>
        <v>0</v>
      </c>
    </row>
    <row r="723" spans="1:17" s="94" customFormat="1" x14ac:dyDescent="0.25">
      <c r="A723" s="276"/>
      <c r="B723" s="279"/>
      <c r="C723" s="167"/>
      <c r="D723" s="285" t="s">
        <v>50</v>
      </c>
      <c r="E723" s="285"/>
      <c r="F723" s="285"/>
      <c r="G723" s="284"/>
      <c r="H723" s="171"/>
      <c r="I723" s="176">
        <f>I721</f>
        <v>5.9551560000000005E-3</v>
      </c>
      <c r="J723" s="171"/>
      <c r="K723" s="177"/>
      <c r="L723" s="184"/>
      <c r="M723" s="178"/>
      <c r="N723" s="133"/>
      <c r="O723" s="140">
        <f>O733+O734+O735+O736+O737++O738</f>
        <v>33805.066691</v>
      </c>
      <c r="P723" s="93"/>
      <c r="Q723" s="93">
        <f t="shared" si="133"/>
        <v>0</v>
      </c>
    </row>
    <row r="724" spans="1:17" s="94" customFormat="1" ht="30" x14ac:dyDescent="0.25">
      <c r="A724" s="276"/>
      <c r="B724" s="279"/>
      <c r="C724" s="272" t="s">
        <v>67</v>
      </c>
      <c r="D724" s="166" t="s">
        <v>88</v>
      </c>
      <c r="E724" s="193" t="s">
        <v>26</v>
      </c>
      <c r="F724" s="181" t="s">
        <v>26</v>
      </c>
      <c r="G724" s="168">
        <f>MROUND(H724*K724*I724/L724,0.000001)</f>
        <v>0.40161199999999997</v>
      </c>
      <c r="H724" s="171">
        <f>H118</f>
        <v>4451</v>
      </c>
      <c r="I724" s="176">
        <f t="shared" ref="I724:I805" si="134">I723</f>
        <v>5.9551560000000005E-3</v>
      </c>
      <c r="J724" s="182"/>
      <c r="K724" s="184">
        <v>1</v>
      </c>
      <c r="L724" s="184">
        <f>'норма часов'!$H$13</f>
        <v>66</v>
      </c>
      <c r="M724" s="178" t="str">
        <f>CONCATENATE(H724," ",F724," ","*",I724,"/",L724,"чел.")</f>
        <v>4451 шт *0,005955156/66чел.</v>
      </c>
      <c r="N724" s="133">
        <f>N17</f>
        <v>4487.7952145585241</v>
      </c>
      <c r="O724" s="142">
        <f t="shared" ref="O724:O732" si="135">MROUND(G724*N724,0.000001)</f>
        <v>1802.352412</v>
      </c>
      <c r="P724" s="93"/>
      <c r="Q724" s="93">
        <f t="shared" si="133"/>
        <v>118955.259192</v>
      </c>
    </row>
    <row r="725" spans="1:17" s="94" customFormat="1" ht="30" x14ac:dyDescent="0.25">
      <c r="A725" s="276"/>
      <c r="B725" s="279"/>
      <c r="C725" s="273"/>
      <c r="D725" s="166" t="s">
        <v>89</v>
      </c>
      <c r="E725" s="193" t="s">
        <v>26</v>
      </c>
      <c r="F725" s="181" t="s">
        <v>26</v>
      </c>
      <c r="G725" s="168">
        <f>MROUND(H725*K725*I725/L725,0.000001)</f>
        <v>0.18623399999999998</v>
      </c>
      <c r="H725" s="171">
        <f>H119</f>
        <v>2064</v>
      </c>
      <c r="I725" s="176">
        <f t="shared" si="134"/>
        <v>5.9551560000000005E-3</v>
      </c>
      <c r="J725" s="182"/>
      <c r="K725" s="184">
        <v>1</v>
      </c>
      <c r="L725" s="184">
        <f>'норма часов'!$H$13</f>
        <v>66</v>
      </c>
      <c r="M725" s="178" t="str">
        <f t="shared" ref="M725:M732" si="136">CONCATENATE(H725," ",F725," ","*",I725,"/",L725,"чел.")</f>
        <v>2064 шт *0,005955156/66чел.</v>
      </c>
      <c r="N725" s="133">
        <f>N18</f>
        <v>10298.088691860465</v>
      </c>
      <c r="O725" s="142">
        <f t="shared" si="135"/>
        <v>1917.854249</v>
      </c>
      <c r="P725" s="93"/>
      <c r="Q725" s="93">
        <f t="shared" si="133"/>
        <v>126578.38043399999</v>
      </c>
    </row>
    <row r="726" spans="1:17" s="94" customFormat="1" ht="30" x14ac:dyDescent="0.25">
      <c r="A726" s="276"/>
      <c r="B726" s="279"/>
      <c r="C726" s="273"/>
      <c r="D726" s="166" t="s">
        <v>90</v>
      </c>
      <c r="E726" s="193" t="s">
        <v>26</v>
      </c>
      <c r="F726" s="181" t="s">
        <v>26</v>
      </c>
      <c r="G726" s="168">
        <f>MROUND(H726*K726*I726/L726,0.00000001)</f>
        <v>2.8873499999999999E-3</v>
      </c>
      <c r="H726" s="171">
        <f>H120</f>
        <v>32</v>
      </c>
      <c r="I726" s="176">
        <f t="shared" si="134"/>
        <v>5.9551560000000005E-3</v>
      </c>
      <c r="J726" s="182"/>
      <c r="K726" s="184">
        <v>1</v>
      </c>
      <c r="L726" s="184">
        <f>'норма часов'!$H$13</f>
        <v>66</v>
      </c>
      <c r="M726" s="178" t="str">
        <f t="shared" si="136"/>
        <v>32 шт *0,005955156/66чел.</v>
      </c>
      <c r="N726" s="133">
        <f>N19</f>
        <v>92105</v>
      </c>
      <c r="O726" s="142">
        <f t="shared" si="135"/>
        <v>265.93937199999999</v>
      </c>
      <c r="P726" s="93"/>
      <c r="Q726" s="93">
        <f t="shared" si="133"/>
        <v>17551.998552000001</v>
      </c>
    </row>
    <row r="727" spans="1:17" s="94" customFormat="1" ht="30" x14ac:dyDescent="0.25">
      <c r="A727" s="276"/>
      <c r="B727" s="279"/>
      <c r="C727" s="273"/>
      <c r="D727" s="166" t="s">
        <v>293</v>
      </c>
      <c r="E727" s="193" t="s">
        <v>26</v>
      </c>
      <c r="F727" s="181" t="s">
        <v>26</v>
      </c>
      <c r="G727" s="168">
        <f t="shared" ref="G727:G732" si="137">MROUND(H727*K727*I727/L727,0.00000001)</f>
        <v>9.564340000000001E-3</v>
      </c>
      <c r="H727" s="171">
        <f>$H$20</f>
        <v>106</v>
      </c>
      <c r="I727" s="176">
        <f t="shared" si="134"/>
        <v>5.9551560000000005E-3</v>
      </c>
      <c r="J727" s="182"/>
      <c r="K727" s="184">
        <v>1</v>
      </c>
      <c r="L727" s="184">
        <f>'норма часов'!$H$13</f>
        <v>66</v>
      </c>
      <c r="M727" s="178" t="str">
        <f t="shared" si="136"/>
        <v>106 шт *0,005955156/66чел.</v>
      </c>
      <c r="N727" s="130">
        <f>$N$20</f>
        <v>25724</v>
      </c>
      <c r="O727" s="142">
        <f t="shared" si="135"/>
        <v>246.03308199999998</v>
      </c>
      <c r="P727" s="93"/>
      <c r="Q727" s="93">
        <f t="shared" si="133"/>
        <v>16238.183411999998</v>
      </c>
    </row>
    <row r="728" spans="1:17" s="94" customFormat="1" x14ac:dyDescent="0.25">
      <c r="A728" s="276"/>
      <c r="B728" s="279"/>
      <c r="C728" s="273"/>
      <c r="D728" s="166" t="s">
        <v>288</v>
      </c>
      <c r="E728" s="193" t="s">
        <v>26</v>
      </c>
      <c r="F728" s="181" t="s">
        <v>26</v>
      </c>
      <c r="G728" s="168">
        <f t="shared" si="137"/>
        <v>1.06471E-2</v>
      </c>
      <c r="H728" s="171">
        <f>$H$21</f>
        <v>118</v>
      </c>
      <c r="I728" s="176">
        <f t="shared" si="134"/>
        <v>5.9551560000000005E-3</v>
      </c>
      <c r="J728" s="182"/>
      <c r="K728" s="184">
        <v>1</v>
      </c>
      <c r="L728" s="184">
        <f>'норма часов'!$H$13</f>
        <v>66</v>
      </c>
      <c r="M728" s="178" t="str">
        <f t="shared" si="136"/>
        <v>118 шт *0,005955156/66чел.</v>
      </c>
      <c r="N728" s="130">
        <f>$N$21</f>
        <v>66824.851694915254</v>
      </c>
      <c r="O728" s="142">
        <f t="shared" si="135"/>
        <v>711.49087799999995</v>
      </c>
      <c r="P728" s="93"/>
      <c r="Q728" s="93">
        <f t="shared" si="133"/>
        <v>46958.397947999998</v>
      </c>
    </row>
    <row r="729" spans="1:17" s="94" customFormat="1" x14ac:dyDescent="0.25">
      <c r="A729" s="276"/>
      <c r="B729" s="279"/>
      <c r="C729" s="273"/>
      <c r="D729" s="166" t="s">
        <v>289</v>
      </c>
      <c r="E729" s="193" t="s">
        <v>26</v>
      </c>
      <c r="F729" s="181" t="s">
        <v>26</v>
      </c>
      <c r="G729" s="168">
        <f t="shared" si="137"/>
        <v>2.8873499999999999E-3</v>
      </c>
      <c r="H729" s="171">
        <f>$H$22</f>
        <v>32</v>
      </c>
      <c r="I729" s="176">
        <f t="shared" si="134"/>
        <v>5.9551560000000005E-3</v>
      </c>
      <c r="J729" s="182"/>
      <c r="K729" s="184">
        <v>1</v>
      </c>
      <c r="L729" s="184">
        <f>'норма часов'!$H$13</f>
        <v>66</v>
      </c>
      <c r="M729" s="178" t="str">
        <f t="shared" si="136"/>
        <v>32 шт *0,005955156/66чел.</v>
      </c>
      <c r="N729" s="130">
        <f>$N$22</f>
        <v>55471.189999999973</v>
      </c>
      <c r="O729" s="142">
        <f t="shared" si="135"/>
        <v>160.16473999999999</v>
      </c>
      <c r="P729" s="93"/>
      <c r="Q729" s="93">
        <f t="shared" si="133"/>
        <v>10570.87284</v>
      </c>
    </row>
    <row r="730" spans="1:17" s="94" customFormat="1" ht="30" x14ac:dyDescent="0.25">
      <c r="A730" s="276"/>
      <c r="B730" s="279"/>
      <c r="C730" s="273"/>
      <c r="D730" s="166" t="s">
        <v>290</v>
      </c>
      <c r="E730" s="193" t="s">
        <v>26</v>
      </c>
      <c r="F730" s="181" t="s">
        <v>26</v>
      </c>
      <c r="G730" s="168">
        <f t="shared" si="137"/>
        <v>2.5264300000000001E-3</v>
      </c>
      <c r="H730" s="171">
        <f>$H$23</f>
        <v>28</v>
      </c>
      <c r="I730" s="176">
        <f t="shared" si="134"/>
        <v>5.9551560000000005E-3</v>
      </c>
      <c r="J730" s="182"/>
      <c r="K730" s="184">
        <v>1</v>
      </c>
      <c r="L730" s="184">
        <f>'норма часов'!$H$13</f>
        <v>66</v>
      </c>
      <c r="M730" s="178" t="str">
        <f t="shared" si="136"/>
        <v>28 шт *0,005955156/66чел.</v>
      </c>
      <c r="N730" s="133">
        <f>$N$23</f>
        <v>46683.610000000008</v>
      </c>
      <c r="O730" s="142">
        <f t="shared" si="135"/>
        <v>117.94287299999999</v>
      </c>
      <c r="P730" s="93"/>
      <c r="Q730" s="93">
        <f t="shared" si="133"/>
        <v>7784.2296179999994</v>
      </c>
    </row>
    <row r="731" spans="1:17" s="94" customFormat="1" x14ac:dyDescent="0.25">
      <c r="A731" s="276"/>
      <c r="B731" s="279"/>
      <c r="C731" s="273"/>
      <c r="D731" s="166" t="s">
        <v>291</v>
      </c>
      <c r="E731" s="193" t="s">
        <v>26</v>
      </c>
      <c r="F731" s="181" t="s">
        <v>26</v>
      </c>
      <c r="G731" s="168">
        <f t="shared" si="137"/>
        <v>2.70689E-3</v>
      </c>
      <c r="H731" s="171">
        <f>$H$24</f>
        <v>30</v>
      </c>
      <c r="I731" s="176">
        <f t="shared" si="134"/>
        <v>5.9551560000000005E-3</v>
      </c>
      <c r="J731" s="182"/>
      <c r="K731" s="184">
        <v>1</v>
      </c>
      <c r="L731" s="184">
        <f>'норма часов'!$H$13</f>
        <v>66</v>
      </c>
      <c r="M731" s="178" t="str">
        <f t="shared" si="136"/>
        <v>30 шт *0,005955156/66чел.</v>
      </c>
      <c r="N731" s="133">
        <f>$N$24</f>
        <v>16750.030000000006</v>
      </c>
      <c r="O731" s="142">
        <f t="shared" si="135"/>
        <v>45.340488999999998</v>
      </c>
      <c r="P731" s="93"/>
      <c r="Q731" s="93">
        <f t="shared" si="133"/>
        <v>2992.4722739999997</v>
      </c>
    </row>
    <row r="732" spans="1:17" s="94" customFormat="1" ht="30" x14ac:dyDescent="0.25">
      <c r="A732" s="276"/>
      <c r="B732" s="279"/>
      <c r="C732" s="274"/>
      <c r="D732" s="166" t="s">
        <v>292</v>
      </c>
      <c r="E732" s="193" t="s">
        <v>26</v>
      </c>
      <c r="F732" s="181" t="s">
        <v>26</v>
      </c>
      <c r="G732" s="168">
        <f t="shared" si="137"/>
        <v>1.073733E-2</v>
      </c>
      <c r="H732" s="171">
        <f>$H$25</f>
        <v>119</v>
      </c>
      <c r="I732" s="176">
        <f t="shared" si="134"/>
        <v>5.9551560000000005E-3</v>
      </c>
      <c r="J732" s="182"/>
      <c r="K732" s="184">
        <v>1</v>
      </c>
      <c r="L732" s="184">
        <f>'норма часов'!$H$13</f>
        <v>66</v>
      </c>
      <c r="M732" s="178" t="str">
        <f t="shared" si="136"/>
        <v>119 шт *0,005955156/66чел.</v>
      </c>
      <c r="N732" s="133">
        <f>$N$25</f>
        <v>11979.1</v>
      </c>
      <c r="O732" s="142">
        <f t="shared" si="135"/>
        <v>128.62354999999999</v>
      </c>
      <c r="P732" s="93"/>
      <c r="Q732" s="93">
        <f t="shared" si="133"/>
        <v>8489.1543000000001</v>
      </c>
    </row>
    <row r="733" spans="1:17" s="94" customFormat="1" x14ac:dyDescent="0.25">
      <c r="A733" s="276"/>
      <c r="B733" s="279"/>
      <c r="C733" s="170" t="s">
        <v>251</v>
      </c>
      <c r="D733" s="166"/>
      <c r="E733" s="193"/>
      <c r="F733" s="181"/>
      <c r="G733" s="168"/>
      <c r="H733" s="171"/>
      <c r="I733" s="176"/>
      <c r="J733" s="182"/>
      <c r="K733" s="184"/>
      <c r="L733" s="184"/>
      <c r="M733" s="178"/>
      <c r="N733" s="139"/>
      <c r="O733" s="140">
        <f>SUM(O724:O732)</f>
        <v>5395.7416450000001</v>
      </c>
      <c r="P733" s="93"/>
      <c r="Q733" s="93">
        <f t="shared" si="133"/>
        <v>0</v>
      </c>
    </row>
    <row r="734" spans="1:17" s="94" customFormat="1" x14ac:dyDescent="0.25">
      <c r="A734" s="276"/>
      <c r="B734" s="279"/>
      <c r="C734" s="167" t="s">
        <v>91</v>
      </c>
      <c r="D734" s="166"/>
      <c r="E734" s="180"/>
      <c r="F734" s="181">
        <v>0</v>
      </c>
      <c r="G734" s="168"/>
      <c r="H734" s="171"/>
      <c r="I734" s="176">
        <f>I726</f>
        <v>5.9551560000000005E-3</v>
      </c>
      <c r="J734" s="182"/>
      <c r="K734" s="184"/>
      <c r="L734" s="184"/>
      <c r="M734" s="178"/>
      <c r="N734" s="133"/>
      <c r="O734" s="142">
        <f>MROUND(G734*N734,0.000001)</f>
        <v>0</v>
      </c>
      <c r="P734" s="93"/>
      <c r="Q734" s="93">
        <f t="shared" si="133"/>
        <v>0</v>
      </c>
    </row>
    <row r="735" spans="1:17" s="94" customFormat="1" ht="30" x14ac:dyDescent="0.25">
      <c r="A735" s="276"/>
      <c r="B735" s="279"/>
      <c r="C735" s="167" t="s">
        <v>93</v>
      </c>
      <c r="D735" s="218" t="s">
        <v>94</v>
      </c>
      <c r="E735" s="180" t="s">
        <v>95</v>
      </c>
      <c r="F735" s="181" t="s">
        <v>95</v>
      </c>
      <c r="G735" s="196">
        <f>G28</f>
        <v>247</v>
      </c>
      <c r="H735" s="171">
        <f>H28</f>
        <v>247</v>
      </c>
      <c r="I735" s="176">
        <f t="shared" si="134"/>
        <v>5.9551560000000005E-3</v>
      </c>
      <c r="J735" s="182"/>
      <c r="K735" s="184">
        <v>1</v>
      </c>
      <c r="L735" s="184">
        <f>'норма часов'!$H$13</f>
        <v>66</v>
      </c>
      <c r="M735" s="178" t="str">
        <f>CONCATENATE(G735,"- фактичесое посещение 1 ребенка в год")</f>
        <v>247- фактичесое посещение 1 ребенка в год</v>
      </c>
      <c r="N735" s="133">
        <f>N129</f>
        <v>103.30800858029392</v>
      </c>
      <c r="O735" s="142">
        <f>MROUND(G735*N735,0.000001)</f>
        <v>25517.078118999998</v>
      </c>
      <c r="P735" s="93"/>
      <c r="Q735" s="93">
        <f t="shared" si="133"/>
        <v>1684127.1558539998</v>
      </c>
    </row>
    <row r="736" spans="1:17" s="94" customFormat="1" ht="30" x14ac:dyDescent="0.25">
      <c r="A736" s="276"/>
      <c r="B736" s="279"/>
      <c r="C736" s="167" t="s">
        <v>96</v>
      </c>
      <c r="D736" s="166" t="s">
        <v>97</v>
      </c>
      <c r="E736" s="180" t="s">
        <v>98</v>
      </c>
      <c r="F736" s="181" t="s">
        <v>203</v>
      </c>
      <c r="G736" s="168">
        <f>MROUND(H736*K736*I736/L736,0.000001)</f>
        <v>2.253034</v>
      </c>
      <c r="H736" s="171">
        <f>H130</f>
        <v>24970</v>
      </c>
      <c r="I736" s="176">
        <f t="shared" si="134"/>
        <v>5.9551560000000005E-3</v>
      </c>
      <c r="J736" s="182"/>
      <c r="K736" s="184">
        <v>1</v>
      </c>
      <c r="L736" s="184">
        <f>'норма часов'!$H$13</f>
        <v>66</v>
      </c>
      <c r="M736" s="178" t="str">
        <f>CONCATENATE(H736," ",F736," ","*",I736,"/",L736,"чел.")</f>
        <v>24970 компл. *0,005955156/66чел.</v>
      </c>
      <c r="N736" s="133">
        <f>N29</f>
        <v>636.48928313976774</v>
      </c>
      <c r="O736" s="142">
        <f>MROUND(G736*N736,0.000001)</f>
        <v>1434.0319959999999</v>
      </c>
      <c r="P736" s="93"/>
      <c r="Q736" s="93">
        <f t="shared" si="133"/>
        <v>94646.111735999992</v>
      </c>
    </row>
    <row r="737" spans="1:17" s="94" customFormat="1" ht="30" x14ac:dyDescent="0.25">
      <c r="A737" s="276"/>
      <c r="B737" s="279"/>
      <c r="C737" s="270" t="s">
        <v>85</v>
      </c>
      <c r="D737" s="166" t="s">
        <v>99</v>
      </c>
      <c r="E737" s="180" t="s">
        <v>202</v>
      </c>
      <c r="F737" s="181" t="s">
        <v>204</v>
      </c>
      <c r="G737" s="168">
        <f>MROUND(H737*K737*I737/L737,0.000001)</f>
        <v>0.543543</v>
      </c>
      <c r="H737" s="171">
        <f>H131</f>
        <v>502</v>
      </c>
      <c r="I737" s="176">
        <f t="shared" si="134"/>
        <v>5.9551560000000005E-3</v>
      </c>
      <c r="J737" s="182"/>
      <c r="K737" s="184">
        <v>12</v>
      </c>
      <c r="L737" s="184">
        <f>'норма часов'!$H$13</f>
        <v>66</v>
      </c>
      <c r="M737" s="178" t="str">
        <f>CONCATENATE(H737," ",F737," ","*",I737,"/",L737,"чел.")</f>
        <v>502 гр. *0,005955156/66чел.</v>
      </c>
      <c r="N737" s="133">
        <f>N30</f>
        <v>2150.1340039840643</v>
      </c>
      <c r="O737" s="142">
        <f>MROUND(G737*N737,0.000001)</f>
        <v>1168.6902869999999</v>
      </c>
      <c r="P737" s="93"/>
      <c r="Q737" s="93">
        <f t="shared" si="133"/>
        <v>77133.558941999989</v>
      </c>
    </row>
    <row r="738" spans="1:17" s="94" customFormat="1" ht="30" x14ac:dyDescent="0.25">
      <c r="A738" s="276"/>
      <c r="B738" s="279"/>
      <c r="C738" s="270"/>
      <c r="D738" s="166" t="s">
        <v>100</v>
      </c>
      <c r="E738" s="180" t="s">
        <v>98</v>
      </c>
      <c r="F738" s="181" t="s">
        <v>203</v>
      </c>
      <c r="G738" s="168">
        <f>MROUND(H738*K738*I738/L738,0.00000001)</f>
        <v>3.3294740000000003E-2</v>
      </c>
      <c r="H738" s="171">
        <f>H132</f>
        <v>369</v>
      </c>
      <c r="I738" s="176">
        <f t="shared" si="134"/>
        <v>5.9551560000000005E-3</v>
      </c>
      <c r="J738" s="182"/>
      <c r="K738" s="184">
        <v>1</v>
      </c>
      <c r="L738" s="184">
        <f>'норма часов'!$H$13</f>
        <v>66</v>
      </c>
      <c r="M738" s="178" t="str">
        <f>CONCATENATE(H738," ",F738," ","*",I738,"/",L738,"чел.")</f>
        <v>369 компл. *0,005955156/66чел.</v>
      </c>
      <c r="N738" s="133">
        <f>N334</f>
        <v>8695.8073170731714</v>
      </c>
      <c r="O738" s="142">
        <f>MROUND(G738*N738,0.000001)</f>
        <v>289.52464399999997</v>
      </c>
      <c r="P738" s="93"/>
      <c r="Q738" s="93">
        <f t="shared" si="133"/>
        <v>19108.626503999996</v>
      </c>
    </row>
    <row r="739" spans="1:17" s="94" customFormat="1" x14ac:dyDescent="0.25">
      <c r="A739" s="276"/>
      <c r="B739" s="279"/>
      <c r="C739" s="170" t="s">
        <v>259</v>
      </c>
      <c r="D739" s="283"/>
      <c r="E739" s="283"/>
      <c r="F739" s="283"/>
      <c r="G739" s="284"/>
      <c r="H739" s="171"/>
      <c r="I739" s="176">
        <f t="shared" si="134"/>
        <v>5.9551560000000005E-3</v>
      </c>
      <c r="J739" s="171"/>
      <c r="K739" s="177"/>
      <c r="L739" s="184"/>
      <c r="M739" s="197"/>
      <c r="N739" s="133"/>
      <c r="O739" s="140">
        <f>O737+O738</f>
        <v>1458.214931</v>
      </c>
      <c r="P739" s="93"/>
      <c r="Q739" s="93">
        <f t="shared" si="133"/>
        <v>0</v>
      </c>
    </row>
    <row r="740" spans="1:17" s="92" customFormat="1" x14ac:dyDescent="0.25">
      <c r="A740" s="276"/>
      <c r="B740" s="279"/>
      <c r="C740" s="170"/>
      <c r="D740" s="283" t="s">
        <v>51</v>
      </c>
      <c r="E740" s="283"/>
      <c r="F740" s="283"/>
      <c r="G740" s="284"/>
      <c r="H740" s="171"/>
      <c r="I740" s="172">
        <f t="shared" si="134"/>
        <v>5.9551560000000005E-3</v>
      </c>
      <c r="J740" s="173"/>
      <c r="K740" s="174"/>
      <c r="L740" s="184"/>
      <c r="M740" s="175"/>
      <c r="N740" s="139"/>
      <c r="O740" s="140"/>
      <c r="P740" s="91"/>
      <c r="Q740" s="93">
        <f t="shared" si="133"/>
        <v>0</v>
      </c>
    </row>
    <row r="741" spans="1:17" s="94" customFormat="1" x14ac:dyDescent="0.25">
      <c r="A741" s="276"/>
      <c r="B741" s="279"/>
      <c r="C741" s="170"/>
      <c r="D741" s="286" t="s">
        <v>5</v>
      </c>
      <c r="E741" s="286"/>
      <c r="F741" s="286"/>
      <c r="G741" s="287"/>
      <c r="H741" s="171"/>
      <c r="I741" s="176">
        <f t="shared" si="134"/>
        <v>5.9551560000000005E-3</v>
      </c>
      <c r="J741" s="171"/>
      <c r="K741" s="177"/>
      <c r="L741" s="184"/>
      <c r="M741" s="197"/>
      <c r="N741" s="139"/>
      <c r="O741" s="140">
        <f>O742+O752+O758+O760+O762+O764+O766</f>
        <v>62730.572559859262</v>
      </c>
      <c r="P741" s="93"/>
      <c r="Q741" s="93"/>
    </row>
    <row r="742" spans="1:17" s="94" customFormat="1" x14ac:dyDescent="0.25">
      <c r="A742" s="276"/>
      <c r="B742" s="279"/>
      <c r="C742" s="198" t="s">
        <v>57</v>
      </c>
      <c r="D742" s="286" t="s">
        <v>6</v>
      </c>
      <c r="E742" s="286"/>
      <c r="F742" s="286"/>
      <c r="G742" s="287"/>
      <c r="H742" s="182"/>
      <c r="I742" s="176">
        <f t="shared" si="134"/>
        <v>5.9551560000000005E-3</v>
      </c>
      <c r="J742" s="182"/>
      <c r="K742" s="184"/>
      <c r="L742" s="184"/>
      <c r="M742" s="197"/>
      <c r="N742" s="133"/>
      <c r="O742" s="140">
        <f>O743+O744+O748+O751</f>
        <v>16701.273729859262</v>
      </c>
      <c r="P742" s="93"/>
      <c r="Q742" s="93">
        <f t="shared" si="133"/>
        <v>0</v>
      </c>
    </row>
    <row r="743" spans="1:17" s="94" customFormat="1" ht="30" x14ac:dyDescent="0.25">
      <c r="A743" s="276"/>
      <c r="B743" s="279"/>
      <c r="C743" s="198" t="s">
        <v>59</v>
      </c>
      <c r="D743" s="166" t="s">
        <v>7</v>
      </c>
      <c r="E743" s="199" t="s">
        <v>8</v>
      </c>
      <c r="F743" s="199" t="s">
        <v>8</v>
      </c>
      <c r="G743" s="168">
        <f>MROUND(H743*K743*I743/L743,0.000001)</f>
        <v>351.12614299999996</v>
      </c>
      <c r="H743" s="219">
        <f>H36</f>
        <v>3891472.4332458824</v>
      </c>
      <c r="I743" s="176">
        <f t="shared" si="134"/>
        <v>5.9551560000000005E-3</v>
      </c>
      <c r="J743" s="182"/>
      <c r="K743" s="184">
        <v>1</v>
      </c>
      <c r="L743" s="184">
        <f>'норма часов'!$H$13</f>
        <v>66</v>
      </c>
      <c r="M743" s="178" t="str">
        <f>CONCATENATE(H743," ",F743,"(лимиты выделенные УЖКХ) ","*",I743,"/",L743,"чел.")</f>
        <v>3891472,43324588 кВт час.(лимиты выделенные УЖКХ) *0,005955156/66чел.</v>
      </c>
      <c r="N743" s="133">
        <f>N36</f>
        <v>10.421489327157605</v>
      </c>
      <c r="O743" s="142">
        <f>MROUND(G743*N743,0.000001)</f>
        <v>3659.2573519999996</v>
      </c>
      <c r="P743" s="93"/>
      <c r="Q743" s="93">
        <f t="shared" si="133"/>
        <v>241510.98523199998</v>
      </c>
    </row>
    <row r="744" spans="1:17" s="94" customFormat="1" ht="30" x14ac:dyDescent="0.25">
      <c r="A744" s="276"/>
      <c r="B744" s="279"/>
      <c r="C744" s="198" t="s">
        <v>60</v>
      </c>
      <c r="D744" s="166" t="s">
        <v>9</v>
      </c>
      <c r="E744" s="199" t="s">
        <v>10</v>
      </c>
      <c r="F744" s="199" t="s">
        <v>10</v>
      </c>
      <c r="G744" s="168">
        <f>MROUND(H744*K744*I744/L744,0.0000001)</f>
        <v>2.6889018</v>
      </c>
      <c r="H744" s="182">
        <f>H37</f>
        <v>29800.65</v>
      </c>
      <c r="I744" s="176">
        <f t="shared" si="134"/>
        <v>5.9551560000000005E-3</v>
      </c>
      <c r="J744" s="182"/>
      <c r="K744" s="184">
        <v>1</v>
      </c>
      <c r="L744" s="184">
        <f>'норма часов'!$H$13</f>
        <v>66</v>
      </c>
      <c r="M744" s="178" t="str">
        <f>CONCATENATE(H744," ",F744,"(лимиты выделенные УЖКХ) ","*",I744,"/",L744,"чел.")</f>
        <v>29800,65 Гкал(лимиты выделенные УЖКХ) *0,005955156/66чел.</v>
      </c>
      <c r="N744" s="133">
        <f>N37</f>
        <v>2853.8909184866775</v>
      </c>
      <c r="O744" s="142">
        <f>MROUND(G744*N744,0.000001)</f>
        <v>7673.8324279999997</v>
      </c>
      <c r="P744" s="93"/>
      <c r="Q744" s="93">
        <f t="shared" si="133"/>
        <v>506472.94024799997</v>
      </c>
    </row>
    <row r="745" spans="1:17" s="94" customFormat="1" ht="30" x14ac:dyDescent="0.25">
      <c r="A745" s="276"/>
      <c r="B745" s="279"/>
      <c r="C745" s="269" t="s">
        <v>61</v>
      </c>
      <c r="D745" s="166" t="s">
        <v>12</v>
      </c>
      <c r="E745" s="200" t="s">
        <v>11</v>
      </c>
      <c r="F745" s="200" t="s">
        <v>11</v>
      </c>
      <c r="G745" s="168">
        <f>MROUND(H745*K745*I745/L745,0.000001)</f>
        <v>20.557648999999998</v>
      </c>
      <c r="H745" s="182">
        <f>H38</f>
        <v>227836.99175999995</v>
      </c>
      <c r="I745" s="176">
        <f t="shared" si="134"/>
        <v>5.9551560000000005E-3</v>
      </c>
      <c r="J745" s="182"/>
      <c r="K745" s="184">
        <v>1</v>
      </c>
      <c r="L745" s="184">
        <f>'норма часов'!$H$13</f>
        <v>66</v>
      </c>
      <c r="M745" s="178" t="str">
        <f>CONCATENATE(H745," ",F745,"(лимиты выделенные УЖКХ) ","*",I745,"/",L745,"чел.")</f>
        <v>227836,99176 м3(лимиты выделенные УЖКХ) *0,005955156/66чел.</v>
      </c>
      <c r="N745" s="133">
        <f>N139</f>
        <v>51.83000000000002</v>
      </c>
      <c r="O745" s="142">
        <f>MROUND(G745*N745,0.000001)</f>
        <v>1065.5029480000001</v>
      </c>
      <c r="P745" s="93"/>
      <c r="Q745" s="93">
        <f t="shared" si="133"/>
        <v>70323.194568000006</v>
      </c>
    </row>
    <row r="746" spans="1:17" s="94" customFormat="1" ht="30" x14ac:dyDescent="0.25">
      <c r="A746" s="276"/>
      <c r="B746" s="279"/>
      <c r="C746" s="269"/>
      <c r="D746" s="166" t="s">
        <v>17</v>
      </c>
      <c r="E746" s="200" t="s">
        <v>11</v>
      </c>
      <c r="F746" s="200" t="s">
        <v>11</v>
      </c>
      <c r="G746" s="168">
        <f>MROUND(H746*K746*I746/L746,0.0000000000001)</f>
        <v>2.81611849404E-2</v>
      </c>
      <c r="H746" s="182">
        <f>H140</f>
        <v>26.008809369960769</v>
      </c>
      <c r="I746" s="176">
        <f t="shared" si="134"/>
        <v>5.9551560000000005E-3</v>
      </c>
      <c r="J746" s="182"/>
      <c r="K746" s="184">
        <v>12</v>
      </c>
      <c r="L746" s="184">
        <f>'норма часов'!$H$13</f>
        <v>66</v>
      </c>
      <c r="M746" s="178" t="str">
        <f>CONCATENATE(H746," ",F746,"(лимиты выделенные УЖКХ) ","*",I746,"/",L746,"чел.")</f>
        <v>26,0088093699608 м3(лимиты выделенные УЖКХ) *0,005955156/66чел.</v>
      </c>
      <c r="N746" s="133">
        <f>N39</f>
        <v>57495.6</v>
      </c>
      <c r="O746" s="142">
        <f>MROUND(G746*N746,0.0000000000001)</f>
        <v>1619.1442248592623</v>
      </c>
      <c r="P746" s="93"/>
      <c r="Q746" s="93">
        <f t="shared" si="133"/>
        <v>106863.51884071132</v>
      </c>
    </row>
    <row r="747" spans="1:17" s="94" customFormat="1" ht="30" x14ac:dyDescent="0.25">
      <c r="A747" s="276"/>
      <c r="B747" s="279"/>
      <c r="C747" s="269"/>
      <c r="D747" s="166" t="s">
        <v>13</v>
      </c>
      <c r="E747" s="200" t="s">
        <v>11</v>
      </c>
      <c r="F747" s="200" t="s">
        <v>11</v>
      </c>
      <c r="G747" s="168">
        <f>MROUND(H747*K747*I747/L747,0.000001)</f>
        <v>20.557648999999998</v>
      </c>
      <c r="H747" s="182">
        <f>H40</f>
        <v>227836.99175999995</v>
      </c>
      <c r="I747" s="176">
        <f t="shared" si="134"/>
        <v>5.9551560000000005E-3</v>
      </c>
      <c r="J747" s="182"/>
      <c r="K747" s="184">
        <v>1</v>
      </c>
      <c r="L747" s="184">
        <f>'норма часов'!$H$13</f>
        <v>66</v>
      </c>
      <c r="M747" s="178" t="str">
        <f>CONCATENATE(H747," ",F747,"(лимиты выделенные УЖКХ) ","*",I747,"/",L747,"чел.")</f>
        <v>227836,99176 м3(лимиты выделенные УЖКХ) *0,005955156/66чел.</v>
      </c>
      <c r="N747" s="133">
        <f>N40</f>
        <v>109.46574140931681</v>
      </c>
      <c r="O747" s="142">
        <f>MROUND(G747*N747,0.000001)</f>
        <v>2250.3582889999998</v>
      </c>
      <c r="P747" s="93"/>
      <c r="Q747" s="93">
        <f t="shared" si="133"/>
        <v>148523.64707399998</v>
      </c>
    </row>
    <row r="748" spans="1:17" s="94" customFormat="1" ht="28.5" x14ac:dyDescent="0.25">
      <c r="A748" s="276"/>
      <c r="B748" s="279"/>
      <c r="C748" s="201" t="s">
        <v>253</v>
      </c>
      <c r="D748" s="166"/>
      <c r="E748" s="200"/>
      <c r="F748" s="200"/>
      <c r="G748" s="168"/>
      <c r="H748" s="182"/>
      <c r="I748" s="176"/>
      <c r="J748" s="182"/>
      <c r="K748" s="184"/>
      <c r="L748" s="184"/>
      <c r="M748" s="178"/>
      <c r="N748" s="139"/>
      <c r="O748" s="140">
        <f>SUM(O745:O747)</f>
        <v>4935.0054618592621</v>
      </c>
      <c r="P748" s="93"/>
      <c r="Q748" s="93">
        <f t="shared" si="133"/>
        <v>0</v>
      </c>
    </row>
    <row r="749" spans="1:17" s="94" customFormat="1" x14ac:dyDescent="0.25">
      <c r="A749" s="276"/>
      <c r="B749" s="279"/>
      <c r="C749" s="269" t="s">
        <v>208</v>
      </c>
      <c r="D749" s="166" t="s">
        <v>21</v>
      </c>
      <c r="E749" s="96" t="s">
        <v>11</v>
      </c>
      <c r="F749" s="96" t="s">
        <v>11</v>
      </c>
      <c r="G749" s="168">
        <f>MROUND(H749*K749*I749/L749,0.00000001)</f>
        <v>3.1552400000000001E-2</v>
      </c>
      <c r="H749" s="182">
        <f>H42</f>
        <v>349.68999999999994</v>
      </c>
      <c r="I749" s="176">
        <f>I747</f>
        <v>5.9551560000000005E-3</v>
      </c>
      <c r="J749" s="182"/>
      <c r="K749" s="184">
        <v>1</v>
      </c>
      <c r="L749" s="184">
        <f>'норма часов'!$H$13</f>
        <v>66</v>
      </c>
      <c r="M749" s="178" t="str">
        <f>CONCATENATE(H749," ",F749," ","*",I749,"/",L749,"чел.")</f>
        <v>349,69 м3 *0,005955156/66чел.</v>
      </c>
      <c r="N749" s="133">
        <f>N42</f>
        <v>8906.5643855986727</v>
      </c>
      <c r="O749" s="142">
        <f>MROUND(G749*N749,0.000001)</f>
        <v>281.023482</v>
      </c>
      <c r="P749" s="93"/>
      <c r="Q749" s="93">
        <f t="shared" si="133"/>
        <v>18547.549812000001</v>
      </c>
    </row>
    <row r="750" spans="1:17" s="94" customFormat="1" ht="45" x14ac:dyDescent="0.25">
      <c r="A750" s="276"/>
      <c r="B750" s="279"/>
      <c r="C750" s="269"/>
      <c r="D750" s="166" t="s">
        <v>22</v>
      </c>
      <c r="E750" s="96" t="s">
        <v>23</v>
      </c>
      <c r="F750" s="96" t="s">
        <v>26</v>
      </c>
      <c r="G750" s="168">
        <f>MROUND(H750*K750*I750/L750,0.0000001)</f>
        <v>2.5625199999999997E-2</v>
      </c>
      <c r="H750" s="182">
        <f>H43</f>
        <v>284</v>
      </c>
      <c r="I750" s="176">
        <f t="shared" si="134"/>
        <v>5.9551560000000005E-3</v>
      </c>
      <c r="J750" s="182"/>
      <c r="K750" s="184">
        <v>1</v>
      </c>
      <c r="L750" s="184">
        <f>'норма часов'!$H$13</f>
        <v>66</v>
      </c>
      <c r="M750" s="178" t="str">
        <f>CONCATENATE(H750," ",F750,"(потребность из расчета 4 контейнера для уборки территории весной и осенью на 1 учреждение)","*",I750,"/",L750,"чел.")</f>
        <v>284 шт(потребность из расчета 4 контейнера для уборки территории весной и осенью на 1 учреждение)*0,005955156/66чел.</v>
      </c>
      <c r="N750" s="133">
        <f>N649</f>
        <v>5937.7100000000055</v>
      </c>
      <c r="O750" s="142">
        <f>MROUND(G750*N750,0.000001)</f>
        <v>152.15500599999999</v>
      </c>
      <c r="P750" s="93"/>
      <c r="Q750" s="93">
        <f t="shared" si="133"/>
        <v>10042.230395999999</v>
      </c>
    </row>
    <row r="751" spans="1:17" s="94" customFormat="1" ht="28.5" x14ac:dyDescent="0.25">
      <c r="A751" s="276"/>
      <c r="B751" s="279"/>
      <c r="C751" s="201" t="s">
        <v>254</v>
      </c>
      <c r="D751" s="166"/>
      <c r="E751" s="96"/>
      <c r="F751" s="96"/>
      <c r="G751" s="168"/>
      <c r="H751" s="182"/>
      <c r="I751" s="176"/>
      <c r="J751" s="182"/>
      <c r="K751" s="184"/>
      <c r="L751" s="184"/>
      <c r="M751" s="178"/>
      <c r="N751" s="139"/>
      <c r="O751" s="140">
        <f>SUM(O749:O750)</f>
        <v>433.17848800000002</v>
      </c>
      <c r="P751" s="93"/>
      <c r="Q751" s="93">
        <f t="shared" si="133"/>
        <v>0</v>
      </c>
    </row>
    <row r="752" spans="1:17" s="94" customFormat="1" x14ac:dyDescent="0.25">
      <c r="A752" s="276"/>
      <c r="B752" s="279"/>
      <c r="C752" s="198"/>
      <c r="D752" s="285" t="s">
        <v>14</v>
      </c>
      <c r="E752" s="285"/>
      <c r="F752" s="285"/>
      <c r="G752" s="284"/>
      <c r="H752" s="204"/>
      <c r="I752" s="176">
        <f>I747</f>
        <v>5.9551560000000005E-3</v>
      </c>
      <c r="J752" s="204"/>
      <c r="K752" s="205"/>
      <c r="L752" s="184"/>
      <c r="M752" s="197"/>
      <c r="N752" s="133"/>
      <c r="O752" s="140">
        <f>O756+O757</f>
        <v>38738.891472000003</v>
      </c>
      <c r="P752" s="93"/>
      <c r="Q752" s="93"/>
    </row>
    <row r="753" spans="1:17" s="94" customFormat="1" x14ac:dyDescent="0.25">
      <c r="A753" s="276"/>
      <c r="B753" s="279"/>
      <c r="C753" s="269" t="s">
        <v>62</v>
      </c>
      <c r="D753" s="166" t="s">
        <v>41</v>
      </c>
      <c r="E753" s="193" t="s">
        <v>20</v>
      </c>
      <c r="F753" s="193" t="s">
        <v>20</v>
      </c>
      <c r="G753" s="168">
        <f>MROUND(H753*K753*I753/L753,0.00000001)</f>
        <v>4.8904232800000003</v>
      </c>
      <c r="H753" s="182">
        <f>H147</f>
        <v>54199.745000000003</v>
      </c>
      <c r="I753" s="176">
        <f t="shared" si="134"/>
        <v>5.9551560000000005E-3</v>
      </c>
      <c r="J753" s="182"/>
      <c r="K753" s="184">
        <v>1</v>
      </c>
      <c r="L753" s="184">
        <f>'норма часов'!$H$13</f>
        <v>66</v>
      </c>
      <c r="M753" s="178" t="str">
        <f>CONCATENATE(H753," ",F753," ","*",I753,"/",L753,"чел.")</f>
        <v>54199,745 м2 *0,005955156/66чел.</v>
      </c>
      <c r="N753" s="133">
        <f>N46</f>
        <v>1389.0226051801535</v>
      </c>
      <c r="O753" s="142">
        <f>MROUND(G753*N753,0.000001)</f>
        <v>6792.9084849999999</v>
      </c>
      <c r="P753" s="93"/>
      <c r="Q753" s="93">
        <f t="shared" si="133"/>
        <v>448331.96000999998</v>
      </c>
    </row>
    <row r="754" spans="1:17" s="94" customFormat="1" x14ac:dyDescent="0.25">
      <c r="A754" s="276"/>
      <c r="B754" s="279"/>
      <c r="C754" s="269"/>
      <c r="D754" s="166" t="s">
        <v>41</v>
      </c>
      <c r="E754" s="193" t="s">
        <v>78</v>
      </c>
      <c r="F754" s="193" t="s">
        <v>78</v>
      </c>
      <c r="G754" s="168">
        <f>MROUND(H754*K754*I754/L754,0.00000001)</f>
        <v>0.65673641000000005</v>
      </c>
      <c r="H754" s="182">
        <f>H47</f>
        <v>7278.5</v>
      </c>
      <c r="I754" s="176">
        <f t="shared" si="134"/>
        <v>5.9551560000000005E-3</v>
      </c>
      <c r="J754" s="182"/>
      <c r="K754" s="184">
        <v>1</v>
      </c>
      <c r="L754" s="184">
        <f>'норма часов'!$H$13</f>
        <v>66</v>
      </c>
      <c r="M754" s="178" t="str">
        <f>CONCATENATE(H754," ",F754," ","*",I754,"/",L754,"чел.")</f>
        <v>7278,5 погон.м. *0,005955156/66чел.</v>
      </c>
      <c r="N754" s="133">
        <f>N47</f>
        <v>4431.8197430789314</v>
      </c>
      <c r="O754" s="142">
        <f>MROUND(G754*N754,0.000001)</f>
        <v>2910.5373879999997</v>
      </c>
      <c r="P754" s="93"/>
      <c r="Q754" s="93">
        <f t="shared" si="133"/>
        <v>192095.46760799998</v>
      </c>
    </row>
    <row r="755" spans="1:17" s="94" customFormat="1" x14ac:dyDescent="0.25">
      <c r="A755" s="276"/>
      <c r="B755" s="279"/>
      <c r="C755" s="269"/>
      <c r="D755" s="166" t="s">
        <v>41</v>
      </c>
      <c r="E755" s="193" t="s">
        <v>48</v>
      </c>
      <c r="F755" s="193" t="s">
        <v>48</v>
      </c>
      <c r="G755" s="168">
        <f>MROUND(H755*K755*I755/L755,0.0000000001)</f>
        <v>0.205452882</v>
      </c>
      <c r="H755" s="182">
        <f>H48</f>
        <v>2277</v>
      </c>
      <c r="I755" s="176">
        <f t="shared" si="134"/>
        <v>5.9551560000000005E-3</v>
      </c>
      <c r="J755" s="182"/>
      <c r="K755" s="184">
        <v>1</v>
      </c>
      <c r="L755" s="184">
        <f>'норма часов'!$H$13</f>
        <v>66</v>
      </c>
      <c r="M755" s="178" t="str">
        <f>CONCATENATE(H755," ",F755," ","*",I755,"/",L755,"чел.")</f>
        <v>2277 шт. *0,005955156/66чел.</v>
      </c>
      <c r="N755" s="133">
        <f>N48</f>
        <v>141324.10953008343</v>
      </c>
      <c r="O755" s="142">
        <f>MROUND(G755*N755,0.000001)</f>
        <v>29035.445598999999</v>
      </c>
      <c r="P755" s="93"/>
      <c r="Q755" s="93">
        <f t="shared" si="133"/>
        <v>1916339.4095339999</v>
      </c>
    </row>
    <row r="756" spans="1:17" s="94" customFormat="1" ht="28.5" x14ac:dyDescent="0.25">
      <c r="A756" s="276"/>
      <c r="B756" s="279"/>
      <c r="C756" s="201" t="s">
        <v>252</v>
      </c>
      <c r="D756" s="166"/>
      <c r="E756" s="193"/>
      <c r="F756" s="193"/>
      <c r="G756" s="168"/>
      <c r="H756" s="182"/>
      <c r="I756" s="176"/>
      <c r="J756" s="182"/>
      <c r="K756" s="184"/>
      <c r="L756" s="184"/>
      <c r="M756" s="178"/>
      <c r="N756" s="139"/>
      <c r="O756" s="140">
        <f>SUM(O753:O755)</f>
        <v>38738.891472000003</v>
      </c>
      <c r="P756" s="93"/>
      <c r="Q756" s="93">
        <f t="shared" si="133"/>
        <v>0</v>
      </c>
    </row>
    <row r="757" spans="1:17" s="94" customFormat="1" x14ac:dyDescent="0.25">
      <c r="A757" s="276"/>
      <c r="B757" s="279"/>
      <c r="C757" s="198" t="s">
        <v>63</v>
      </c>
      <c r="D757" s="166"/>
      <c r="E757" s="193"/>
      <c r="F757" s="193" t="s">
        <v>20</v>
      </c>
      <c r="G757" s="168"/>
      <c r="H757" s="182">
        <f>H656</f>
        <v>0</v>
      </c>
      <c r="I757" s="176">
        <f>I755</f>
        <v>5.9551560000000005E-3</v>
      </c>
      <c r="J757" s="182"/>
      <c r="K757" s="184">
        <v>12</v>
      </c>
      <c r="L757" s="184">
        <f>'норма часов'!$H$13</f>
        <v>66</v>
      </c>
      <c r="M757" s="178"/>
      <c r="N757" s="133">
        <f>N656</f>
        <v>0</v>
      </c>
      <c r="O757" s="142">
        <f>MROUND(G757*N757,0.000001)</f>
        <v>0</v>
      </c>
      <c r="P757" s="93"/>
      <c r="Q757" s="93"/>
    </row>
    <row r="758" spans="1:17" s="94" customFormat="1" x14ac:dyDescent="0.25">
      <c r="A758" s="276"/>
      <c r="B758" s="279"/>
      <c r="C758" s="198"/>
      <c r="D758" s="283" t="s">
        <v>52</v>
      </c>
      <c r="E758" s="283"/>
      <c r="F758" s="283"/>
      <c r="G758" s="284"/>
      <c r="H758" s="171"/>
      <c r="I758" s="176">
        <f t="shared" si="134"/>
        <v>5.9551560000000005E-3</v>
      </c>
      <c r="J758" s="171"/>
      <c r="K758" s="177"/>
      <c r="L758" s="184"/>
      <c r="M758" s="197"/>
      <c r="N758" s="133"/>
      <c r="O758" s="140"/>
      <c r="P758" s="93"/>
      <c r="Q758" s="93">
        <f t="shared" si="133"/>
        <v>0</v>
      </c>
    </row>
    <row r="759" spans="1:17" s="94" customFormat="1" x14ac:dyDescent="0.25">
      <c r="A759" s="276"/>
      <c r="B759" s="279"/>
      <c r="C759" s="198"/>
      <c r="D759" s="179"/>
      <c r="E759" s="180"/>
      <c r="F759" s="181"/>
      <c r="G759" s="168"/>
      <c r="H759" s="171"/>
      <c r="I759" s="176">
        <f t="shared" si="134"/>
        <v>5.9551560000000005E-3</v>
      </c>
      <c r="J759" s="171"/>
      <c r="K759" s="177"/>
      <c r="L759" s="184"/>
      <c r="M759" s="197"/>
      <c r="N759" s="133"/>
      <c r="O759" s="142"/>
      <c r="P759" s="93"/>
      <c r="Q759" s="93">
        <f t="shared" si="133"/>
        <v>0</v>
      </c>
    </row>
    <row r="760" spans="1:17" s="94" customFormat="1" x14ac:dyDescent="0.25">
      <c r="A760" s="276"/>
      <c r="B760" s="279"/>
      <c r="C760" s="267" t="s">
        <v>101</v>
      </c>
      <c r="D760" s="288" t="s">
        <v>53</v>
      </c>
      <c r="E760" s="288"/>
      <c r="F760" s="288"/>
      <c r="G760" s="289"/>
      <c r="H760" s="171"/>
      <c r="I760" s="176">
        <f t="shared" si="134"/>
        <v>5.9551560000000005E-3</v>
      </c>
      <c r="J760" s="171"/>
      <c r="K760" s="177"/>
      <c r="L760" s="184"/>
      <c r="M760" s="197"/>
      <c r="N760" s="133"/>
      <c r="O760" s="140">
        <f>O761</f>
        <v>31.732966999999999</v>
      </c>
      <c r="P760" s="93"/>
      <c r="Q760" s="93">
        <f t="shared" si="133"/>
        <v>0</v>
      </c>
    </row>
    <row r="761" spans="1:17" s="94" customFormat="1" ht="45" x14ac:dyDescent="0.25">
      <c r="A761" s="276"/>
      <c r="B761" s="279"/>
      <c r="C761" s="268"/>
      <c r="D761" s="166" t="s">
        <v>286</v>
      </c>
      <c r="E761" s="180" t="s">
        <v>26</v>
      </c>
      <c r="F761" s="180" t="s">
        <v>26</v>
      </c>
      <c r="G761" s="168">
        <f>MROUND(H761*K761*I761/L761,0.00000001)</f>
        <v>7.5792890000000002E-2</v>
      </c>
      <c r="H761" s="171">
        <f>$H$54</f>
        <v>70</v>
      </c>
      <c r="I761" s="176">
        <f t="shared" si="134"/>
        <v>5.9551560000000005E-3</v>
      </c>
      <c r="J761" s="171"/>
      <c r="K761" s="177">
        <v>12</v>
      </c>
      <c r="L761" s="184">
        <f>'норма часов'!$H$13</f>
        <v>66</v>
      </c>
      <c r="M761" s="178" t="str">
        <f>CONCATENATE(H761," ",F761," ","в мес.","*",K761,"мес.","*",I761,"/",L761,"чел.")</f>
        <v>70 шт в мес.*12мес.*0,005955156/66чел.</v>
      </c>
      <c r="N761" s="133">
        <f>$N$54</f>
        <v>418.67999999999967</v>
      </c>
      <c r="O761" s="142">
        <f>MROUND(G761*N761,0.000001)</f>
        <v>31.732966999999999</v>
      </c>
      <c r="P761" s="93"/>
      <c r="Q761" s="93">
        <f t="shared" si="133"/>
        <v>2094.375822</v>
      </c>
    </row>
    <row r="762" spans="1:17" s="94" customFormat="1" x14ac:dyDescent="0.25">
      <c r="A762" s="276"/>
      <c r="B762" s="279"/>
      <c r="C762" s="269" t="s">
        <v>102</v>
      </c>
      <c r="D762" s="288" t="s">
        <v>54</v>
      </c>
      <c r="E762" s="288"/>
      <c r="F762" s="288"/>
      <c r="G762" s="289"/>
      <c r="H762" s="171"/>
      <c r="I762" s="176">
        <f>I760</f>
        <v>5.9551560000000005E-3</v>
      </c>
      <c r="J762" s="182"/>
      <c r="K762" s="177"/>
      <c r="L762" s="184"/>
      <c r="M762" s="197"/>
      <c r="N762" s="133"/>
      <c r="O762" s="140">
        <f>O763</f>
        <v>10.857816999999999</v>
      </c>
      <c r="P762" s="93"/>
      <c r="Q762" s="93">
        <f t="shared" si="133"/>
        <v>0</v>
      </c>
    </row>
    <row r="763" spans="1:17" s="94" customFormat="1" x14ac:dyDescent="0.25">
      <c r="A763" s="276"/>
      <c r="B763" s="279"/>
      <c r="C763" s="269"/>
      <c r="D763" s="179" t="s">
        <v>103</v>
      </c>
      <c r="E763" s="180" t="s">
        <v>26</v>
      </c>
      <c r="F763" s="180" t="s">
        <v>26</v>
      </c>
      <c r="G763" s="168">
        <f>MROUND(H763*K763*I763/L763,0.0000001)</f>
        <v>4.3309999999999998E-3</v>
      </c>
      <c r="H763" s="182">
        <v>4</v>
      </c>
      <c r="I763" s="176">
        <f t="shared" si="134"/>
        <v>5.9551560000000005E-3</v>
      </c>
      <c r="J763" s="182"/>
      <c r="K763" s="184">
        <v>12</v>
      </c>
      <c r="L763" s="184">
        <f>'норма часов'!$H$13</f>
        <v>66</v>
      </c>
      <c r="M763" s="178" t="str">
        <f>CONCATENATE(H763," ",F763," ","в мес.","*",K763,"мес.","*",I763,"/",L763,"чел.")</f>
        <v>4 шт в мес.*12мес.*0,005955156/66чел.</v>
      </c>
      <c r="N763" s="133">
        <f>N56</f>
        <v>2507</v>
      </c>
      <c r="O763" s="142">
        <f>MROUND(G763*N763,0.000001)</f>
        <v>10.857816999999999</v>
      </c>
      <c r="P763" s="93"/>
      <c r="Q763" s="93">
        <f t="shared" si="133"/>
        <v>716.61592199999996</v>
      </c>
    </row>
    <row r="764" spans="1:17" s="94" customFormat="1" x14ac:dyDescent="0.25">
      <c r="A764" s="276"/>
      <c r="B764" s="279"/>
      <c r="C764" s="198"/>
      <c r="D764" s="283" t="s">
        <v>55</v>
      </c>
      <c r="E764" s="283"/>
      <c r="F764" s="283"/>
      <c r="G764" s="284"/>
      <c r="H764" s="171"/>
      <c r="I764" s="176">
        <f t="shared" si="134"/>
        <v>5.9551560000000005E-3</v>
      </c>
      <c r="J764" s="171"/>
      <c r="K764" s="177"/>
      <c r="L764" s="184"/>
      <c r="M764" s="197"/>
      <c r="N764" s="133"/>
      <c r="O764" s="142"/>
      <c r="P764" s="93"/>
      <c r="Q764" s="93">
        <f t="shared" si="133"/>
        <v>0</v>
      </c>
    </row>
    <row r="765" spans="1:17" s="94" customFormat="1" x14ac:dyDescent="0.25">
      <c r="A765" s="276"/>
      <c r="B765" s="279"/>
      <c r="C765" s="198"/>
      <c r="D765" s="166"/>
      <c r="E765" s="96"/>
      <c r="F765" s="206"/>
      <c r="G765" s="161"/>
      <c r="H765" s="171"/>
      <c r="I765" s="176">
        <f t="shared" si="134"/>
        <v>5.9551560000000005E-3</v>
      </c>
      <c r="J765" s="171"/>
      <c r="K765" s="177"/>
      <c r="L765" s="184"/>
      <c r="M765" s="197"/>
      <c r="N765" s="133"/>
      <c r="O765" s="142"/>
      <c r="P765" s="93"/>
      <c r="Q765" s="93">
        <f t="shared" si="133"/>
        <v>0</v>
      </c>
    </row>
    <row r="766" spans="1:17" s="94" customFormat="1" x14ac:dyDescent="0.25">
      <c r="A766" s="276"/>
      <c r="B766" s="279"/>
      <c r="C766" s="198"/>
      <c r="D766" s="288" t="s">
        <v>56</v>
      </c>
      <c r="E766" s="288"/>
      <c r="F766" s="288"/>
      <c r="G766" s="289"/>
      <c r="H766" s="182"/>
      <c r="I766" s="176">
        <f t="shared" si="134"/>
        <v>5.9551560000000005E-3</v>
      </c>
      <c r="J766" s="182"/>
      <c r="K766" s="184"/>
      <c r="L766" s="184"/>
      <c r="M766" s="197"/>
      <c r="N766" s="133"/>
      <c r="O766" s="140">
        <f>O774+O796+O797+O812+O813+O814+O817</f>
        <v>7247.8165739999995</v>
      </c>
      <c r="P766" s="93"/>
      <c r="Q766" s="93"/>
    </row>
    <row r="767" spans="1:17" s="94" customFormat="1" ht="45" x14ac:dyDescent="0.25">
      <c r="A767" s="276"/>
      <c r="B767" s="279"/>
      <c r="C767" s="269" t="s">
        <v>64</v>
      </c>
      <c r="D767" s="166" t="s">
        <v>24</v>
      </c>
      <c r="E767" s="96" t="s">
        <v>20</v>
      </c>
      <c r="F767" s="96" t="s">
        <v>209</v>
      </c>
      <c r="G767" s="168">
        <f>MROUND(H767*K767*I767/L767,0.000001)</f>
        <v>135.79662399999998</v>
      </c>
      <c r="H767" s="182">
        <f>H363</f>
        <v>125417.61000000002</v>
      </c>
      <c r="I767" s="176">
        <f t="shared" si="134"/>
        <v>5.9551560000000005E-3</v>
      </c>
      <c r="J767" s="182"/>
      <c r="K767" s="184">
        <v>12</v>
      </c>
      <c r="L767" s="184">
        <f>'норма часов'!$H$13</f>
        <v>66</v>
      </c>
      <c r="M767" s="178" t="str">
        <f t="shared" ref="M767:M773" si="138">CONCATENATE(H767," ",F767," ","в мес.","*",K767,"мес.","*",I767,"/",L767,"чел.")</f>
        <v>125417,61 м2 (обрабатываемая площадь) в мес.*12мес.*0,005955156/66чел.</v>
      </c>
      <c r="N767" s="133">
        <f t="shared" ref="N767:N773" si="139">N60</f>
        <v>1.1554000005793981</v>
      </c>
      <c r="O767" s="142">
        <f t="shared" ref="O767:O773" si="140">MROUND(G767*N767,0.000001)</f>
        <v>156.89941899999999</v>
      </c>
      <c r="P767" s="93"/>
      <c r="Q767" s="93">
        <f t="shared" si="133"/>
        <v>10355.361654</v>
      </c>
    </row>
    <row r="768" spans="1:17" s="94" customFormat="1" ht="45" x14ac:dyDescent="0.25">
      <c r="A768" s="276"/>
      <c r="B768" s="279"/>
      <c r="C768" s="269"/>
      <c r="D768" s="166" t="s">
        <v>77</v>
      </c>
      <c r="E768" s="96" t="s">
        <v>20</v>
      </c>
      <c r="F768" s="96" t="s">
        <v>209</v>
      </c>
      <c r="G768" s="168">
        <f>MROUND(H768*K768*I768/L768,0.000001)</f>
        <v>135.79662399999998</v>
      </c>
      <c r="H768" s="182">
        <f>H465</f>
        <v>125417.61000000002</v>
      </c>
      <c r="I768" s="176">
        <f t="shared" si="134"/>
        <v>5.9551560000000005E-3</v>
      </c>
      <c r="J768" s="182"/>
      <c r="K768" s="184">
        <v>12</v>
      </c>
      <c r="L768" s="184">
        <f>'норма часов'!$H$13</f>
        <v>66</v>
      </c>
      <c r="M768" s="178" t="str">
        <f t="shared" si="138"/>
        <v>125417,61 м2 (обрабатываемая площадь) в мес.*12мес.*0,005955156/66чел.</v>
      </c>
      <c r="N768" s="133">
        <f t="shared" si="139"/>
        <v>1.5260000303519317</v>
      </c>
      <c r="O768" s="142">
        <f t="shared" si="140"/>
        <v>207.225652</v>
      </c>
      <c r="P768" s="93"/>
      <c r="Q768" s="93">
        <f t="shared" si="133"/>
        <v>13676.893032</v>
      </c>
    </row>
    <row r="769" spans="1:17" s="94" customFormat="1" ht="45" x14ac:dyDescent="0.25">
      <c r="A769" s="276"/>
      <c r="B769" s="279"/>
      <c r="C769" s="269"/>
      <c r="D769" s="166" t="s">
        <v>298</v>
      </c>
      <c r="E769" s="96" t="s">
        <v>20</v>
      </c>
      <c r="F769" s="96" t="s">
        <v>209</v>
      </c>
      <c r="G769" s="168">
        <f>MROUND(H769*K769*I769/L769,0.00000001)</f>
        <v>135.79662413</v>
      </c>
      <c r="H769" s="182">
        <f>H62</f>
        <v>125417.61000000002</v>
      </c>
      <c r="I769" s="176">
        <f>I765</f>
        <v>5.9551560000000005E-3</v>
      </c>
      <c r="J769" s="182"/>
      <c r="K769" s="184">
        <v>12</v>
      </c>
      <c r="L769" s="184">
        <f>'норма часов'!$H$13</f>
        <v>66</v>
      </c>
      <c r="M769" s="178" t="str">
        <f t="shared" si="138"/>
        <v>125417,61 м2 (обрабатываемая площадь) в мес.*12мес.*0,005955156/66чел.</v>
      </c>
      <c r="N769" s="133">
        <f t="shared" si="139"/>
        <v>0.54500000704313645</v>
      </c>
      <c r="O769" s="142">
        <f t="shared" si="140"/>
        <v>74.009160999999992</v>
      </c>
      <c r="P769" s="93"/>
      <c r="Q769" s="93">
        <f t="shared" si="133"/>
        <v>4884.6046259999994</v>
      </c>
    </row>
    <row r="770" spans="1:17" s="94" customFormat="1" ht="45" x14ac:dyDescent="0.25">
      <c r="A770" s="276"/>
      <c r="B770" s="279"/>
      <c r="C770" s="269"/>
      <c r="D770" s="166" t="s">
        <v>299</v>
      </c>
      <c r="E770" s="96" t="s">
        <v>20</v>
      </c>
      <c r="F770" s="96" t="s">
        <v>209</v>
      </c>
      <c r="G770" s="168">
        <f>MROUND(H770*K770*I770/L770,0.00000001)</f>
        <v>271.59324824999999</v>
      </c>
      <c r="H770" s="182">
        <f>H63</f>
        <v>125417.61000000002</v>
      </c>
      <c r="I770" s="176">
        <f>I766</f>
        <v>5.9551560000000005E-3</v>
      </c>
      <c r="J770" s="182"/>
      <c r="K770" s="184">
        <v>24</v>
      </c>
      <c r="L770" s="184">
        <f>'норма часов'!$H$13</f>
        <v>66</v>
      </c>
      <c r="M770" s="178" t="str">
        <f>CONCATENATE(H770," ",F770," ","в год","*",K770," раза в год","*",I770,"/",L770,"чел.")</f>
        <v>125417,61 м2 (обрабатываемая площадь) в год*24 раза в год*0,005955156/66чел.</v>
      </c>
      <c r="N770" s="133">
        <f t="shared" si="139"/>
        <v>2.2890000056610869</v>
      </c>
      <c r="O770" s="142">
        <f t="shared" si="140"/>
        <v>621.67694699999993</v>
      </c>
      <c r="P770" s="93"/>
      <c r="Q770" s="93">
        <f t="shared" si="133"/>
        <v>41030.678501999995</v>
      </c>
    </row>
    <row r="771" spans="1:17" s="94" customFormat="1" ht="45" x14ac:dyDescent="0.25">
      <c r="A771" s="276"/>
      <c r="B771" s="279"/>
      <c r="C771" s="269"/>
      <c r="D771" s="166" t="s">
        <v>300</v>
      </c>
      <c r="E771" s="96" t="s">
        <v>280</v>
      </c>
      <c r="F771" s="96" t="s">
        <v>281</v>
      </c>
      <c r="G771" s="168">
        <f>MROUND(H771*K771*I771/L771,0.00000001)</f>
        <v>2.8151600000000001E-3</v>
      </c>
      <c r="H771" s="182">
        <f>H64</f>
        <v>31.200000000000021</v>
      </c>
      <c r="I771" s="176">
        <f>I767</f>
        <v>5.9551560000000005E-3</v>
      </c>
      <c r="J771" s="182"/>
      <c r="K771" s="184">
        <v>1</v>
      </c>
      <c r="L771" s="184">
        <f>'норма часов'!$H$13</f>
        <v>66</v>
      </c>
      <c r="M771" s="178" t="str">
        <f t="shared" si="138"/>
        <v>31,2 га (обрабатываемая площадь) в мес.*1мес.*0,005955156/66чел.</v>
      </c>
      <c r="N771" s="133">
        <f t="shared" si="139"/>
        <v>544.99999999999966</v>
      </c>
      <c r="O771" s="142">
        <f t="shared" si="140"/>
        <v>1.534262</v>
      </c>
      <c r="P771" s="93"/>
      <c r="Q771" s="93">
        <f t="shared" si="133"/>
        <v>101.261292</v>
      </c>
    </row>
    <row r="772" spans="1:17" s="94" customFormat="1" ht="45" x14ac:dyDescent="0.25">
      <c r="A772" s="276"/>
      <c r="B772" s="279"/>
      <c r="C772" s="269"/>
      <c r="D772" s="166" t="s">
        <v>276</v>
      </c>
      <c r="E772" s="96" t="s">
        <v>280</v>
      </c>
      <c r="F772" s="96" t="s">
        <v>281</v>
      </c>
      <c r="G772" s="168">
        <f>MROUND(H772*K772*I772/L772,0.00000001)</f>
        <v>2.8151600000000001E-3</v>
      </c>
      <c r="H772" s="182">
        <f>H65</f>
        <v>31.200000000000021</v>
      </c>
      <c r="I772" s="176">
        <f>I768</f>
        <v>5.9551560000000005E-3</v>
      </c>
      <c r="J772" s="182"/>
      <c r="K772" s="184">
        <v>1</v>
      </c>
      <c r="L772" s="184">
        <f>'норма часов'!$H$13</f>
        <v>66</v>
      </c>
      <c r="M772" s="178" t="str">
        <f t="shared" si="138"/>
        <v>31,2 га (обрабатываемая площадь) в мес.*1мес.*0,005955156/66чел.</v>
      </c>
      <c r="N772" s="133">
        <f t="shared" si="139"/>
        <v>2965.9775641025622</v>
      </c>
      <c r="O772" s="142">
        <f>MROUND(G772*N772,0.000001)</f>
        <v>8.3497009999999996</v>
      </c>
      <c r="P772" s="93"/>
      <c r="Q772" s="93">
        <f t="shared" si="133"/>
        <v>551.08026599999994</v>
      </c>
    </row>
    <row r="773" spans="1:17" s="94" customFormat="1" ht="25.5" x14ac:dyDescent="0.25">
      <c r="A773" s="276"/>
      <c r="B773" s="279"/>
      <c r="C773" s="269"/>
      <c r="D773" s="166" t="s">
        <v>105</v>
      </c>
      <c r="E773" s="96" t="s">
        <v>106</v>
      </c>
      <c r="F773" s="206" t="s">
        <v>210</v>
      </c>
      <c r="G773" s="168">
        <f>MROUND(H773*K773*I773/L773,0.000001)</f>
        <v>21.804966</v>
      </c>
      <c r="H773" s="182">
        <f>H66</f>
        <v>20138.400000000001</v>
      </c>
      <c r="I773" s="176">
        <f>I768</f>
        <v>5.9551560000000005E-3</v>
      </c>
      <c r="J773" s="182"/>
      <c r="K773" s="184">
        <v>12</v>
      </c>
      <c r="L773" s="184">
        <f>'норма часов'!$H$13</f>
        <v>66</v>
      </c>
      <c r="M773" s="178" t="str">
        <f t="shared" si="138"/>
        <v>20138,4 кг стираемого белья в мес.*12мес.*0,005955156/66чел.</v>
      </c>
      <c r="N773" s="133">
        <f t="shared" si="139"/>
        <v>70.849999999999994</v>
      </c>
      <c r="O773" s="142">
        <f t="shared" si="140"/>
        <v>1544.8818409999999</v>
      </c>
      <c r="P773" s="93"/>
      <c r="Q773" s="93">
        <f t="shared" si="133"/>
        <v>101962.201506</v>
      </c>
    </row>
    <row r="774" spans="1:17" s="94" customFormat="1" ht="28.5" x14ac:dyDescent="0.25">
      <c r="A774" s="276"/>
      <c r="B774" s="279"/>
      <c r="C774" s="201" t="s">
        <v>255</v>
      </c>
      <c r="D774" s="166"/>
      <c r="E774" s="96"/>
      <c r="F774" s="206"/>
      <c r="G774" s="168"/>
      <c r="H774" s="182"/>
      <c r="I774" s="176"/>
      <c r="J774" s="182"/>
      <c r="K774" s="184"/>
      <c r="L774" s="184"/>
      <c r="M774" s="178"/>
      <c r="N774" s="139"/>
      <c r="O774" s="140">
        <f>SUM(O767:O773)</f>
        <v>2614.5769829999999</v>
      </c>
      <c r="P774" s="93"/>
      <c r="Q774" s="93">
        <f t="shared" si="133"/>
        <v>0</v>
      </c>
    </row>
    <row r="775" spans="1:17" s="94" customFormat="1" ht="45" x14ac:dyDescent="0.25">
      <c r="A775" s="276"/>
      <c r="B775" s="279"/>
      <c r="C775" s="269" t="s">
        <v>63</v>
      </c>
      <c r="D775" s="208" t="s">
        <v>301</v>
      </c>
      <c r="E775" s="96" t="s">
        <v>20</v>
      </c>
      <c r="F775" s="96" t="s">
        <v>209</v>
      </c>
      <c r="G775" s="168">
        <f>MROUND(H775*K775*I775/L775,0.000001)</f>
        <v>0.68735400000000002</v>
      </c>
      <c r="H775" s="182">
        <f>H169</f>
        <v>7617.8300000000008</v>
      </c>
      <c r="I775" s="176">
        <f>I773</f>
        <v>5.9551560000000005E-3</v>
      </c>
      <c r="J775" s="182"/>
      <c r="K775" s="184">
        <v>1</v>
      </c>
      <c r="L775" s="184">
        <f>'норма часов'!$H$13</f>
        <v>66</v>
      </c>
      <c r="M775" s="178" t="str">
        <f>CONCATENATE(H775," ",F775," ","*",I775,"/",L775,"чел.")</f>
        <v>7617,83 м2 (обрабатываемая площадь) *0,005955156/66чел.</v>
      </c>
      <c r="N775" s="133">
        <f>N169</f>
        <v>68.787860847511681</v>
      </c>
      <c r="O775" s="142">
        <f t="shared" ref="O775:O795" si="141">MROUND(G775*N775,0.000001)</f>
        <v>47.281610999999998</v>
      </c>
      <c r="P775" s="93"/>
      <c r="Q775" s="93">
        <f t="shared" si="133"/>
        <v>3120.5863259999996</v>
      </c>
    </row>
    <row r="776" spans="1:17" s="94" customFormat="1" ht="60" x14ac:dyDescent="0.25">
      <c r="A776" s="276"/>
      <c r="B776" s="279"/>
      <c r="C776" s="269"/>
      <c r="D776" s="166" t="s">
        <v>302</v>
      </c>
      <c r="E776" s="96" t="s">
        <v>26</v>
      </c>
      <c r="F776" s="206" t="s">
        <v>26</v>
      </c>
      <c r="G776" s="168">
        <f>MROUND(H776*K776*I776/L776,0.000001)</f>
        <v>2.4359999999999998E-3</v>
      </c>
      <c r="H776" s="182">
        <f>H372</f>
        <v>27</v>
      </c>
      <c r="I776" s="176">
        <f t="shared" si="134"/>
        <v>5.9551560000000005E-3</v>
      </c>
      <c r="J776" s="182"/>
      <c r="K776" s="184">
        <v>1</v>
      </c>
      <c r="L776" s="184">
        <f>'норма часов'!$H$13</f>
        <v>66</v>
      </c>
      <c r="M776" s="178" t="str">
        <f>CONCATENATE(H776," ",F776," ","*",I776,"/",L776,"чел.")</f>
        <v>27 шт *0,005955156/66чел.</v>
      </c>
      <c r="N776" s="133">
        <f>N69</f>
        <v>6540</v>
      </c>
      <c r="O776" s="142">
        <f t="shared" si="141"/>
        <v>15.931439999999998</v>
      </c>
      <c r="P776" s="93"/>
      <c r="Q776" s="93">
        <f t="shared" si="133"/>
        <v>1051.4750399999998</v>
      </c>
    </row>
    <row r="777" spans="1:17" s="94" customFormat="1" ht="45" x14ac:dyDescent="0.25">
      <c r="A777" s="276"/>
      <c r="B777" s="279"/>
      <c r="C777" s="269"/>
      <c r="D777" s="208" t="s">
        <v>30</v>
      </c>
      <c r="E777" s="96" t="s">
        <v>45</v>
      </c>
      <c r="F777" s="206" t="s">
        <v>223</v>
      </c>
      <c r="G777" s="168">
        <f>MROUND(H777*K777*I777/L777,0.00000001)</f>
        <v>2.5986140000000001E-2</v>
      </c>
      <c r="H777" s="182">
        <f>H373</f>
        <v>72</v>
      </c>
      <c r="I777" s="176">
        <f t="shared" si="134"/>
        <v>5.9551560000000005E-3</v>
      </c>
      <c r="J777" s="182"/>
      <c r="K777" s="184">
        <v>4</v>
      </c>
      <c r="L777" s="184">
        <f>'норма часов'!$H$13</f>
        <v>66</v>
      </c>
      <c r="M777" s="178" t="str">
        <f>CONCATENATE(H777," ",F777," ","в кв.","*",K777,"кв.","*",I777,"/",L777,"чел.")</f>
        <v>72 системы в кв.*4кв.*0,005955156/66чел.</v>
      </c>
      <c r="N777" s="133">
        <f>N373</f>
        <v>6932.0972222222226</v>
      </c>
      <c r="O777" s="142">
        <f t="shared" si="141"/>
        <v>180.13844899999998</v>
      </c>
      <c r="P777" s="93"/>
      <c r="Q777" s="93">
        <f t="shared" si="133"/>
        <v>11889.137633999999</v>
      </c>
    </row>
    <row r="778" spans="1:17" s="94" customFormat="1" ht="60" x14ac:dyDescent="0.25">
      <c r="A778" s="276"/>
      <c r="B778" s="279"/>
      <c r="C778" s="269"/>
      <c r="D778" s="208" t="s">
        <v>86</v>
      </c>
      <c r="E778" s="96" t="s">
        <v>45</v>
      </c>
      <c r="F778" s="206" t="s">
        <v>224</v>
      </c>
      <c r="G778" s="168">
        <f>MROUND(H778*K778*I778/L778,0.00000001)</f>
        <v>7.6875650000000004E-2</v>
      </c>
      <c r="H778" s="182">
        <f>H576</f>
        <v>71</v>
      </c>
      <c r="I778" s="176">
        <f t="shared" si="134"/>
        <v>5.9551560000000005E-3</v>
      </c>
      <c r="J778" s="182"/>
      <c r="K778" s="184">
        <v>12</v>
      </c>
      <c r="L778" s="184">
        <f>'норма часов'!$H$13</f>
        <v>66</v>
      </c>
      <c r="M778" s="178" t="str">
        <f>CONCATENATE(H778," ",F778," ","в мес.","*",K778,"мес.","*",I778,"/",L778,"чел.")</f>
        <v>71 систем в мес.*12мес.*0,005955156/66чел.</v>
      </c>
      <c r="N778" s="133">
        <f>N576</f>
        <v>5722.192957746478</v>
      </c>
      <c r="O778" s="142">
        <f t="shared" si="141"/>
        <v>439.89730299999997</v>
      </c>
      <c r="P778" s="93"/>
      <c r="Q778" s="93">
        <f t="shared" si="133"/>
        <v>29033.221997999997</v>
      </c>
    </row>
    <row r="779" spans="1:17" s="94" customFormat="1" ht="30" x14ac:dyDescent="0.25">
      <c r="A779" s="276"/>
      <c r="B779" s="279"/>
      <c r="C779" s="269"/>
      <c r="D779" s="208" t="s">
        <v>303</v>
      </c>
      <c r="E779" s="96" t="s">
        <v>26</v>
      </c>
      <c r="F779" s="206" t="s">
        <v>26</v>
      </c>
      <c r="G779" s="168">
        <f>MROUND(H779*K779*I779/L779,0.000000001)</f>
        <v>3.6091900000000002E-4</v>
      </c>
      <c r="H779" s="182">
        <f>H678</f>
        <v>4</v>
      </c>
      <c r="I779" s="176">
        <f t="shared" si="134"/>
        <v>5.9551560000000005E-3</v>
      </c>
      <c r="J779" s="182"/>
      <c r="K779" s="184">
        <v>1</v>
      </c>
      <c r="L779" s="184">
        <f>'норма часов'!$H$13</f>
        <v>66</v>
      </c>
      <c r="M779" s="178" t="str">
        <f>CONCATENATE(H779," ",F779," ","*",I779,"/",L779,"чел.")</f>
        <v>4 шт *0,005955156/66чел.</v>
      </c>
      <c r="N779" s="133">
        <f>N72</f>
        <v>68235.252500000002</v>
      </c>
      <c r="O779" s="142">
        <f>MROUND(G779*N779,0.000001)</f>
        <v>24.627399</v>
      </c>
      <c r="P779" s="93"/>
      <c r="Q779" s="93">
        <f t="shared" si="133"/>
        <v>1625.408334</v>
      </c>
    </row>
    <row r="780" spans="1:17" s="94" customFormat="1" ht="30" x14ac:dyDescent="0.25">
      <c r="A780" s="276"/>
      <c r="B780" s="279"/>
      <c r="C780" s="269"/>
      <c r="D780" s="208" t="s">
        <v>108</v>
      </c>
      <c r="E780" s="96" t="s">
        <v>26</v>
      </c>
      <c r="F780" s="206" t="s">
        <v>26</v>
      </c>
      <c r="G780" s="168">
        <f>MROUND(H780*K780*I780/L780,0.00000001)</f>
        <v>1.0827600000000001E-3</v>
      </c>
      <c r="H780" s="182">
        <v>1</v>
      </c>
      <c r="I780" s="176">
        <f t="shared" si="134"/>
        <v>5.9551560000000005E-3</v>
      </c>
      <c r="J780" s="182"/>
      <c r="K780" s="184">
        <v>12</v>
      </c>
      <c r="L780" s="184">
        <f>'норма часов'!$H$13</f>
        <v>66</v>
      </c>
      <c r="M780" s="178" t="str">
        <f>CONCATENATE(H780," ",F780," ","в мес.","*",K780,"мес.","*",I780,"/",L780,"чел.")</f>
        <v>1 шт в мес.*12мес.*0,005955156/66чел.</v>
      </c>
      <c r="N780" s="133">
        <f>N73</f>
        <v>2779.5</v>
      </c>
      <c r="O780" s="142">
        <f t="shared" si="141"/>
        <v>3.009531</v>
      </c>
      <c r="P780" s="93"/>
      <c r="Q780" s="93">
        <f t="shared" si="133"/>
        <v>198.62904599999999</v>
      </c>
    </row>
    <row r="781" spans="1:17" s="94" customFormat="1" ht="30" x14ac:dyDescent="0.25">
      <c r="A781" s="276"/>
      <c r="B781" s="279"/>
      <c r="C781" s="269"/>
      <c r="D781" s="208" t="s">
        <v>304</v>
      </c>
      <c r="E781" s="96" t="s">
        <v>26</v>
      </c>
      <c r="F781" s="206" t="s">
        <v>26</v>
      </c>
      <c r="G781" s="168">
        <f>MROUND(H781*K781*I781/L781,0.00000001)</f>
        <v>6.4063000000000002E-3</v>
      </c>
      <c r="H781" s="182">
        <f>H377</f>
        <v>71</v>
      </c>
      <c r="I781" s="176">
        <f t="shared" si="134"/>
        <v>5.9551560000000005E-3</v>
      </c>
      <c r="J781" s="182"/>
      <c r="K781" s="184">
        <v>1</v>
      </c>
      <c r="L781" s="184">
        <f>'норма часов'!$H$13</f>
        <v>66</v>
      </c>
      <c r="M781" s="178" t="str">
        <f>CONCATENATE(H781," ",F781," ","в мес.","*",K781,"мес.","*",I781,"/",L781,"чел.")</f>
        <v>71 шт в мес.*1мес.*0,005955156/66чел.</v>
      </c>
      <c r="N781" s="133">
        <f>N377</f>
        <v>872</v>
      </c>
      <c r="O781" s="142">
        <f t="shared" si="141"/>
        <v>5.5862939999999996</v>
      </c>
      <c r="P781" s="93"/>
      <c r="Q781" s="93">
        <f t="shared" ref="Q781:Q841" si="142">O781*L781</f>
        <v>368.695404</v>
      </c>
    </row>
    <row r="782" spans="1:17" s="94" customFormat="1" ht="60" x14ac:dyDescent="0.25">
      <c r="A782" s="276"/>
      <c r="B782" s="279"/>
      <c r="C782" s="269"/>
      <c r="D782" s="208" t="s">
        <v>31</v>
      </c>
      <c r="E782" s="96" t="s">
        <v>46</v>
      </c>
      <c r="F782" s="206" t="s">
        <v>26</v>
      </c>
      <c r="G782" s="168">
        <f>MROUND(H782*K782*I782/L782,0.00000001)</f>
        <v>7.9402099999999996E-3</v>
      </c>
      <c r="H782" s="182">
        <f>H580</f>
        <v>44</v>
      </c>
      <c r="I782" s="176">
        <f t="shared" si="134"/>
        <v>5.9551560000000005E-3</v>
      </c>
      <c r="J782" s="182"/>
      <c r="K782" s="184">
        <v>2</v>
      </c>
      <c r="L782" s="184">
        <f>'норма часов'!$H$13</f>
        <v>66</v>
      </c>
      <c r="M782" s="178" t="str">
        <f>CONCATENATE(H782," ",F782," ","*",I782,"/",L782,"чел.")</f>
        <v>44 шт *0,005955156/66чел.</v>
      </c>
      <c r="N782" s="133">
        <f>N580</f>
        <v>4711.5250000000005</v>
      </c>
      <c r="O782" s="142">
        <f t="shared" si="141"/>
        <v>37.410497999999997</v>
      </c>
      <c r="P782" s="93"/>
      <c r="Q782" s="93">
        <f t="shared" si="142"/>
        <v>2469.0928679999997</v>
      </c>
    </row>
    <row r="783" spans="1:17" s="94" customFormat="1" ht="30" x14ac:dyDescent="0.25">
      <c r="A783" s="276"/>
      <c r="B783" s="279"/>
      <c r="C783" s="269"/>
      <c r="D783" s="208" t="s">
        <v>109</v>
      </c>
      <c r="E783" s="96" t="s">
        <v>45</v>
      </c>
      <c r="F783" s="206" t="s">
        <v>211</v>
      </c>
      <c r="G783" s="168">
        <f>MROUND(H783*K783*I783/L783,0.00000001)</f>
        <v>1.8046000000000002E-4</v>
      </c>
      <c r="H783" s="182">
        <v>1</v>
      </c>
      <c r="I783" s="176">
        <f t="shared" si="134"/>
        <v>5.9551560000000005E-3</v>
      </c>
      <c r="J783" s="182"/>
      <c r="K783" s="184">
        <v>2</v>
      </c>
      <c r="L783" s="184">
        <f>'норма часов'!$H$13</f>
        <v>66</v>
      </c>
      <c r="M783" s="178" t="str">
        <f>CONCATENATE(H783," ",F783," ","в мес.","*",K783,"*",I783,"/",L783,"чел.")</f>
        <v>1  система(2 раза в год (зима, лето) в мес.*2*0,005955156/66чел.</v>
      </c>
      <c r="N783" s="133">
        <f>N76</f>
        <v>8965.7199999999993</v>
      </c>
      <c r="O783" s="142">
        <f t="shared" si="141"/>
        <v>1.6179539999999999</v>
      </c>
      <c r="P783" s="93"/>
      <c r="Q783" s="93">
        <f t="shared" si="142"/>
        <v>106.78496399999999</v>
      </c>
    </row>
    <row r="784" spans="1:17" s="94" customFormat="1" ht="45" x14ac:dyDescent="0.25">
      <c r="A784" s="276"/>
      <c r="B784" s="279"/>
      <c r="C784" s="269"/>
      <c r="D784" s="208" t="s">
        <v>110</v>
      </c>
      <c r="E784" s="96" t="s">
        <v>48</v>
      </c>
      <c r="F784" s="206" t="s">
        <v>26</v>
      </c>
      <c r="G784" s="168">
        <f>MROUND(H784*K784*I784/L784,0.000001)</f>
        <v>2.797E-3</v>
      </c>
      <c r="H784" s="182">
        <f>H380</f>
        <v>31</v>
      </c>
      <c r="I784" s="176">
        <f t="shared" si="134"/>
        <v>5.9551560000000005E-3</v>
      </c>
      <c r="J784" s="182"/>
      <c r="K784" s="184">
        <v>1</v>
      </c>
      <c r="L784" s="184">
        <f>'норма часов'!$H$13</f>
        <v>66</v>
      </c>
      <c r="M784" s="178" t="str">
        <f>CONCATENATE(H784," ",F784," ","*",I784,"/",L784,"чел.")</f>
        <v>31 шт *0,005955156/66чел.</v>
      </c>
      <c r="N784" s="133">
        <f>N77</f>
        <v>12310.670967741937</v>
      </c>
      <c r="O784" s="142">
        <f t="shared" si="141"/>
        <v>34.432946999999999</v>
      </c>
      <c r="P784" s="93"/>
      <c r="Q784" s="93">
        <f t="shared" si="142"/>
        <v>2272.5745019999999</v>
      </c>
    </row>
    <row r="785" spans="1:17" s="94" customFormat="1" x14ac:dyDescent="0.25">
      <c r="A785" s="276"/>
      <c r="B785" s="279"/>
      <c r="C785" s="269"/>
      <c r="D785" s="208" t="s">
        <v>111</v>
      </c>
      <c r="E785" s="96" t="s">
        <v>48</v>
      </c>
      <c r="F785" s="206" t="s">
        <v>26</v>
      </c>
      <c r="G785" s="168">
        <f>MROUND(H785*K785*I785/L785,0.000000001)</f>
        <v>5.8288345000000005E-2</v>
      </c>
      <c r="H785" s="182">
        <f>H179</f>
        <v>646</v>
      </c>
      <c r="I785" s="176">
        <f t="shared" si="134"/>
        <v>5.9551560000000005E-3</v>
      </c>
      <c r="J785" s="182"/>
      <c r="K785" s="184">
        <v>1</v>
      </c>
      <c r="L785" s="184">
        <f>'норма часов'!$H$13</f>
        <v>66</v>
      </c>
      <c r="M785" s="178" t="str">
        <f>CONCATENATE(H785," ",F785," ","*",I785,"/",L785,"чел.")</f>
        <v>646 шт *0,005955156/66чел.</v>
      </c>
      <c r="N785" s="133">
        <f>N78</f>
        <v>16350</v>
      </c>
      <c r="O785" s="142">
        <f t="shared" si="141"/>
        <v>953.01444099999992</v>
      </c>
      <c r="P785" s="93"/>
      <c r="Q785" s="93">
        <f t="shared" si="142"/>
        <v>62898.953105999994</v>
      </c>
    </row>
    <row r="786" spans="1:17" s="94" customFormat="1" ht="45" x14ac:dyDescent="0.25">
      <c r="A786" s="276"/>
      <c r="B786" s="279"/>
      <c r="C786" s="269"/>
      <c r="D786" s="208" t="s">
        <v>112</v>
      </c>
      <c r="E786" s="96" t="s">
        <v>20</v>
      </c>
      <c r="F786" s="96" t="s">
        <v>209</v>
      </c>
      <c r="G786" s="168">
        <f t="shared" ref="G786:G791" si="143">MROUND(H786*K786*I786/L786,0.00000001)</f>
        <v>1.3173530000000001E-2</v>
      </c>
      <c r="H786" s="182">
        <f>H382</f>
        <v>73</v>
      </c>
      <c r="I786" s="176">
        <f t="shared" si="134"/>
        <v>5.9551560000000005E-3</v>
      </c>
      <c r="J786" s="182"/>
      <c r="K786" s="184">
        <v>2</v>
      </c>
      <c r="L786" s="184">
        <f>'норма часов'!$H$13</f>
        <v>66</v>
      </c>
      <c r="M786" s="178" t="str">
        <f>CONCATENATE(H786," ",F786," ","*",I786,"/",L786,"чел.")</f>
        <v>73 м2 (обрабатываемая площадь) *0,005955156/66чел.</v>
      </c>
      <c r="N786" s="133">
        <f>N79</f>
        <v>5450</v>
      </c>
      <c r="O786" s="142">
        <f t="shared" si="141"/>
        <v>71.795738999999998</v>
      </c>
      <c r="P786" s="93"/>
      <c r="Q786" s="93">
        <f t="shared" si="142"/>
        <v>4738.5187740000001</v>
      </c>
    </row>
    <row r="787" spans="1:17" s="94" customFormat="1" ht="30" x14ac:dyDescent="0.25">
      <c r="A787" s="276"/>
      <c r="B787" s="279"/>
      <c r="C787" s="269"/>
      <c r="D787" s="208" t="s">
        <v>32</v>
      </c>
      <c r="E787" s="96" t="s">
        <v>79</v>
      </c>
      <c r="F787" s="206" t="s">
        <v>212</v>
      </c>
      <c r="G787" s="168">
        <f t="shared" si="143"/>
        <v>6.4063000000000002E-3</v>
      </c>
      <c r="H787" s="182">
        <f>H686</f>
        <v>71</v>
      </c>
      <c r="I787" s="176">
        <f t="shared" si="134"/>
        <v>5.9551560000000005E-3</v>
      </c>
      <c r="J787" s="182"/>
      <c r="K787" s="184">
        <v>1</v>
      </c>
      <c r="L787" s="184">
        <f>'норма часов'!$H$13</f>
        <v>66</v>
      </c>
      <c r="M787" s="178" t="str">
        <f>CONCATENATE(H787," ",F787," ","*",I787,"/",L787,"чел.")</f>
        <v>71 замеров(потребность) *0,005955156/66чел.</v>
      </c>
      <c r="N787" s="133">
        <f>N80</f>
        <v>11514.084507042253</v>
      </c>
      <c r="O787" s="142">
        <f t="shared" si="141"/>
        <v>73.762680000000003</v>
      </c>
      <c r="P787" s="93"/>
      <c r="Q787" s="93">
        <f t="shared" si="142"/>
        <v>4868.3368799999998</v>
      </c>
    </row>
    <row r="788" spans="1:17" s="94" customFormat="1" ht="30" x14ac:dyDescent="0.25">
      <c r="A788" s="276"/>
      <c r="B788" s="279"/>
      <c r="C788" s="269"/>
      <c r="D788" s="208" t="s">
        <v>113</v>
      </c>
      <c r="E788" s="96" t="s">
        <v>48</v>
      </c>
      <c r="F788" s="206" t="s">
        <v>26</v>
      </c>
      <c r="G788" s="168">
        <f t="shared" si="143"/>
        <v>3.7896449999999998E-2</v>
      </c>
      <c r="H788" s="182">
        <f>H283</f>
        <v>35</v>
      </c>
      <c r="I788" s="176">
        <f t="shared" si="134"/>
        <v>5.9551560000000005E-3</v>
      </c>
      <c r="J788" s="182"/>
      <c r="K788" s="184">
        <v>12</v>
      </c>
      <c r="L788" s="184">
        <f>'норма часов'!$H$13</f>
        <v>66</v>
      </c>
      <c r="M788" s="178" t="str">
        <f>CONCATENATE(H788," ",F788," ","в мес.","*",K788,"мес.","*",I788,"/",L788,"чел.")</f>
        <v>35 шт в мес.*12мес.*0,005955156/66чел.</v>
      </c>
      <c r="N788" s="133">
        <f>N182</f>
        <v>2875.2235952380961</v>
      </c>
      <c r="O788" s="142">
        <f t="shared" si="141"/>
        <v>108.96076699999999</v>
      </c>
      <c r="P788" s="93"/>
      <c r="Q788" s="93">
        <f t="shared" si="142"/>
        <v>7191.4106219999994</v>
      </c>
    </row>
    <row r="789" spans="1:17" s="94" customFormat="1" x14ac:dyDescent="0.25">
      <c r="A789" s="276"/>
      <c r="B789" s="279"/>
      <c r="C789" s="269"/>
      <c r="D789" s="166" t="s">
        <v>25</v>
      </c>
      <c r="E789" s="96" t="s">
        <v>26</v>
      </c>
      <c r="F789" s="206" t="s">
        <v>26</v>
      </c>
      <c r="G789" s="168">
        <f t="shared" si="143"/>
        <v>6.9476819999999995E-2</v>
      </c>
      <c r="H789" s="182">
        <f>H82</f>
        <v>770</v>
      </c>
      <c r="I789" s="176">
        <f t="shared" si="134"/>
        <v>5.9551560000000005E-3</v>
      </c>
      <c r="J789" s="182"/>
      <c r="K789" s="184">
        <v>1</v>
      </c>
      <c r="L789" s="184">
        <f>'норма часов'!$H$13</f>
        <v>66</v>
      </c>
      <c r="M789" s="178" t="str">
        <f t="shared" ref="M789:M794" si="144">CONCATENATE(H789," ",F789," ","*",I789,"/",L789,"чел.")</f>
        <v>770 шт *0,005955156/66чел.</v>
      </c>
      <c r="N789" s="133">
        <f t="shared" ref="N789:N794" si="145">N82</f>
        <v>436</v>
      </c>
      <c r="O789" s="142">
        <f t="shared" si="141"/>
        <v>30.291893999999999</v>
      </c>
      <c r="P789" s="93"/>
      <c r="Q789" s="93">
        <f t="shared" si="142"/>
        <v>1999.2650039999999</v>
      </c>
    </row>
    <row r="790" spans="1:17" s="94" customFormat="1" ht="30" x14ac:dyDescent="0.25">
      <c r="A790" s="276"/>
      <c r="B790" s="279"/>
      <c r="C790" s="269"/>
      <c r="D790" s="208" t="s">
        <v>80</v>
      </c>
      <c r="E790" s="96" t="s">
        <v>81</v>
      </c>
      <c r="F790" s="206" t="s">
        <v>213</v>
      </c>
      <c r="G790" s="168">
        <f t="shared" si="143"/>
        <v>6.4063000000000002E-3</v>
      </c>
      <c r="H790" s="182">
        <f>H184</f>
        <v>71</v>
      </c>
      <c r="I790" s="176">
        <f>I788</f>
        <v>5.9551560000000005E-3</v>
      </c>
      <c r="J790" s="182"/>
      <c r="K790" s="184">
        <v>1</v>
      </c>
      <c r="L790" s="184">
        <f>'норма часов'!$H$13</f>
        <v>66</v>
      </c>
      <c r="M790" s="178" t="str">
        <f t="shared" si="144"/>
        <v>71 отключений(потребность) *0,005955156/66чел.</v>
      </c>
      <c r="N790" s="133">
        <f t="shared" si="145"/>
        <v>4905</v>
      </c>
      <c r="O790" s="142">
        <f t="shared" si="141"/>
        <v>31.422901999999997</v>
      </c>
      <c r="P790" s="93"/>
      <c r="Q790" s="93">
        <f t="shared" si="142"/>
        <v>2073.9115319999996</v>
      </c>
    </row>
    <row r="791" spans="1:17" s="94" customFormat="1" ht="45" x14ac:dyDescent="0.25">
      <c r="A791" s="276"/>
      <c r="B791" s="279"/>
      <c r="C791" s="269"/>
      <c r="D791" s="166" t="s">
        <v>305</v>
      </c>
      <c r="E791" s="96" t="s">
        <v>28</v>
      </c>
      <c r="F791" s="96" t="s">
        <v>313</v>
      </c>
      <c r="G791" s="168">
        <f t="shared" si="143"/>
        <v>1.281261E-2</v>
      </c>
      <c r="H791" s="182">
        <f>H84</f>
        <v>71</v>
      </c>
      <c r="I791" s="176">
        <f>I789</f>
        <v>5.9551560000000005E-3</v>
      </c>
      <c r="J791" s="182"/>
      <c r="K791" s="184">
        <v>2</v>
      </c>
      <c r="L791" s="184">
        <f>'норма часов'!$H$13</f>
        <v>66</v>
      </c>
      <c r="M791" s="178" t="str">
        <f>CONCATENATE(H791," ",F791," ","в год","*",K791," раза в год","*",I791,"/",L791,"чел.")</f>
        <v>71 количество устройство в год*2 раза в год*0,005955156/66чел.</v>
      </c>
      <c r="N791" s="133">
        <f t="shared" si="145"/>
        <v>2725</v>
      </c>
      <c r="O791" s="142">
        <f t="shared" si="141"/>
        <v>34.914361999999997</v>
      </c>
      <c r="P791" s="93"/>
      <c r="Q791" s="93">
        <f t="shared" si="142"/>
        <v>2304.3478919999998</v>
      </c>
    </row>
    <row r="792" spans="1:17" s="98" customFormat="1" ht="31.5" x14ac:dyDescent="0.25">
      <c r="A792" s="276"/>
      <c r="B792" s="279"/>
      <c r="C792" s="269"/>
      <c r="D792" s="209" t="s">
        <v>307</v>
      </c>
      <c r="E792" s="166" t="s">
        <v>26</v>
      </c>
      <c r="F792" s="210" t="s">
        <v>26</v>
      </c>
      <c r="G792" s="168">
        <f>MROUND(H792*K792*I792/L792,0.0000000001)</f>
        <v>6.4063041999999999E-3</v>
      </c>
      <c r="H792" s="182">
        <f>H85</f>
        <v>71</v>
      </c>
      <c r="I792" s="176">
        <f>I789</f>
        <v>5.9551560000000005E-3</v>
      </c>
      <c r="J792" s="182"/>
      <c r="K792" s="184">
        <v>1</v>
      </c>
      <c r="L792" s="184">
        <f>'норма часов'!$H$13</f>
        <v>66</v>
      </c>
      <c r="M792" s="178" t="str">
        <f t="shared" si="144"/>
        <v>71 шт *0,005955156/66чел.</v>
      </c>
      <c r="N792" s="133">
        <f t="shared" si="145"/>
        <v>11009</v>
      </c>
      <c r="O792" s="142">
        <f t="shared" si="141"/>
        <v>70.527002999999993</v>
      </c>
      <c r="P792" s="97"/>
      <c r="Q792" s="93">
        <f t="shared" si="142"/>
        <v>4654.7821979999999</v>
      </c>
    </row>
    <row r="793" spans="1:17" s="98" customFormat="1" ht="63" x14ac:dyDescent="0.25">
      <c r="A793" s="276"/>
      <c r="B793" s="279"/>
      <c r="C793" s="269"/>
      <c r="D793" s="211" t="s">
        <v>308</v>
      </c>
      <c r="E793" s="166" t="s">
        <v>26</v>
      </c>
      <c r="F793" s="210" t="s">
        <v>26</v>
      </c>
      <c r="G793" s="168">
        <f>MROUND(H793*K793*I793/L793,0.0000000001)</f>
        <v>9.0229600000000008E-5</v>
      </c>
      <c r="H793" s="182">
        <f>H86</f>
        <v>1</v>
      </c>
      <c r="I793" s="176">
        <f>I790</f>
        <v>5.9551560000000005E-3</v>
      </c>
      <c r="J793" s="182"/>
      <c r="K793" s="184">
        <v>1</v>
      </c>
      <c r="L793" s="184">
        <f>'норма часов'!$H$13</f>
        <v>66</v>
      </c>
      <c r="M793" s="178" t="str">
        <f t="shared" si="144"/>
        <v>1 шт *0,005955156/66чел.</v>
      </c>
      <c r="N793" s="133">
        <f t="shared" si="145"/>
        <v>32700</v>
      </c>
      <c r="O793" s="142">
        <f t="shared" si="141"/>
        <v>2.9505079999999997</v>
      </c>
      <c r="P793" s="97"/>
      <c r="Q793" s="93">
        <f t="shared" si="142"/>
        <v>194.73352799999998</v>
      </c>
    </row>
    <row r="794" spans="1:17" s="94" customFormat="1" ht="60" x14ac:dyDescent="0.25">
      <c r="A794" s="276"/>
      <c r="B794" s="279"/>
      <c r="C794" s="269"/>
      <c r="D794" s="166" t="s">
        <v>306</v>
      </c>
      <c r="E794" s="96" t="s">
        <v>26</v>
      </c>
      <c r="F794" s="206" t="s">
        <v>26</v>
      </c>
      <c r="G794" s="168">
        <f>MROUND(H794*K794*I794/L794,0.0000000001)</f>
        <v>6.4063041999999999E-3</v>
      </c>
      <c r="H794" s="182">
        <f>H87</f>
        <v>71</v>
      </c>
      <c r="I794" s="176">
        <f>I790</f>
        <v>5.9551560000000005E-3</v>
      </c>
      <c r="J794" s="182"/>
      <c r="K794" s="184">
        <v>1</v>
      </c>
      <c r="L794" s="184">
        <f>'норма часов'!$H$13</f>
        <v>66</v>
      </c>
      <c r="M794" s="178" t="str">
        <f t="shared" si="144"/>
        <v>71 шт *0,005955156/66чел.</v>
      </c>
      <c r="N794" s="133">
        <f t="shared" si="145"/>
        <v>6104</v>
      </c>
      <c r="O794" s="142">
        <f t="shared" si="141"/>
        <v>39.104081000000001</v>
      </c>
      <c r="P794" s="93"/>
      <c r="Q794" s="93">
        <f t="shared" si="142"/>
        <v>2580.869346</v>
      </c>
    </row>
    <row r="795" spans="1:17" s="94" customFormat="1" ht="45" x14ac:dyDescent="0.25">
      <c r="A795" s="276"/>
      <c r="B795" s="279"/>
      <c r="C795" s="269"/>
      <c r="D795" s="208" t="s">
        <v>33</v>
      </c>
      <c r="E795" s="96" t="s">
        <v>28</v>
      </c>
      <c r="F795" s="206" t="s">
        <v>26</v>
      </c>
      <c r="G795" s="168">
        <f>MROUND(H795*K795*I795/L795,0.00000001)</f>
        <v>7.6875650000000004E-2</v>
      </c>
      <c r="H795" s="182">
        <f>H391</f>
        <v>71</v>
      </c>
      <c r="I795" s="176">
        <f>I791</f>
        <v>5.9551560000000005E-3</v>
      </c>
      <c r="J795" s="182"/>
      <c r="K795" s="184">
        <v>12</v>
      </c>
      <c r="L795" s="184">
        <f>'норма часов'!$H$13</f>
        <v>66</v>
      </c>
      <c r="M795" s="178" t="str">
        <f>CONCATENATE(H795," ",F795," ","в мес.","*",K795,"мес.","*",I795,"/",L795,"чел.")</f>
        <v>71 шт в мес.*12мес.*0,005955156/66чел.</v>
      </c>
      <c r="N795" s="133">
        <f>N391</f>
        <v>2200</v>
      </c>
      <c r="O795" s="142">
        <f t="shared" si="141"/>
        <v>169.12643</v>
      </c>
      <c r="P795" s="93"/>
      <c r="Q795" s="93">
        <f t="shared" si="142"/>
        <v>11162.34438</v>
      </c>
    </row>
    <row r="796" spans="1:17" s="94" customFormat="1" ht="28.5" x14ac:dyDescent="0.25">
      <c r="A796" s="276"/>
      <c r="B796" s="279"/>
      <c r="C796" s="201" t="s">
        <v>256</v>
      </c>
      <c r="D796" s="208"/>
      <c r="E796" s="96"/>
      <c r="F796" s="206"/>
      <c r="G796" s="168"/>
      <c r="H796" s="182"/>
      <c r="I796" s="176"/>
      <c r="J796" s="182"/>
      <c r="K796" s="184"/>
      <c r="L796" s="184"/>
      <c r="M796" s="178"/>
      <c r="N796" s="139"/>
      <c r="O796" s="140">
        <f>SUM(O775:O795)</f>
        <v>2375.8042329999994</v>
      </c>
      <c r="P796" s="93"/>
      <c r="Q796" s="93">
        <f t="shared" si="142"/>
        <v>0</v>
      </c>
    </row>
    <row r="797" spans="1:17" s="94" customFormat="1" x14ac:dyDescent="0.25">
      <c r="A797" s="276"/>
      <c r="B797" s="279"/>
      <c r="C797" s="198" t="s">
        <v>65</v>
      </c>
      <c r="D797" s="208" t="s">
        <v>115</v>
      </c>
      <c r="E797" s="96" t="s">
        <v>116</v>
      </c>
      <c r="F797" s="206" t="s">
        <v>214</v>
      </c>
      <c r="G797" s="168">
        <f>MROUND(H797*K797*I797/L797,0.0000000001)</f>
        <v>6.4063041999999999E-3</v>
      </c>
      <c r="H797" s="182">
        <f>H90</f>
        <v>71</v>
      </c>
      <c r="I797" s="176">
        <f>I795</f>
        <v>5.9551560000000005E-3</v>
      </c>
      <c r="J797" s="182"/>
      <c r="K797" s="184">
        <v>1</v>
      </c>
      <c r="L797" s="184">
        <f>'норма часов'!$H$13</f>
        <v>66</v>
      </c>
      <c r="M797" s="178" t="str">
        <f>CONCATENATE(H797," ",F797," ","*",I797,"/",L797,"чел.")</f>
        <v>71 учреждений *0,005955156/66чел.</v>
      </c>
      <c r="N797" s="133">
        <f>N90</f>
        <v>56700</v>
      </c>
      <c r="O797" s="142">
        <f t="shared" ref="O797:O811" si="146">MROUND(G797*N797,0.000001)</f>
        <v>363.23744799999997</v>
      </c>
      <c r="P797" s="93"/>
      <c r="Q797" s="93">
        <f t="shared" si="142"/>
        <v>23973.671567999998</v>
      </c>
    </row>
    <row r="798" spans="1:17" s="94" customFormat="1" x14ac:dyDescent="0.25">
      <c r="A798" s="276"/>
      <c r="B798" s="279"/>
      <c r="C798" s="269" t="s">
        <v>66</v>
      </c>
      <c r="D798" s="208" t="s">
        <v>34</v>
      </c>
      <c r="E798" s="96" t="s">
        <v>47</v>
      </c>
      <c r="F798" s="206" t="s">
        <v>215</v>
      </c>
      <c r="G798" s="168">
        <f>MROUND(H798*K798*I798/L798,0.000000001)</f>
        <v>7.6875650000000004E-2</v>
      </c>
      <c r="H798" s="182">
        <f>H91</f>
        <v>71</v>
      </c>
      <c r="I798" s="176">
        <f t="shared" si="134"/>
        <v>5.9551560000000005E-3</v>
      </c>
      <c r="J798" s="182"/>
      <c r="K798" s="184">
        <v>12</v>
      </c>
      <c r="L798" s="184">
        <f>'норма часов'!$H$13</f>
        <v>66</v>
      </c>
      <c r="M798" s="178" t="str">
        <f>CONCATENATE(H798," ",F798," ","в мес.","*",K798,"мес.","*",I798,"/",L798,"чел.")</f>
        <v>71 зданий в мес.*12мес.*0,005955156/66чел.</v>
      </c>
      <c r="N798" s="133">
        <f>N91</f>
        <v>4694.6300000000037</v>
      </c>
      <c r="O798" s="142">
        <f t="shared" si="146"/>
        <v>360.90273300000001</v>
      </c>
      <c r="P798" s="93"/>
      <c r="Q798" s="93">
        <f t="shared" si="142"/>
        <v>23819.580378000002</v>
      </c>
    </row>
    <row r="799" spans="1:17" s="94" customFormat="1" x14ac:dyDescent="0.25">
      <c r="A799" s="276"/>
      <c r="B799" s="279"/>
      <c r="C799" s="269"/>
      <c r="D799" s="208" t="s">
        <v>117</v>
      </c>
      <c r="E799" s="96" t="s">
        <v>19</v>
      </c>
      <c r="F799" s="206" t="s">
        <v>216</v>
      </c>
      <c r="G799" s="168">
        <f t="shared" ref="G799:G804" si="147">MROUND(H799*K799*I799/L799,0.00000001)</f>
        <v>0.22449134000000001</v>
      </c>
      <c r="H799" s="182">
        <f>H92</f>
        <v>2488</v>
      </c>
      <c r="I799" s="176">
        <f t="shared" si="134"/>
        <v>5.9551560000000005E-3</v>
      </c>
      <c r="J799" s="182"/>
      <c r="K799" s="184">
        <v>1</v>
      </c>
      <c r="L799" s="184">
        <f>'норма часов'!$H$13</f>
        <v>66</v>
      </c>
      <c r="M799" s="178" t="str">
        <f>CONCATENATE(H799," ",F799," ","*",I799,"/",L799,"чел.")</f>
        <v>2488 чел. в год *0,005955156/66чел.</v>
      </c>
      <c r="N799" s="133">
        <f>N92</f>
        <v>1853</v>
      </c>
      <c r="O799" s="142">
        <f t="shared" si="146"/>
        <v>415.98245299999996</v>
      </c>
      <c r="P799" s="93"/>
      <c r="Q799" s="93">
        <f t="shared" si="142"/>
        <v>27454.841897999999</v>
      </c>
    </row>
    <row r="800" spans="1:17" s="94" customFormat="1" ht="30" x14ac:dyDescent="0.25">
      <c r="A800" s="276"/>
      <c r="B800" s="279"/>
      <c r="C800" s="269"/>
      <c r="D800" s="208" t="s">
        <v>39</v>
      </c>
      <c r="E800" s="96" t="s">
        <v>44</v>
      </c>
      <c r="F800" s="206" t="s">
        <v>217</v>
      </c>
      <c r="G800" s="168">
        <f t="shared" si="147"/>
        <v>6.31607E-3</v>
      </c>
      <c r="H800" s="182">
        <f>H194</f>
        <v>70</v>
      </c>
      <c r="I800" s="176">
        <f t="shared" si="134"/>
        <v>5.9551560000000005E-3</v>
      </c>
      <c r="J800" s="182"/>
      <c r="K800" s="184">
        <v>1</v>
      </c>
      <c r="L800" s="184">
        <f>'норма часов'!$H$13</f>
        <v>66</v>
      </c>
      <c r="M800" s="178" t="str">
        <f>CONCATENATE(H800," ",F800," (по 1 ЭЦП на 1 учреждение. Срок сертификата ЭЦП 1 год) ","*",I800,"/",L800,"чел.")</f>
        <v>70 ЭЦП (по 1 ЭЦП на 1 учреждение. Срок сертификата ЭЦП 1 год) *0,005955156/66чел.</v>
      </c>
      <c r="N800" s="133">
        <f>N93</f>
        <v>7743.3599999999897</v>
      </c>
      <c r="O800" s="142">
        <f t="shared" si="146"/>
        <v>48.907603999999999</v>
      </c>
      <c r="P800" s="93"/>
      <c r="Q800" s="93">
        <f t="shared" si="142"/>
        <v>3227.9018639999999</v>
      </c>
    </row>
    <row r="801" spans="1:17" s="94" customFormat="1" ht="30" x14ac:dyDescent="0.25">
      <c r="A801" s="276"/>
      <c r="B801" s="279"/>
      <c r="C801" s="269"/>
      <c r="D801" s="208" t="s">
        <v>37</v>
      </c>
      <c r="E801" s="96" t="s">
        <v>42</v>
      </c>
      <c r="F801" s="206" t="s">
        <v>218</v>
      </c>
      <c r="G801" s="168">
        <f t="shared" si="147"/>
        <v>6.31607E-3</v>
      </c>
      <c r="H801" s="182">
        <f>H195</f>
        <v>70</v>
      </c>
      <c r="I801" s="176">
        <f t="shared" si="134"/>
        <v>5.9551560000000005E-3</v>
      </c>
      <c r="J801" s="182"/>
      <c r="K801" s="184">
        <v>1</v>
      </c>
      <c r="L801" s="184">
        <f>'норма часов'!$H$13</f>
        <v>66</v>
      </c>
      <c r="M801" s="178" t="str">
        <f>CONCATENATE(H801," ",F801," (по 1 отчету на 1 учреждение) ","*",I801,"/",L801,"чел.")</f>
        <v>70 отчетов (по 1 отчету на 1 учреждение) *0,005955156/66чел.</v>
      </c>
      <c r="N801" s="133">
        <f>N498</f>
        <v>6540</v>
      </c>
      <c r="O801" s="142">
        <f t="shared" si="146"/>
        <v>41.307097999999996</v>
      </c>
      <c r="P801" s="93"/>
      <c r="Q801" s="93">
        <f t="shared" si="142"/>
        <v>2726.2684679999998</v>
      </c>
    </row>
    <row r="802" spans="1:17" s="94" customFormat="1" ht="30" x14ac:dyDescent="0.25">
      <c r="A802" s="276"/>
      <c r="B802" s="279"/>
      <c r="C802" s="269"/>
      <c r="D802" s="208" t="s">
        <v>38</v>
      </c>
      <c r="E802" s="96" t="s">
        <v>43</v>
      </c>
      <c r="F802" s="206" t="s">
        <v>219</v>
      </c>
      <c r="G802" s="168">
        <f t="shared" si="147"/>
        <v>3.3024049999999999E-2</v>
      </c>
      <c r="H802" s="182">
        <f>H196</f>
        <v>366</v>
      </c>
      <c r="I802" s="176">
        <f t="shared" si="134"/>
        <v>5.9551560000000005E-3</v>
      </c>
      <c r="J802" s="182"/>
      <c r="K802" s="184">
        <v>1</v>
      </c>
      <c r="L802" s="184">
        <f>'норма часов'!$H$13</f>
        <v>66</v>
      </c>
      <c r="M802" s="178" t="str">
        <f>CONCATENATE(H802," ",F802," (заявленная потребность руководителями учреждений) ","*",I802,"/",L802,"чел.")</f>
        <v>366 мест (заявленная потребность руководителями учреждений) *0,005955156/66чел.</v>
      </c>
      <c r="N802" s="133">
        <f t="shared" ref="N802:N809" si="148">N95</f>
        <v>1090</v>
      </c>
      <c r="O802" s="142">
        <f t="shared" si="146"/>
        <v>35.996214999999999</v>
      </c>
      <c r="P802" s="93"/>
      <c r="Q802" s="93">
        <f t="shared" si="142"/>
        <v>2375.7501899999997</v>
      </c>
    </row>
    <row r="803" spans="1:17" s="94" customFormat="1" x14ac:dyDescent="0.25">
      <c r="A803" s="276"/>
      <c r="B803" s="279"/>
      <c r="C803" s="269"/>
      <c r="D803" s="208" t="s">
        <v>118</v>
      </c>
      <c r="E803" s="96" t="s">
        <v>19</v>
      </c>
      <c r="F803" s="206" t="s">
        <v>19</v>
      </c>
      <c r="G803" s="168">
        <f t="shared" si="147"/>
        <v>0.22449134000000001</v>
      </c>
      <c r="H803" s="182">
        <f>H601</f>
        <v>2488</v>
      </c>
      <c r="I803" s="176">
        <f t="shared" si="134"/>
        <v>5.9551560000000005E-3</v>
      </c>
      <c r="J803" s="182"/>
      <c r="K803" s="184">
        <v>1</v>
      </c>
      <c r="L803" s="184">
        <f>'норма часов'!$H$13</f>
        <v>66</v>
      </c>
      <c r="M803" s="178" t="str">
        <f>CONCATENATE(H803," ",F803," ","*",I803,"/",L803,"чел.")</f>
        <v>2488 чел. *0,005955156/66чел.</v>
      </c>
      <c r="N803" s="133">
        <f t="shared" si="148"/>
        <v>490.5</v>
      </c>
      <c r="O803" s="142">
        <f t="shared" si="146"/>
        <v>110.11300199999999</v>
      </c>
      <c r="P803" s="93"/>
      <c r="Q803" s="93">
        <f t="shared" si="142"/>
        <v>7267.4581319999998</v>
      </c>
    </row>
    <row r="804" spans="1:17" s="94" customFormat="1" ht="30" x14ac:dyDescent="0.25">
      <c r="A804" s="276"/>
      <c r="B804" s="279"/>
      <c r="C804" s="269"/>
      <c r="D804" s="208" t="s">
        <v>35</v>
      </c>
      <c r="E804" s="96" t="s">
        <v>19</v>
      </c>
      <c r="F804" s="206" t="s">
        <v>19</v>
      </c>
      <c r="G804" s="168">
        <f t="shared" si="147"/>
        <v>1.6421789999999999E-2</v>
      </c>
      <c r="H804" s="182">
        <f>H198</f>
        <v>182</v>
      </c>
      <c r="I804" s="176">
        <f t="shared" si="134"/>
        <v>5.9551560000000005E-3</v>
      </c>
      <c r="J804" s="182"/>
      <c r="K804" s="184">
        <v>1</v>
      </c>
      <c r="L804" s="184">
        <f>'норма часов'!$H$13</f>
        <v>66</v>
      </c>
      <c r="M804" s="178" t="str">
        <f>CONCATENATE(H804," ",F804," (заявленная потребность руководителями учреждений) ","*",I804,"/",L804,"чел.")</f>
        <v>182 чел. (заявленная потребность руководителями учреждений) *0,005955156/66чел.</v>
      </c>
      <c r="N804" s="133">
        <f t="shared" si="148"/>
        <v>763</v>
      </c>
      <c r="O804" s="142">
        <f t="shared" si="146"/>
        <v>12.529826</v>
      </c>
      <c r="P804" s="93"/>
      <c r="Q804" s="93">
        <f t="shared" si="142"/>
        <v>826.96851600000002</v>
      </c>
    </row>
    <row r="805" spans="1:17" s="94" customFormat="1" ht="30" x14ac:dyDescent="0.25">
      <c r="A805" s="276"/>
      <c r="B805" s="279"/>
      <c r="C805" s="269"/>
      <c r="D805" s="208" t="s">
        <v>36</v>
      </c>
      <c r="E805" s="96" t="s">
        <v>19</v>
      </c>
      <c r="F805" s="206" t="s">
        <v>19</v>
      </c>
      <c r="G805" s="168">
        <f>MROUND(H805*K805*I805/L805,0.000000001)</f>
        <v>1.3805134E-2</v>
      </c>
      <c r="H805" s="182">
        <f>H199</f>
        <v>153</v>
      </c>
      <c r="I805" s="176">
        <f t="shared" si="134"/>
        <v>5.9551560000000005E-3</v>
      </c>
      <c r="J805" s="182"/>
      <c r="K805" s="184">
        <v>1</v>
      </c>
      <c r="L805" s="184">
        <f>'норма часов'!$H$13</f>
        <v>66</v>
      </c>
      <c r="M805" s="178" t="str">
        <f>CONCATENATE(H805," ",F805," (заявленная потребность руководителями учреждений) ","*",I805,"/",L805,"чел.")</f>
        <v>153 чел. (заявленная потребность руководителями учреждений) *0,005955156/66чел.</v>
      </c>
      <c r="N805" s="133">
        <f t="shared" si="148"/>
        <v>1635</v>
      </c>
      <c r="O805" s="142">
        <f t="shared" si="146"/>
        <v>22.571393999999998</v>
      </c>
      <c r="P805" s="93"/>
      <c r="Q805" s="93">
        <f t="shared" si="142"/>
        <v>1489.712004</v>
      </c>
    </row>
    <row r="806" spans="1:17" s="94" customFormat="1" ht="30" x14ac:dyDescent="0.25">
      <c r="A806" s="276"/>
      <c r="B806" s="279"/>
      <c r="C806" s="269"/>
      <c r="D806" s="208" t="s">
        <v>119</v>
      </c>
      <c r="E806" s="96" t="s">
        <v>19</v>
      </c>
      <c r="F806" s="206" t="s">
        <v>19</v>
      </c>
      <c r="G806" s="168">
        <f>MROUND(H806*K806*I806/L806,0.000001)</f>
        <v>1.0376E-2</v>
      </c>
      <c r="H806" s="182">
        <f>H200</f>
        <v>115</v>
      </c>
      <c r="I806" s="176">
        <f t="shared" ref="I806:I816" si="149">I805</f>
        <v>5.9551560000000005E-3</v>
      </c>
      <c r="J806" s="182"/>
      <c r="K806" s="184">
        <v>1</v>
      </c>
      <c r="L806" s="184">
        <f>'норма часов'!$H$13</f>
        <v>66</v>
      </c>
      <c r="M806" s="178" t="str">
        <f>CONCATENATE(H806," ",F806," (заявленная потребность руководителями учреждений) ","*",I806,"/",L806,"чел.")</f>
        <v>115 чел. (заявленная потребность руководителями учреждений) *0,005955156/66чел.</v>
      </c>
      <c r="N806" s="133">
        <f t="shared" si="148"/>
        <v>3488</v>
      </c>
      <c r="O806" s="142">
        <f t="shared" si="146"/>
        <v>36.191488</v>
      </c>
      <c r="P806" s="93"/>
      <c r="Q806" s="93">
        <f t="shared" si="142"/>
        <v>2388.6382079999998</v>
      </c>
    </row>
    <row r="807" spans="1:17" s="94" customFormat="1" ht="30" x14ac:dyDescent="0.25">
      <c r="A807" s="276"/>
      <c r="B807" s="279"/>
      <c r="C807" s="269"/>
      <c r="D807" s="208" t="s">
        <v>309</v>
      </c>
      <c r="E807" s="96" t="s">
        <v>19</v>
      </c>
      <c r="F807" s="206" t="s">
        <v>19</v>
      </c>
      <c r="G807" s="168">
        <f>MROUND(H807*K807*I807/L807,0.000001)</f>
        <v>0.224491</v>
      </c>
      <c r="H807" s="182">
        <f>H201</f>
        <v>2488</v>
      </c>
      <c r="I807" s="176">
        <f t="shared" si="149"/>
        <v>5.9551560000000005E-3</v>
      </c>
      <c r="J807" s="182"/>
      <c r="K807" s="184">
        <v>1</v>
      </c>
      <c r="L807" s="184">
        <f>'норма часов'!$H$13</f>
        <v>66</v>
      </c>
      <c r="M807" s="178" t="str">
        <f>CONCATENATE(H807," ",F807," (заявленная потребность руководителями учреждений) ","*",I807,"/",L807,"чел.")</f>
        <v>2488 чел. (заявленная потребность руководителями учреждений) *0,005955156/66чел.</v>
      </c>
      <c r="N807" s="133">
        <f t="shared" si="148"/>
        <v>545</v>
      </c>
      <c r="O807" s="142">
        <f t="shared" si="146"/>
        <v>122.347595</v>
      </c>
      <c r="P807" s="93"/>
      <c r="Q807" s="93">
        <f t="shared" si="142"/>
        <v>8074.9412700000003</v>
      </c>
    </row>
    <row r="808" spans="1:17" s="94" customFormat="1" x14ac:dyDescent="0.25">
      <c r="A808" s="276"/>
      <c r="B808" s="279"/>
      <c r="C808" s="269"/>
      <c r="D808" s="166"/>
      <c r="E808" s="166"/>
      <c r="F808" s="206" t="s">
        <v>19</v>
      </c>
      <c r="G808" s="168"/>
      <c r="H808" s="182">
        <f>H202</f>
        <v>0</v>
      </c>
      <c r="I808" s="176">
        <f t="shared" si="149"/>
        <v>5.9551560000000005E-3</v>
      </c>
      <c r="J808" s="182"/>
      <c r="K808" s="184">
        <v>1</v>
      </c>
      <c r="L808" s="184">
        <f>'норма часов'!$H$13</f>
        <v>66</v>
      </c>
      <c r="M808" s="178"/>
      <c r="N808" s="133">
        <f t="shared" si="148"/>
        <v>0</v>
      </c>
      <c r="O808" s="142">
        <f t="shared" si="146"/>
        <v>0</v>
      </c>
      <c r="P808" s="93"/>
      <c r="Q808" s="93"/>
    </row>
    <row r="809" spans="1:17" s="94" customFormat="1" x14ac:dyDescent="0.25">
      <c r="A809" s="276"/>
      <c r="B809" s="279"/>
      <c r="C809" s="269"/>
      <c r="D809" s="166" t="s">
        <v>287</v>
      </c>
      <c r="E809" s="166" t="s">
        <v>248</v>
      </c>
      <c r="F809" s="206" t="str">
        <f>F607</f>
        <v>шт.</v>
      </c>
      <c r="G809" s="168">
        <f>MROUND(H809*K809*I809/L809,0.00000001)</f>
        <v>6.31607E-3</v>
      </c>
      <c r="H809" s="182">
        <f>H102</f>
        <v>70</v>
      </c>
      <c r="I809" s="176">
        <f t="shared" si="149"/>
        <v>5.9551560000000005E-3</v>
      </c>
      <c r="J809" s="182"/>
      <c r="K809" s="184">
        <v>1</v>
      </c>
      <c r="L809" s="184">
        <f>'норма часов'!$H$13</f>
        <v>66</v>
      </c>
      <c r="M809" s="178" t="str">
        <f>CONCATENATE(H809," ",F809," ","*",I809,"/",L809,"чел.")</f>
        <v>70 шт. *0,005955156/66чел.</v>
      </c>
      <c r="N809" s="133">
        <f t="shared" si="148"/>
        <v>65258.299999999923</v>
      </c>
      <c r="O809" s="142">
        <f t="shared" si="146"/>
        <v>412.17599099999995</v>
      </c>
      <c r="P809" s="93"/>
      <c r="Q809" s="93">
        <f t="shared" si="142"/>
        <v>27203.615405999997</v>
      </c>
    </row>
    <row r="810" spans="1:17" s="94" customFormat="1" x14ac:dyDescent="0.25">
      <c r="A810" s="276"/>
      <c r="B810" s="279"/>
      <c r="C810" s="269"/>
      <c r="D810" s="166" t="s">
        <v>284</v>
      </c>
      <c r="E810" s="166" t="s">
        <v>26</v>
      </c>
      <c r="F810" s="206" t="s">
        <v>26</v>
      </c>
      <c r="G810" s="168">
        <f>MROUND(H810*K810*I810/L810,0.00000001)</f>
        <v>6.31607E-3</v>
      </c>
      <c r="H810" s="182">
        <f>$H$103</f>
        <v>70</v>
      </c>
      <c r="I810" s="176">
        <f t="shared" si="149"/>
        <v>5.9551560000000005E-3</v>
      </c>
      <c r="J810" s="182"/>
      <c r="K810" s="184">
        <v>1</v>
      </c>
      <c r="L810" s="184">
        <f>'норма часов'!$H$13</f>
        <v>66</v>
      </c>
      <c r="M810" s="178" t="str">
        <f>CONCATENATE(H810," ",F810," ","*",I810,"/",L810,"чел.")</f>
        <v>70 шт *0,005955156/66чел.</v>
      </c>
      <c r="N810" s="133">
        <f>$N$103</f>
        <v>24000</v>
      </c>
      <c r="O810" s="142">
        <f t="shared" si="146"/>
        <v>151.58568</v>
      </c>
      <c r="P810" s="93"/>
      <c r="Q810" s="93">
        <f t="shared" si="142"/>
        <v>10004.65488</v>
      </c>
    </row>
    <row r="811" spans="1:17" s="94" customFormat="1" x14ac:dyDescent="0.25">
      <c r="A811" s="276"/>
      <c r="B811" s="279"/>
      <c r="C811" s="269"/>
      <c r="D811" s="208" t="s">
        <v>121</v>
      </c>
      <c r="E811" s="96" t="s">
        <v>122</v>
      </c>
      <c r="F811" s="206" t="s">
        <v>220</v>
      </c>
      <c r="G811" s="168">
        <f>MROUND(H811*K811*I811/L811,0.00000001)</f>
        <v>6.31607E-3</v>
      </c>
      <c r="H811" s="182">
        <f>H104</f>
        <v>70</v>
      </c>
      <c r="I811" s="176">
        <f>I807</f>
        <v>5.9551560000000005E-3</v>
      </c>
      <c r="J811" s="182"/>
      <c r="K811" s="184">
        <v>1</v>
      </c>
      <c r="L811" s="184">
        <f>'норма часов'!$H$13</f>
        <v>66</v>
      </c>
      <c r="M811" s="178" t="str">
        <f>CONCATENATE(H811," ",F811," ","*",I811,"/",L811,"чел.")</f>
        <v>70 сайтов *0,005955156/66чел.</v>
      </c>
      <c r="N811" s="133">
        <f>N104</f>
        <v>5668</v>
      </c>
      <c r="O811" s="142">
        <f t="shared" si="146"/>
        <v>35.799484999999997</v>
      </c>
      <c r="P811" s="93"/>
      <c r="Q811" s="93">
        <f t="shared" si="142"/>
        <v>2362.7660099999998</v>
      </c>
    </row>
    <row r="812" spans="1:17" s="94" customFormat="1" x14ac:dyDescent="0.25">
      <c r="A812" s="276"/>
      <c r="B812" s="279"/>
      <c r="C812" s="201" t="s">
        <v>257</v>
      </c>
      <c r="D812" s="208"/>
      <c r="E812" s="96"/>
      <c r="F812" s="206"/>
      <c r="G812" s="168"/>
      <c r="H812" s="182"/>
      <c r="I812" s="176"/>
      <c r="J812" s="182"/>
      <c r="K812" s="184"/>
      <c r="L812" s="184"/>
      <c r="M812" s="178"/>
      <c r="N812" s="139"/>
      <c r="O812" s="140">
        <f>SUM(O798:O811)</f>
        <v>1806.4105639999996</v>
      </c>
      <c r="P812" s="93"/>
      <c r="Q812" s="93"/>
    </row>
    <row r="813" spans="1:17" s="94" customFormat="1" ht="25.5" x14ac:dyDescent="0.25">
      <c r="A813" s="276"/>
      <c r="B813" s="279"/>
      <c r="C813" s="198" t="s">
        <v>207</v>
      </c>
      <c r="D813" s="166"/>
      <c r="E813" s="166"/>
      <c r="F813" s="210" t="s">
        <v>206</v>
      </c>
      <c r="G813" s="168"/>
      <c r="H813" s="182">
        <f>H106</f>
        <v>0</v>
      </c>
      <c r="I813" s="176">
        <f>I811</f>
        <v>5.9551560000000005E-3</v>
      </c>
      <c r="J813" s="182"/>
      <c r="K813" s="184">
        <v>12</v>
      </c>
      <c r="L813" s="184">
        <f>'норма часов'!$H$13</f>
        <v>66</v>
      </c>
      <c r="M813" s="178"/>
      <c r="N813" s="133"/>
      <c r="O813" s="142"/>
      <c r="P813" s="93"/>
      <c r="Q813" s="93">
        <f t="shared" si="142"/>
        <v>0</v>
      </c>
    </row>
    <row r="814" spans="1:17" s="94" customFormat="1" ht="30" x14ac:dyDescent="0.25">
      <c r="A814" s="276"/>
      <c r="B814" s="279"/>
      <c r="C814" s="198" t="s">
        <v>67</v>
      </c>
      <c r="D814" s="166" t="s">
        <v>124</v>
      </c>
      <c r="E814" s="193" t="s">
        <v>26</v>
      </c>
      <c r="F814" s="181" t="s">
        <v>26</v>
      </c>
      <c r="G814" s="168">
        <f>MROUND(H814*K814*I814/L814,0.0000001)</f>
        <v>3.1941299999999999E-2</v>
      </c>
      <c r="H814" s="171">
        <f>H208</f>
        <v>354</v>
      </c>
      <c r="I814" s="176">
        <f t="shared" si="149"/>
        <v>5.9551560000000005E-3</v>
      </c>
      <c r="J814" s="182"/>
      <c r="K814" s="184">
        <v>1</v>
      </c>
      <c r="L814" s="184">
        <f>'норма часов'!$H$13</f>
        <v>66</v>
      </c>
      <c r="M814" s="178" t="str">
        <f>CONCATENATE(H814," ",F814," ","*",I814,"/",L814,"чел.")</f>
        <v>354 шт *0,005955156/66чел.</v>
      </c>
      <c r="N814" s="133">
        <f>N107</f>
        <v>2180</v>
      </c>
      <c r="O814" s="142">
        <f>MROUND(G814*N814,0.000001)</f>
        <v>69.63203399999999</v>
      </c>
      <c r="P814" s="93"/>
      <c r="Q814" s="93">
        <f t="shared" si="142"/>
        <v>4595.7142439999998</v>
      </c>
    </row>
    <row r="815" spans="1:17" s="94" customFormat="1" x14ac:dyDescent="0.25">
      <c r="A815" s="276"/>
      <c r="B815" s="279"/>
      <c r="C815" s="269" t="s">
        <v>226</v>
      </c>
      <c r="D815" s="166" t="s">
        <v>40</v>
      </c>
      <c r="E815" s="180" t="s">
        <v>26</v>
      </c>
      <c r="F815" s="180" t="s">
        <v>48</v>
      </c>
      <c r="G815" s="168">
        <f>MROUND(H815*K815*I815/L815,0.000001)</f>
        <v>2.5624999999999998E-2</v>
      </c>
      <c r="H815" s="171">
        <f>H108</f>
        <v>284</v>
      </c>
      <c r="I815" s="176">
        <f>I811</f>
        <v>5.9551560000000005E-3</v>
      </c>
      <c r="J815" s="182"/>
      <c r="K815" s="184">
        <v>1</v>
      </c>
      <c r="L815" s="184">
        <f>'норма часов'!$H$13</f>
        <v>66</v>
      </c>
      <c r="M815" s="178" t="str">
        <f>CONCATENATE(H815," ",F815," ","*",I815,"/",L815,"чел.")</f>
        <v>284 шт. *0,005955156/66чел.</v>
      </c>
      <c r="N815" s="133">
        <f>N108</f>
        <v>708.5</v>
      </c>
      <c r="O815" s="142">
        <f>MROUND(G815*N815,0.000001)</f>
        <v>18.155311999999999</v>
      </c>
      <c r="P815" s="93"/>
      <c r="Q815" s="93">
        <f t="shared" si="142"/>
        <v>1198.2505919999999</v>
      </c>
    </row>
    <row r="816" spans="1:17" s="94" customFormat="1" x14ac:dyDescent="0.25">
      <c r="A816" s="276"/>
      <c r="B816" s="279"/>
      <c r="C816" s="269"/>
      <c r="D816" s="166"/>
      <c r="E816" s="180"/>
      <c r="F816" s="180" t="s">
        <v>48</v>
      </c>
      <c r="G816" s="168"/>
      <c r="H816" s="171">
        <f>H210</f>
        <v>0</v>
      </c>
      <c r="I816" s="176">
        <f t="shared" si="149"/>
        <v>5.9551560000000005E-3</v>
      </c>
      <c r="J816" s="182"/>
      <c r="K816" s="184">
        <v>1</v>
      </c>
      <c r="L816" s="184">
        <f>'норма часов'!$H$13</f>
        <v>66</v>
      </c>
      <c r="M816" s="178"/>
      <c r="N816" s="133">
        <f>N109</f>
        <v>0</v>
      </c>
      <c r="O816" s="142">
        <f>MROUND(G816*N816,0.000001)</f>
        <v>0</v>
      </c>
      <c r="P816" s="93"/>
      <c r="Q816" s="93"/>
    </row>
    <row r="817" spans="1:17" s="94" customFormat="1" x14ac:dyDescent="0.25">
      <c r="A817" s="277"/>
      <c r="B817" s="280"/>
      <c r="C817" s="221" t="s">
        <v>258</v>
      </c>
      <c r="D817" s="166"/>
      <c r="E817" s="180"/>
      <c r="F817" s="180"/>
      <c r="G817" s="168"/>
      <c r="H817" s="171"/>
      <c r="I817" s="176"/>
      <c r="J817" s="182"/>
      <c r="K817" s="184"/>
      <c r="L817" s="184"/>
      <c r="M817" s="178"/>
      <c r="N817" s="139"/>
      <c r="O817" s="140">
        <f>SUM(O815:O816)</f>
        <v>18.155311999999999</v>
      </c>
      <c r="P817" s="93"/>
      <c r="Q817" s="93"/>
    </row>
    <row r="818" spans="1:17" s="94" customFormat="1" hidden="1" x14ac:dyDescent="0.25">
      <c r="A818" s="275" t="str">
        <f>CONCATENATE('норма часов'!$B$14,",  ",'норма часов'!$C$14,", ",'норма часов'!$D$14,", ",'норма часов'!$F$14)</f>
        <v>Присмотр и уход,  дети-сироты и дети, оставшиеся без попечения родителей, от 3 лет до 8 лет, группа продленного дня</v>
      </c>
      <c r="B818" s="278" t="str">
        <f>'норма часов'!$A$14</f>
        <v>880900О.99.0.ББ08АА93000</v>
      </c>
      <c r="C818" s="170"/>
      <c r="D818" s="281" t="s">
        <v>15</v>
      </c>
      <c r="E818" s="281"/>
      <c r="F818" s="281"/>
      <c r="G818" s="282"/>
      <c r="H818" s="171"/>
      <c r="I818" s="176"/>
      <c r="J818" s="171"/>
      <c r="K818" s="177"/>
      <c r="L818" s="177"/>
      <c r="M818" s="197"/>
      <c r="N818" s="139"/>
      <c r="O818" s="140" t="e">
        <f>O819+O824+O841</f>
        <v>#DIV/0!</v>
      </c>
      <c r="P818" s="93"/>
      <c r="Q818" s="93"/>
    </row>
    <row r="819" spans="1:17" s="94" customFormat="1" hidden="1" x14ac:dyDescent="0.25">
      <c r="A819" s="276"/>
      <c r="B819" s="279"/>
      <c r="C819" s="167"/>
      <c r="D819" s="283" t="s">
        <v>49</v>
      </c>
      <c r="E819" s="283"/>
      <c r="F819" s="283"/>
      <c r="G819" s="284"/>
      <c r="H819" s="171"/>
      <c r="I819" s="176"/>
      <c r="J819" s="171"/>
      <c r="K819" s="177"/>
      <c r="L819" s="177"/>
      <c r="M819" s="178"/>
      <c r="N819" s="133"/>
      <c r="O819" s="140" t="e">
        <f>O821+O823</f>
        <v>#DIV/0!</v>
      </c>
      <c r="P819" s="93"/>
      <c r="Q819" s="93"/>
    </row>
    <row r="820" spans="1:17" s="94" customFormat="1" hidden="1" x14ac:dyDescent="0.25">
      <c r="A820" s="276"/>
      <c r="B820" s="279"/>
      <c r="C820" s="167">
        <v>211</v>
      </c>
      <c r="D820" s="179" t="s">
        <v>73</v>
      </c>
      <c r="E820" s="180" t="s">
        <v>87</v>
      </c>
      <c r="F820" s="181" t="s">
        <v>87</v>
      </c>
      <c r="G820" s="168" t="e">
        <f>MROUND(H820*K820*I820/L820,0.000001)</f>
        <v>#DIV/0!</v>
      </c>
      <c r="H820" s="182">
        <f>H12</f>
        <v>754.5</v>
      </c>
      <c r="I820" s="183">
        <f>'норма часов'!$K$14</f>
        <v>0</v>
      </c>
      <c r="J820" s="182"/>
      <c r="K820" s="184">
        <v>12</v>
      </c>
      <c r="L820" s="184">
        <f>'норма часов'!$H$14</f>
        <v>0</v>
      </c>
      <c r="M820" s="178" t="str">
        <f>CONCATENATE(H820," ",F820," ","в мес.","*",K820,"мес.","*",I820,"/",L820,"чел.")</f>
        <v>754,5 шт. ед в мес.*12мес.*0/0чел.</v>
      </c>
      <c r="N820" s="133">
        <f>N12</f>
        <v>17757.67192842943</v>
      </c>
      <c r="O820" s="141" t="e">
        <f>MROUND(G820*N820,0.000001)</f>
        <v>#DIV/0!</v>
      </c>
      <c r="P820" s="93"/>
      <c r="Q820" s="93"/>
    </row>
    <row r="821" spans="1:17" s="94" customFormat="1" hidden="1" x14ac:dyDescent="0.25">
      <c r="A821" s="276"/>
      <c r="B821" s="279"/>
      <c r="C821" s="170" t="s">
        <v>249</v>
      </c>
      <c r="D821" s="179"/>
      <c r="E821" s="180"/>
      <c r="F821" s="181"/>
      <c r="G821" s="168"/>
      <c r="H821" s="182"/>
      <c r="I821" s="217"/>
      <c r="J821" s="182"/>
      <c r="K821" s="184"/>
      <c r="L821" s="184"/>
      <c r="M821" s="178"/>
      <c r="N821" s="139"/>
      <c r="O821" s="140" t="e">
        <f>SUM(O820)</f>
        <v>#DIV/0!</v>
      </c>
      <c r="P821" s="93"/>
      <c r="Q821" s="93"/>
    </row>
    <row r="822" spans="1:17" s="94" customFormat="1" hidden="1" x14ac:dyDescent="0.25">
      <c r="A822" s="276"/>
      <c r="B822" s="279"/>
      <c r="C822" s="167">
        <v>213</v>
      </c>
      <c r="D822" s="179" t="s">
        <v>74</v>
      </c>
      <c r="E822" s="180" t="s">
        <v>75</v>
      </c>
      <c r="F822" s="181"/>
      <c r="G822" s="168">
        <v>30.2</v>
      </c>
      <c r="H822" s="171"/>
      <c r="I822" s="176">
        <f>I820</f>
        <v>0</v>
      </c>
      <c r="J822" s="171"/>
      <c r="K822" s="177">
        <v>12</v>
      </c>
      <c r="L822" s="184">
        <f>'норма часов'!$H$14</f>
        <v>0</v>
      </c>
      <c r="M822" s="178"/>
      <c r="N822" s="133"/>
      <c r="O822" s="142" t="e">
        <f>MROUND(O820*0.302,0.000001)</f>
        <v>#DIV/0!</v>
      </c>
      <c r="P822" s="93"/>
      <c r="Q822" s="93"/>
    </row>
    <row r="823" spans="1:17" s="94" customFormat="1" hidden="1" x14ac:dyDescent="0.25">
      <c r="A823" s="276"/>
      <c r="B823" s="279"/>
      <c r="C823" s="170" t="s">
        <v>250</v>
      </c>
      <c r="D823" s="179"/>
      <c r="E823" s="180"/>
      <c r="F823" s="181"/>
      <c r="G823" s="168"/>
      <c r="H823" s="171"/>
      <c r="I823" s="176"/>
      <c r="J823" s="171"/>
      <c r="K823" s="177"/>
      <c r="L823" s="184"/>
      <c r="M823" s="178"/>
      <c r="N823" s="139"/>
      <c r="O823" s="140" t="e">
        <f>SUM(O822)</f>
        <v>#DIV/0!</v>
      </c>
      <c r="P823" s="93"/>
      <c r="Q823" s="93"/>
    </row>
    <row r="824" spans="1:17" s="94" customFormat="1" hidden="1" x14ac:dyDescent="0.25">
      <c r="A824" s="276"/>
      <c r="B824" s="279"/>
      <c r="C824" s="167"/>
      <c r="D824" s="285" t="s">
        <v>50</v>
      </c>
      <c r="E824" s="285"/>
      <c r="F824" s="285"/>
      <c r="G824" s="284"/>
      <c r="H824" s="171"/>
      <c r="I824" s="176">
        <f>I822</f>
        <v>0</v>
      </c>
      <c r="J824" s="171"/>
      <c r="K824" s="177"/>
      <c r="L824" s="184"/>
      <c r="M824" s="178"/>
      <c r="N824" s="133"/>
      <c r="O824" s="140" t="e">
        <f>O834+O835+O836+O837+O838++O839</f>
        <v>#DIV/0!</v>
      </c>
      <c r="P824" s="93"/>
      <c r="Q824" s="93"/>
    </row>
    <row r="825" spans="1:17" s="94" customFormat="1" ht="30" hidden="1" x14ac:dyDescent="0.25">
      <c r="A825" s="276"/>
      <c r="B825" s="279"/>
      <c r="C825" s="272" t="s">
        <v>67</v>
      </c>
      <c r="D825" s="166" t="s">
        <v>88</v>
      </c>
      <c r="E825" s="193" t="s">
        <v>26</v>
      </c>
      <c r="F825" s="181" t="s">
        <v>26</v>
      </c>
      <c r="G825" s="168" t="e">
        <f>MROUND(H825*K825*I825/L825,0.000001)</f>
        <v>#DIV/0!</v>
      </c>
      <c r="H825" s="171">
        <f>H219</f>
        <v>4451</v>
      </c>
      <c r="I825" s="176">
        <f t="shared" ref="I825:I906" si="150">I824</f>
        <v>0</v>
      </c>
      <c r="J825" s="182"/>
      <c r="K825" s="184">
        <v>1</v>
      </c>
      <c r="L825" s="184">
        <f>'норма часов'!$H$14</f>
        <v>0</v>
      </c>
      <c r="M825" s="178" t="str">
        <f>CONCATENATE(H825," ",F825," ","*",I825,"/",L825,"чел.")</f>
        <v>4451 шт *0/0чел.</v>
      </c>
      <c r="N825" s="133">
        <f>N17</f>
        <v>4487.7952145585241</v>
      </c>
      <c r="O825" s="142" t="e">
        <f t="shared" ref="O825:O833" si="151">MROUND(G825*N825,0.000001)</f>
        <v>#DIV/0!</v>
      </c>
      <c r="P825" s="93"/>
      <c r="Q825" s="93"/>
    </row>
    <row r="826" spans="1:17" s="94" customFormat="1" ht="30" hidden="1" x14ac:dyDescent="0.25">
      <c r="A826" s="276"/>
      <c r="B826" s="279"/>
      <c r="C826" s="273"/>
      <c r="D826" s="166" t="s">
        <v>89</v>
      </c>
      <c r="E826" s="193" t="s">
        <v>26</v>
      </c>
      <c r="F826" s="181" t="s">
        <v>26</v>
      </c>
      <c r="G826" s="168" t="e">
        <f>MROUND(H826*K826*I826/L826,0.000001)</f>
        <v>#DIV/0!</v>
      </c>
      <c r="H826" s="171">
        <f>H220</f>
        <v>2064</v>
      </c>
      <c r="I826" s="176">
        <f t="shared" si="150"/>
        <v>0</v>
      </c>
      <c r="J826" s="182"/>
      <c r="K826" s="184">
        <v>1</v>
      </c>
      <c r="L826" s="184">
        <f>'норма часов'!$H$14</f>
        <v>0</v>
      </c>
      <c r="M826" s="178" t="str">
        <f t="shared" ref="M826:M833" si="152">CONCATENATE(H826," ",F826," ","*",I826,"/",L826,"чел.")</f>
        <v>2064 шт *0/0чел.</v>
      </c>
      <c r="N826" s="133">
        <f>N18</f>
        <v>10298.088691860465</v>
      </c>
      <c r="O826" s="142" t="e">
        <f t="shared" si="151"/>
        <v>#DIV/0!</v>
      </c>
      <c r="P826" s="93"/>
      <c r="Q826" s="93"/>
    </row>
    <row r="827" spans="1:17" s="94" customFormat="1" ht="30" hidden="1" x14ac:dyDescent="0.25">
      <c r="A827" s="276"/>
      <c r="B827" s="279"/>
      <c r="C827" s="273"/>
      <c r="D827" s="166" t="s">
        <v>90</v>
      </c>
      <c r="E827" s="193" t="s">
        <v>26</v>
      </c>
      <c r="F827" s="181" t="s">
        <v>26</v>
      </c>
      <c r="G827" s="168" t="e">
        <f>MROUND(H827*K827*I827/L827,0.00000001)</f>
        <v>#DIV/0!</v>
      </c>
      <c r="H827" s="171">
        <f>H221</f>
        <v>32</v>
      </c>
      <c r="I827" s="176">
        <f t="shared" si="150"/>
        <v>0</v>
      </c>
      <c r="J827" s="182"/>
      <c r="K827" s="184">
        <v>1</v>
      </c>
      <c r="L827" s="184">
        <f>'норма часов'!$H$14</f>
        <v>0</v>
      </c>
      <c r="M827" s="178" t="str">
        <f t="shared" si="152"/>
        <v>32 шт *0/0чел.</v>
      </c>
      <c r="N827" s="133">
        <f>N19</f>
        <v>92105</v>
      </c>
      <c r="O827" s="142" t="e">
        <f t="shared" si="151"/>
        <v>#DIV/0!</v>
      </c>
      <c r="P827" s="93"/>
      <c r="Q827" s="93"/>
    </row>
    <row r="828" spans="1:17" s="94" customFormat="1" ht="30" hidden="1" x14ac:dyDescent="0.25">
      <c r="A828" s="276"/>
      <c r="B828" s="279"/>
      <c r="C828" s="273"/>
      <c r="D828" s="166" t="s">
        <v>293</v>
      </c>
      <c r="E828" s="193" t="s">
        <v>26</v>
      </c>
      <c r="F828" s="181" t="s">
        <v>26</v>
      </c>
      <c r="G828" s="168" t="e">
        <f t="shared" ref="G828:G833" si="153">MROUND(H828*K828*I828/L828,0.00000001)</f>
        <v>#DIV/0!</v>
      </c>
      <c r="H828" s="171">
        <f>$H$20</f>
        <v>106</v>
      </c>
      <c r="I828" s="176">
        <f t="shared" si="150"/>
        <v>0</v>
      </c>
      <c r="J828" s="182"/>
      <c r="K828" s="184">
        <v>1</v>
      </c>
      <c r="L828" s="184">
        <f>'норма часов'!$H$14</f>
        <v>0</v>
      </c>
      <c r="M828" s="178" t="str">
        <f t="shared" si="152"/>
        <v>106 шт *0/0чел.</v>
      </c>
      <c r="N828" s="130">
        <f>$N$20</f>
        <v>25724</v>
      </c>
      <c r="O828" s="142" t="e">
        <f t="shared" si="151"/>
        <v>#DIV/0!</v>
      </c>
      <c r="P828" s="93"/>
      <c r="Q828" s="93"/>
    </row>
    <row r="829" spans="1:17" s="94" customFormat="1" hidden="1" x14ac:dyDescent="0.25">
      <c r="A829" s="276"/>
      <c r="B829" s="279"/>
      <c r="C829" s="273"/>
      <c r="D829" s="166" t="s">
        <v>288</v>
      </c>
      <c r="E829" s="193" t="s">
        <v>26</v>
      </c>
      <c r="F829" s="181" t="s">
        <v>26</v>
      </c>
      <c r="G829" s="168" t="e">
        <f t="shared" si="153"/>
        <v>#DIV/0!</v>
      </c>
      <c r="H829" s="171">
        <f>$H$21</f>
        <v>118</v>
      </c>
      <c r="I829" s="176">
        <f t="shared" si="150"/>
        <v>0</v>
      </c>
      <c r="J829" s="182"/>
      <c r="K829" s="184">
        <v>1</v>
      </c>
      <c r="L829" s="184">
        <f>'норма часов'!$H$14</f>
        <v>0</v>
      </c>
      <c r="M829" s="178" t="str">
        <f t="shared" si="152"/>
        <v>118 шт *0/0чел.</v>
      </c>
      <c r="N829" s="130">
        <f>$N$21</f>
        <v>66824.851694915254</v>
      </c>
      <c r="O829" s="142" t="e">
        <f t="shared" si="151"/>
        <v>#DIV/0!</v>
      </c>
      <c r="P829" s="93"/>
      <c r="Q829" s="93"/>
    </row>
    <row r="830" spans="1:17" s="94" customFormat="1" hidden="1" x14ac:dyDescent="0.25">
      <c r="A830" s="276"/>
      <c r="B830" s="279"/>
      <c r="C830" s="273"/>
      <c r="D830" s="166" t="s">
        <v>289</v>
      </c>
      <c r="E830" s="193" t="s">
        <v>26</v>
      </c>
      <c r="F830" s="181" t="s">
        <v>26</v>
      </c>
      <c r="G830" s="168" t="e">
        <f t="shared" si="153"/>
        <v>#DIV/0!</v>
      </c>
      <c r="H830" s="171">
        <f>$H$22</f>
        <v>32</v>
      </c>
      <c r="I830" s="176">
        <f t="shared" si="150"/>
        <v>0</v>
      </c>
      <c r="J830" s="182"/>
      <c r="K830" s="184">
        <v>1</v>
      </c>
      <c r="L830" s="184">
        <f>'норма часов'!$H$14</f>
        <v>0</v>
      </c>
      <c r="M830" s="178" t="str">
        <f t="shared" si="152"/>
        <v>32 шт *0/0чел.</v>
      </c>
      <c r="N830" s="130">
        <f>$N$22</f>
        <v>55471.189999999973</v>
      </c>
      <c r="O830" s="142" t="e">
        <f t="shared" si="151"/>
        <v>#DIV/0!</v>
      </c>
      <c r="P830" s="93"/>
      <c r="Q830" s="93"/>
    </row>
    <row r="831" spans="1:17" s="94" customFormat="1" ht="30" hidden="1" x14ac:dyDescent="0.25">
      <c r="A831" s="276"/>
      <c r="B831" s="279"/>
      <c r="C831" s="273"/>
      <c r="D831" s="166" t="s">
        <v>290</v>
      </c>
      <c r="E831" s="193" t="s">
        <v>26</v>
      </c>
      <c r="F831" s="181" t="s">
        <v>26</v>
      </c>
      <c r="G831" s="168" t="e">
        <f t="shared" si="153"/>
        <v>#DIV/0!</v>
      </c>
      <c r="H831" s="171">
        <f>$H$23</f>
        <v>28</v>
      </c>
      <c r="I831" s="176">
        <f t="shared" si="150"/>
        <v>0</v>
      </c>
      <c r="J831" s="182"/>
      <c r="K831" s="184">
        <v>1</v>
      </c>
      <c r="L831" s="184">
        <f>'норма часов'!$H$14</f>
        <v>0</v>
      </c>
      <c r="M831" s="178" t="str">
        <f t="shared" si="152"/>
        <v>28 шт *0/0чел.</v>
      </c>
      <c r="N831" s="133">
        <f>$N$23</f>
        <v>46683.610000000008</v>
      </c>
      <c r="O831" s="142" t="e">
        <f t="shared" si="151"/>
        <v>#DIV/0!</v>
      </c>
      <c r="P831" s="93"/>
      <c r="Q831" s="93"/>
    </row>
    <row r="832" spans="1:17" s="94" customFormat="1" hidden="1" x14ac:dyDescent="0.25">
      <c r="A832" s="276"/>
      <c r="B832" s="279"/>
      <c r="C832" s="273"/>
      <c r="D832" s="166" t="s">
        <v>291</v>
      </c>
      <c r="E832" s="193" t="s">
        <v>26</v>
      </c>
      <c r="F832" s="181" t="s">
        <v>26</v>
      </c>
      <c r="G832" s="168" t="e">
        <f t="shared" si="153"/>
        <v>#DIV/0!</v>
      </c>
      <c r="H832" s="171">
        <f>$H$24</f>
        <v>30</v>
      </c>
      <c r="I832" s="176">
        <f t="shared" si="150"/>
        <v>0</v>
      </c>
      <c r="J832" s="182"/>
      <c r="K832" s="184">
        <v>1</v>
      </c>
      <c r="L832" s="184">
        <f>'норма часов'!$H$14</f>
        <v>0</v>
      </c>
      <c r="M832" s="178" t="str">
        <f t="shared" si="152"/>
        <v>30 шт *0/0чел.</v>
      </c>
      <c r="N832" s="133">
        <f>$N$24</f>
        <v>16750.030000000006</v>
      </c>
      <c r="O832" s="142" t="e">
        <f t="shared" si="151"/>
        <v>#DIV/0!</v>
      </c>
      <c r="P832" s="93"/>
      <c r="Q832" s="93"/>
    </row>
    <row r="833" spans="1:17" s="94" customFormat="1" ht="30" hidden="1" x14ac:dyDescent="0.25">
      <c r="A833" s="276"/>
      <c r="B833" s="279"/>
      <c r="C833" s="274"/>
      <c r="D833" s="166" t="s">
        <v>292</v>
      </c>
      <c r="E833" s="193" t="s">
        <v>26</v>
      </c>
      <c r="F833" s="181" t="s">
        <v>26</v>
      </c>
      <c r="G833" s="168" t="e">
        <f t="shared" si="153"/>
        <v>#DIV/0!</v>
      </c>
      <c r="H833" s="171">
        <f>$H$25</f>
        <v>119</v>
      </c>
      <c r="I833" s="176">
        <f t="shared" si="150"/>
        <v>0</v>
      </c>
      <c r="J833" s="182"/>
      <c r="K833" s="184">
        <v>1</v>
      </c>
      <c r="L833" s="184">
        <f>'норма часов'!$H$14</f>
        <v>0</v>
      </c>
      <c r="M833" s="178" t="str">
        <f t="shared" si="152"/>
        <v>119 шт *0/0чел.</v>
      </c>
      <c r="N833" s="133">
        <f>$N$25</f>
        <v>11979.1</v>
      </c>
      <c r="O833" s="142" t="e">
        <f t="shared" si="151"/>
        <v>#DIV/0!</v>
      </c>
      <c r="P833" s="93"/>
      <c r="Q833" s="93"/>
    </row>
    <row r="834" spans="1:17" s="94" customFormat="1" hidden="1" x14ac:dyDescent="0.25">
      <c r="A834" s="276"/>
      <c r="B834" s="279"/>
      <c r="C834" s="170" t="s">
        <v>251</v>
      </c>
      <c r="D834" s="166"/>
      <c r="E834" s="193"/>
      <c r="F834" s="181"/>
      <c r="G834" s="168"/>
      <c r="H834" s="171"/>
      <c r="I834" s="176"/>
      <c r="J834" s="182"/>
      <c r="K834" s="184"/>
      <c r="L834" s="184"/>
      <c r="M834" s="178"/>
      <c r="N834" s="139"/>
      <c r="O834" s="140" t="e">
        <f>SUM(O825:O833)</f>
        <v>#DIV/0!</v>
      </c>
      <c r="P834" s="93"/>
      <c r="Q834" s="93"/>
    </row>
    <row r="835" spans="1:17" s="94" customFormat="1" hidden="1" x14ac:dyDescent="0.25">
      <c r="A835" s="276"/>
      <c r="B835" s="279"/>
      <c r="C835" s="167" t="s">
        <v>91</v>
      </c>
      <c r="D835" s="166"/>
      <c r="E835" s="180"/>
      <c r="F835" s="181">
        <v>0</v>
      </c>
      <c r="G835" s="168"/>
      <c r="H835" s="171"/>
      <c r="I835" s="176">
        <f>I827</f>
        <v>0</v>
      </c>
      <c r="J835" s="182"/>
      <c r="K835" s="184"/>
      <c r="L835" s="184"/>
      <c r="M835" s="178"/>
      <c r="N835" s="133"/>
      <c r="O835" s="142">
        <f>MROUND(G835*N835,0.000001)</f>
        <v>0</v>
      </c>
      <c r="P835" s="93"/>
      <c r="Q835" s="93">
        <f t="shared" si="142"/>
        <v>0</v>
      </c>
    </row>
    <row r="836" spans="1:17" s="94" customFormat="1" ht="30" hidden="1" x14ac:dyDescent="0.25">
      <c r="A836" s="276"/>
      <c r="B836" s="279"/>
      <c r="C836" s="167" t="s">
        <v>93</v>
      </c>
      <c r="D836" s="218" t="s">
        <v>94</v>
      </c>
      <c r="E836" s="180" t="s">
        <v>95</v>
      </c>
      <c r="F836" s="181" t="s">
        <v>95</v>
      </c>
      <c r="G836" s="196">
        <f>G28</f>
        <v>247</v>
      </c>
      <c r="H836" s="171">
        <f>H28</f>
        <v>247</v>
      </c>
      <c r="I836" s="176">
        <f t="shared" si="150"/>
        <v>0</v>
      </c>
      <c r="J836" s="182"/>
      <c r="K836" s="184">
        <v>1</v>
      </c>
      <c r="L836" s="184">
        <f>'норма часов'!$H$14</f>
        <v>0</v>
      </c>
      <c r="M836" s="178" t="str">
        <f>CONCATENATE(G836,"- фактичесое посещение 1 ребенка в год")</f>
        <v>247- фактичесое посещение 1 ребенка в год</v>
      </c>
      <c r="N836" s="133">
        <f>N230</f>
        <v>103.30800858029392</v>
      </c>
      <c r="O836" s="142">
        <f>MROUND(G836*N836,0.000001)</f>
        <v>25517.078118999998</v>
      </c>
      <c r="P836" s="93"/>
      <c r="Q836" s="93">
        <f t="shared" si="142"/>
        <v>0</v>
      </c>
    </row>
    <row r="837" spans="1:17" s="94" customFormat="1" ht="30" hidden="1" x14ac:dyDescent="0.25">
      <c r="A837" s="276"/>
      <c r="B837" s="279"/>
      <c r="C837" s="167" t="s">
        <v>96</v>
      </c>
      <c r="D837" s="166" t="s">
        <v>97</v>
      </c>
      <c r="E837" s="180" t="s">
        <v>98</v>
      </c>
      <c r="F837" s="181" t="s">
        <v>203</v>
      </c>
      <c r="G837" s="168" t="e">
        <f>MROUND(H837*K837*I837/L837,0.000001)</f>
        <v>#DIV/0!</v>
      </c>
      <c r="H837" s="171">
        <f>H231</f>
        <v>24970</v>
      </c>
      <c r="I837" s="176">
        <f t="shared" si="150"/>
        <v>0</v>
      </c>
      <c r="J837" s="182"/>
      <c r="K837" s="184">
        <v>1</v>
      </c>
      <c r="L837" s="184">
        <f>'норма часов'!$H$14</f>
        <v>0</v>
      </c>
      <c r="M837" s="178" t="str">
        <f>CONCATENATE(H837," ",F837," ","*",I837,"/",L837,"чел.")</f>
        <v>24970 компл. *0/0чел.</v>
      </c>
      <c r="N837" s="133">
        <f>N29</f>
        <v>636.48928313976774</v>
      </c>
      <c r="O837" s="142" t="e">
        <f>MROUND(G837*N837,0.000001)</f>
        <v>#DIV/0!</v>
      </c>
      <c r="P837" s="93"/>
      <c r="Q837" s="93"/>
    </row>
    <row r="838" spans="1:17" s="94" customFormat="1" ht="30" hidden="1" x14ac:dyDescent="0.25">
      <c r="A838" s="276"/>
      <c r="B838" s="279"/>
      <c r="C838" s="270" t="s">
        <v>85</v>
      </c>
      <c r="D838" s="166" t="s">
        <v>99</v>
      </c>
      <c r="E838" s="180" t="s">
        <v>202</v>
      </c>
      <c r="F838" s="181" t="s">
        <v>204</v>
      </c>
      <c r="G838" s="168" t="e">
        <f>MROUND(H838*K838*I838/L838,0.000001)</f>
        <v>#DIV/0!</v>
      </c>
      <c r="H838" s="171">
        <f>H232</f>
        <v>502</v>
      </c>
      <c r="I838" s="176">
        <f t="shared" si="150"/>
        <v>0</v>
      </c>
      <c r="J838" s="182"/>
      <c r="K838" s="184">
        <v>12</v>
      </c>
      <c r="L838" s="184">
        <f>'норма часов'!$H$14</f>
        <v>0</v>
      </c>
      <c r="M838" s="178" t="str">
        <f>CONCATENATE(H838," ",F838," ","*",I838,"/",L838,"чел.")</f>
        <v>502 гр. *0/0чел.</v>
      </c>
      <c r="N838" s="133">
        <f>N30</f>
        <v>2150.1340039840643</v>
      </c>
      <c r="O838" s="142" t="e">
        <f>MROUND(G838*N838,0.000001)</f>
        <v>#DIV/0!</v>
      </c>
      <c r="P838" s="93"/>
      <c r="Q838" s="93"/>
    </row>
    <row r="839" spans="1:17" s="94" customFormat="1" ht="30" hidden="1" x14ac:dyDescent="0.25">
      <c r="A839" s="276"/>
      <c r="B839" s="279"/>
      <c r="C839" s="270"/>
      <c r="D839" s="166" t="s">
        <v>100</v>
      </c>
      <c r="E839" s="180" t="s">
        <v>98</v>
      </c>
      <c r="F839" s="181" t="s">
        <v>203</v>
      </c>
      <c r="G839" s="168" t="e">
        <f>MROUND(H839*K839*I839/L839,0.00000001)</f>
        <v>#DIV/0!</v>
      </c>
      <c r="H839" s="171">
        <f>H233</f>
        <v>369</v>
      </c>
      <c r="I839" s="176">
        <f t="shared" si="150"/>
        <v>0</v>
      </c>
      <c r="J839" s="182"/>
      <c r="K839" s="184">
        <v>1</v>
      </c>
      <c r="L839" s="184">
        <f>'норма часов'!$H$14</f>
        <v>0</v>
      </c>
      <c r="M839" s="178" t="str">
        <f>CONCATENATE(H839," ",F839," ","*",I839,"/",L839,"чел.")</f>
        <v>369 компл. *0/0чел.</v>
      </c>
      <c r="N839" s="133">
        <f>N334</f>
        <v>8695.8073170731714</v>
      </c>
      <c r="O839" s="142" t="e">
        <f>MROUND(G839*N839,0.000001)</f>
        <v>#DIV/0!</v>
      </c>
      <c r="P839" s="93"/>
      <c r="Q839" s="93"/>
    </row>
    <row r="840" spans="1:17" s="94" customFormat="1" hidden="1" x14ac:dyDescent="0.25">
      <c r="A840" s="276"/>
      <c r="B840" s="279"/>
      <c r="C840" s="170" t="s">
        <v>259</v>
      </c>
      <c r="D840" s="283"/>
      <c r="E840" s="283"/>
      <c r="F840" s="283"/>
      <c r="G840" s="284"/>
      <c r="H840" s="171"/>
      <c r="I840" s="176">
        <f t="shared" si="150"/>
        <v>0</v>
      </c>
      <c r="J840" s="171"/>
      <c r="K840" s="177"/>
      <c r="L840" s="184"/>
      <c r="M840" s="197"/>
      <c r="N840" s="133"/>
      <c r="O840" s="140" t="e">
        <f>O838+O839</f>
        <v>#DIV/0!</v>
      </c>
      <c r="P840" s="93"/>
      <c r="Q840" s="93"/>
    </row>
    <row r="841" spans="1:17" s="92" customFormat="1" hidden="1" x14ac:dyDescent="0.25">
      <c r="A841" s="276"/>
      <c r="B841" s="279"/>
      <c r="C841" s="170"/>
      <c r="D841" s="283" t="s">
        <v>51</v>
      </c>
      <c r="E841" s="283"/>
      <c r="F841" s="283"/>
      <c r="G841" s="284"/>
      <c r="H841" s="171"/>
      <c r="I841" s="172">
        <f t="shared" si="150"/>
        <v>0</v>
      </c>
      <c r="J841" s="173"/>
      <c r="K841" s="174"/>
      <c r="L841" s="184"/>
      <c r="M841" s="175"/>
      <c r="N841" s="139"/>
      <c r="O841" s="140"/>
      <c r="P841" s="91"/>
      <c r="Q841" s="93">
        <f t="shared" si="142"/>
        <v>0</v>
      </c>
    </row>
    <row r="842" spans="1:17" s="94" customFormat="1" hidden="1" x14ac:dyDescent="0.25">
      <c r="A842" s="276"/>
      <c r="B842" s="279"/>
      <c r="C842" s="170"/>
      <c r="D842" s="286" t="s">
        <v>5</v>
      </c>
      <c r="E842" s="286"/>
      <c r="F842" s="286"/>
      <c r="G842" s="287"/>
      <c r="H842" s="171"/>
      <c r="I842" s="176">
        <f t="shared" si="150"/>
        <v>0</v>
      </c>
      <c r="J842" s="171"/>
      <c r="K842" s="177"/>
      <c r="L842" s="184"/>
      <c r="M842" s="197"/>
      <c r="N842" s="139"/>
      <c r="O842" s="140" t="e">
        <f>O843+O853+O859+O861+O863+O865+O867</f>
        <v>#DIV/0!</v>
      </c>
      <c r="P842" s="93"/>
      <c r="Q842" s="93"/>
    </row>
    <row r="843" spans="1:17" s="94" customFormat="1" hidden="1" x14ac:dyDescent="0.25">
      <c r="A843" s="276"/>
      <c r="B843" s="279"/>
      <c r="C843" s="198" t="s">
        <v>57</v>
      </c>
      <c r="D843" s="286" t="s">
        <v>6</v>
      </c>
      <c r="E843" s="286"/>
      <c r="F843" s="286"/>
      <c r="G843" s="287"/>
      <c r="H843" s="182"/>
      <c r="I843" s="176">
        <f t="shared" si="150"/>
        <v>0</v>
      </c>
      <c r="J843" s="182"/>
      <c r="K843" s="184"/>
      <c r="L843" s="184"/>
      <c r="M843" s="197"/>
      <c r="N843" s="133"/>
      <c r="O843" s="140" t="e">
        <f>O844+O845+O849+O852</f>
        <v>#DIV/0!</v>
      </c>
      <c r="P843" s="93"/>
      <c r="Q843" s="93"/>
    </row>
    <row r="844" spans="1:17" s="94" customFormat="1" ht="30" hidden="1" x14ac:dyDescent="0.25">
      <c r="A844" s="276"/>
      <c r="B844" s="279"/>
      <c r="C844" s="198" t="s">
        <v>59</v>
      </c>
      <c r="D844" s="166" t="s">
        <v>7</v>
      </c>
      <c r="E844" s="199" t="s">
        <v>8</v>
      </c>
      <c r="F844" s="199" t="s">
        <v>8</v>
      </c>
      <c r="G844" s="168" t="e">
        <f>MROUND(H844*K844*I844/L844,0.000001)</f>
        <v>#DIV/0!</v>
      </c>
      <c r="H844" s="219">
        <f>H36</f>
        <v>3891472.4332458824</v>
      </c>
      <c r="I844" s="176">
        <f t="shared" si="150"/>
        <v>0</v>
      </c>
      <c r="J844" s="182"/>
      <c r="K844" s="184">
        <v>1</v>
      </c>
      <c r="L844" s="184">
        <f>'норма часов'!$H$14</f>
        <v>0</v>
      </c>
      <c r="M844" s="178" t="str">
        <f>CONCATENATE(H844," ",F844,"(лимиты выделенные УЖКХ) ","*",I844,"/",L844,"чел.")</f>
        <v>3891472,43324588 кВт час.(лимиты выделенные УЖКХ) *0/0чел.</v>
      </c>
      <c r="N844" s="133">
        <f>N36</f>
        <v>10.421489327157605</v>
      </c>
      <c r="O844" s="142" t="e">
        <f>MROUND(G844*N844,0.000001)</f>
        <v>#DIV/0!</v>
      </c>
      <c r="P844" s="93"/>
      <c r="Q844" s="93"/>
    </row>
    <row r="845" spans="1:17" s="94" customFormat="1" hidden="1" x14ac:dyDescent="0.25">
      <c r="A845" s="276"/>
      <c r="B845" s="279"/>
      <c r="C845" s="198" t="s">
        <v>60</v>
      </c>
      <c r="D845" s="166" t="s">
        <v>9</v>
      </c>
      <c r="E845" s="199" t="s">
        <v>10</v>
      </c>
      <c r="F845" s="199" t="s">
        <v>10</v>
      </c>
      <c r="G845" s="168" t="e">
        <f>MROUND(H845*K845*I845/L845,0.0000001)</f>
        <v>#DIV/0!</v>
      </c>
      <c r="H845" s="182">
        <f>H37</f>
        <v>29800.65</v>
      </c>
      <c r="I845" s="176">
        <f t="shared" si="150"/>
        <v>0</v>
      </c>
      <c r="J845" s="182"/>
      <c r="K845" s="184">
        <v>1</v>
      </c>
      <c r="L845" s="184">
        <f>'норма часов'!$H$14</f>
        <v>0</v>
      </c>
      <c r="M845" s="178" t="str">
        <f>CONCATENATE(H845," ",F845,"(лимиты выделенные УЖКХ) ","*",I845,"/",L845,"чел.")</f>
        <v>29800,65 Гкал(лимиты выделенные УЖКХ) *0/0чел.</v>
      </c>
      <c r="N845" s="133">
        <f>N37</f>
        <v>2853.8909184866775</v>
      </c>
      <c r="O845" s="142" t="e">
        <f>MROUND(G845*N845,0.000001)</f>
        <v>#DIV/0!</v>
      </c>
      <c r="P845" s="93"/>
      <c r="Q845" s="93"/>
    </row>
    <row r="846" spans="1:17" s="94" customFormat="1" hidden="1" x14ac:dyDescent="0.25">
      <c r="A846" s="276"/>
      <c r="B846" s="279"/>
      <c r="C846" s="269" t="s">
        <v>61</v>
      </c>
      <c r="D846" s="166" t="s">
        <v>12</v>
      </c>
      <c r="E846" s="200" t="s">
        <v>11</v>
      </c>
      <c r="F846" s="200" t="s">
        <v>11</v>
      </c>
      <c r="G846" s="168" t="e">
        <f>MROUND(H846*K846*I846/L846,0.000001)</f>
        <v>#DIV/0!</v>
      </c>
      <c r="H846" s="182">
        <f>H38</f>
        <v>227836.99175999995</v>
      </c>
      <c r="I846" s="176">
        <f t="shared" si="150"/>
        <v>0</v>
      </c>
      <c r="J846" s="182"/>
      <c r="K846" s="184">
        <v>1</v>
      </c>
      <c r="L846" s="184">
        <f>'норма часов'!$H$14</f>
        <v>0</v>
      </c>
      <c r="M846" s="178" t="str">
        <f>CONCATENATE(H846," ",F846,"(лимиты выделенные УЖКХ) ","*",I846,"/",L846,"чел.")</f>
        <v>227836,99176 м3(лимиты выделенные УЖКХ) *0/0чел.</v>
      </c>
      <c r="N846" s="133">
        <f>N139</f>
        <v>51.83000000000002</v>
      </c>
      <c r="O846" s="142" t="e">
        <f>MROUND(G846*N846,0.000001)</f>
        <v>#DIV/0!</v>
      </c>
      <c r="P846" s="93"/>
      <c r="Q846" s="93"/>
    </row>
    <row r="847" spans="1:17" s="94" customFormat="1" ht="30" hidden="1" x14ac:dyDescent="0.25">
      <c r="A847" s="276"/>
      <c r="B847" s="279"/>
      <c r="C847" s="269"/>
      <c r="D847" s="166" t="s">
        <v>17</v>
      </c>
      <c r="E847" s="200" t="s">
        <v>11</v>
      </c>
      <c r="F847" s="200" t="s">
        <v>11</v>
      </c>
      <c r="G847" s="168" t="e">
        <f>MROUND(H847*K847*I847/L847,0.0000000000001)</f>
        <v>#DIV/0!</v>
      </c>
      <c r="H847" s="182">
        <f>H241</f>
        <v>26.008809369960769</v>
      </c>
      <c r="I847" s="176">
        <f t="shared" si="150"/>
        <v>0</v>
      </c>
      <c r="J847" s="182"/>
      <c r="K847" s="184">
        <v>12</v>
      </c>
      <c r="L847" s="184">
        <f>'норма часов'!$H$14</f>
        <v>0</v>
      </c>
      <c r="M847" s="178" t="str">
        <f>CONCATENATE(H847," ",F847,"(лимиты выделенные УЖКХ) ","*",I847,"/",L847,"чел.")</f>
        <v>26,0088093699608 м3(лимиты выделенные УЖКХ) *0/0чел.</v>
      </c>
      <c r="N847" s="133">
        <f>N39</f>
        <v>57495.6</v>
      </c>
      <c r="O847" s="142" t="e">
        <f>MROUND(G847*N847,0.0000000000001)</f>
        <v>#DIV/0!</v>
      </c>
      <c r="P847" s="93"/>
      <c r="Q847" s="93"/>
    </row>
    <row r="848" spans="1:17" s="94" customFormat="1" hidden="1" x14ac:dyDescent="0.25">
      <c r="A848" s="276"/>
      <c r="B848" s="279"/>
      <c r="C848" s="269"/>
      <c r="D848" s="166" t="s">
        <v>13</v>
      </c>
      <c r="E848" s="200" t="s">
        <v>11</v>
      </c>
      <c r="F848" s="200" t="s">
        <v>11</v>
      </c>
      <c r="G848" s="168" t="e">
        <f>MROUND(H848*K848*I848/L848,0.000001)</f>
        <v>#DIV/0!</v>
      </c>
      <c r="H848" s="182">
        <f>H40</f>
        <v>227836.99175999995</v>
      </c>
      <c r="I848" s="176">
        <f t="shared" si="150"/>
        <v>0</v>
      </c>
      <c r="J848" s="182"/>
      <c r="K848" s="184">
        <v>1</v>
      </c>
      <c r="L848" s="184">
        <f>'норма часов'!$H$14</f>
        <v>0</v>
      </c>
      <c r="M848" s="178" t="str">
        <f>CONCATENATE(H848," ",F848,"(лимиты выделенные УЖКХ) ","*",I848,"/",L848,"чел.")</f>
        <v>227836,99176 м3(лимиты выделенные УЖКХ) *0/0чел.</v>
      </c>
      <c r="N848" s="133">
        <f>N40</f>
        <v>109.46574140931681</v>
      </c>
      <c r="O848" s="142" t="e">
        <f>MROUND(G848*N848,0.000001)</f>
        <v>#DIV/0!</v>
      </c>
      <c r="P848" s="93"/>
      <c r="Q848" s="93"/>
    </row>
    <row r="849" spans="1:17" s="94" customFormat="1" ht="28.5" hidden="1" x14ac:dyDescent="0.25">
      <c r="A849" s="276"/>
      <c r="B849" s="279"/>
      <c r="C849" s="201" t="s">
        <v>253</v>
      </c>
      <c r="D849" s="166"/>
      <c r="E849" s="200"/>
      <c r="F849" s="200"/>
      <c r="G849" s="168"/>
      <c r="H849" s="182"/>
      <c r="I849" s="176"/>
      <c r="J849" s="182"/>
      <c r="K849" s="184"/>
      <c r="L849" s="184"/>
      <c r="M849" s="178"/>
      <c r="N849" s="139"/>
      <c r="O849" s="140" t="e">
        <f>SUM(O846:O848)</f>
        <v>#DIV/0!</v>
      </c>
      <c r="P849" s="93"/>
      <c r="Q849" s="93"/>
    </row>
    <row r="850" spans="1:17" s="94" customFormat="1" hidden="1" x14ac:dyDescent="0.25">
      <c r="A850" s="276"/>
      <c r="B850" s="279"/>
      <c r="C850" s="269" t="s">
        <v>208</v>
      </c>
      <c r="D850" s="166" t="s">
        <v>21</v>
      </c>
      <c r="E850" s="96" t="s">
        <v>11</v>
      </c>
      <c r="F850" s="96" t="s">
        <v>11</v>
      </c>
      <c r="G850" s="168" t="e">
        <f>MROUND(H850*K850*I850/L850,0.00000001)</f>
        <v>#DIV/0!</v>
      </c>
      <c r="H850" s="182">
        <f>H42</f>
        <v>349.68999999999994</v>
      </c>
      <c r="I850" s="176">
        <f>I848</f>
        <v>0</v>
      </c>
      <c r="J850" s="182"/>
      <c r="K850" s="184">
        <v>1</v>
      </c>
      <c r="L850" s="184">
        <f>'норма часов'!$H$14</f>
        <v>0</v>
      </c>
      <c r="M850" s="178" t="str">
        <f>CONCATENATE(H850," ",F850," ","*",I850,"/",L850,"чел.")</f>
        <v>349,69 м3 *0/0чел.</v>
      </c>
      <c r="N850" s="133">
        <f>N42</f>
        <v>8906.5643855986727</v>
      </c>
      <c r="O850" s="142" t="e">
        <f>MROUND(G850*N850,0.000001)</f>
        <v>#DIV/0!</v>
      </c>
      <c r="P850" s="93"/>
      <c r="Q850" s="93"/>
    </row>
    <row r="851" spans="1:17" s="94" customFormat="1" ht="30" hidden="1" x14ac:dyDescent="0.25">
      <c r="A851" s="276"/>
      <c r="B851" s="279"/>
      <c r="C851" s="269"/>
      <c r="D851" s="166" t="s">
        <v>22</v>
      </c>
      <c r="E851" s="96" t="s">
        <v>23</v>
      </c>
      <c r="F851" s="96" t="s">
        <v>26</v>
      </c>
      <c r="G851" s="168" t="e">
        <f>MROUND(H851*K851*I851/L851,0.0000001)</f>
        <v>#DIV/0!</v>
      </c>
      <c r="H851" s="182">
        <f>H750</f>
        <v>284</v>
      </c>
      <c r="I851" s="176">
        <f t="shared" si="150"/>
        <v>0</v>
      </c>
      <c r="J851" s="182"/>
      <c r="K851" s="184">
        <v>1</v>
      </c>
      <c r="L851" s="184">
        <f>'норма часов'!$H$14</f>
        <v>0</v>
      </c>
      <c r="M851" s="178" t="str">
        <f>CONCATENATE(H851," ",F851,"(потребность из расчета 4 контейнера для уборки территории весной и осенью на 1 учреждение)","*",I851,"/",L851,"чел.")</f>
        <v>284 шт(потребность из расчета 4 контейнера для уборки территории весной и осенью на 1 учреждение)*0/0чел.</v>
      </c>
      <c r="N851" s="133">
        <f>N750</f>
        <v>5937.7100000000055</v>
      </c>
      <c r="O851" s="142" t="e">
        <f>MROUND(G851*N851,0.000001)</f>
        <v>#DIV/0!</v>
      </c>
      <c r="P851" s="93"/>
      <c r="Q851" s="93"/>
    </row>
    <row r="852" spans="1:17" s="94" customFormat="1" ht="28.5" hidden="1" x14ac:dyDescent="0.25">
      <c r="A852" s="276"/>
      <c r="B852" s="279"/>
      <c r="C852" s="201" t="s">
        <v>254</v>
      </c>
      <c r="D852" s="166"/>
      <c r="E852" s="96"/>
      <c r="F852" s="96"/>
      <c r="G852" s="168"/>
      <c r="H852" s="182"/>
      <c r="I852" s="176"/>
      <c r="J852" s="182"/>
      <c r="K852" s="184"/>
      <c r="L852" s="184"/>
      <c r="M852" s="178"/>
      <c r="N852" s="139"/>
      <c r="O852" s="140" t="e">
        <f>SUM(O850:O851)</f>
        <v>#DIV/0!</v>
      </c>
      <c r="P852" s="93"/>
      <c r="Q852" s="93"/>
    </row>
    <row r="853" spans="1:17" s="94" customFormat="1" hidden="1" x14ac:dyDescent="0.25">
      <c r="A853" s="276"/>
      <c r="B853" s="279"/>
      <c r="C853" s="198"/>
      <c r="D853" s="285" t="s">
        <v>14</v>
      </c>
      <c r="E853" s="285"/>
      <c r="F853" s="285"/>
      <c r="G853" s="284"/>
      <c r="H853" s="204"/>
      <c r="I853" s="176">
        <f>I848</f>
        <v>0</v>
      </c>
      <c r="J853" s="204"/>
      <c r="K853" s="205"/>
      <c r="L853" s="184"/>
      <c r="M853" s="197"/>
      <c r="N853" s="133"/>
      <c r="O853" s="140" t="e">
        <f>O857+O858</f>
        <v>#DIV/0!</v>
      </c>
      <c r="P853" s="93"/>
      <c r="Q853" s="93"/>
    </row>
    <row r="854" spans="1:17" s="94" customFormat="1" hidden="1" x14ac:dyDescent="0.25">
      <c r="A854" s="276"/>
      <c r="B854" s="279"/>
      <c r="C854" s="269" t="s">
        <v>62</v>
      </c>
      <c r="D854" s="166" t="s">
        <v>41</v>
      </c>
      <c r="E854" s="193" t="s">
        <v>20</v>
      </c>
      <c r="F854" s="193" t="s">
        <v>20</v>
      </c>
      <c r="G854" s="168" t="e">
        <f>MROUND(H854*K854*I854/L854,0.00000001)</f>
        <v>#DIV/0!</v>
      </c>
      <c r="H854" s="182">
        <f>H147</f>
        <v>54199.745000000003</v>
      </c>
      <c r="I854" s="176">
        <f t="shared" si="150"/>
        <v>0</v>
      </c>
      <c r="J854" s="182"/>
      <c r="K854" s="184">
        <v>1</v>
      </c>
      <c r="L854" s="184">
        <f>'норма часов'!$H$14</f>
        <v>0</v>
      </c>
      <c r="M854" s="178" t="str">
        <f>CONCATENATE(H854," ",F854," ","*",I854,"/",L854,"чел.")</f>
        <v>54199,745 м2 *0/0чел.</v>
      </c>
      <c r="N854" s="133">
        <f>N46</f>
        <v>1389.0226051801535</v>
      </c>
      <c r="O854" s="142" t="e">
        <f>MROUND(G854*N854,0.000001)</f>
        <v>#DIV/0!</v>
      </c>
      <c r="P854" s="93"/>
      <c r="Q854" s="93"/>
    </row>
    <row r="855" spans="1:17" s="94" customFormat="1" hidden="1" x14ac:dyDescent="0.25">
      <c r="A855" s="276"/>
      <c r="B855" s="279"/>
      <c r="C855" s="269"/>
      <c r="D855" s="166" t="s">
        <v>41</v>
      </c>
      <c r="E855" s="193" t="s">
        <v>78</v>
      </c>
      <c r="F855" s="193" t="s">
        <v>78</v>
      </c>
      <c r="G855" s="168" t="e">
        <f>MROUND(H855*K855*I855/L855,0.00000001)</f>
        <v>#DIV/0!</v>
      </c>
      <c r="H855" s="182">
        <f>H47</f>
        <v>7278.5</v>
      </c>
      <c r="I855" s="176">
        <f t="shared" si="150"/>
        <v>0</v>
      </c>
      <c r="J855" s="182"/>
      <c r="K855" s="184">
        <v>1</v>
      </c>
      <c r="L855" s="184">
        <f>'норма часов'!$H$14</f>
        <v>0</v>
      </c>
      <c r="M855" s="178" t="str">
        <f>CONCATENATE(H855," ",F855," ","*",I855,"/",L855,"чел.")</f>
        <v>7278,5 погон.м. *0/0чел.</v>
      </c>
      <c r="N855" s="133">
        <f>N47</f>
        <v>4431.8197430789314</v>
      </c>
      <c r="O855" s="142" t="e">
        <f>MROUND(G855*N855,0.000001)</f>
        <v>#DIV/0!</v>
      </c>
      <c r="P855" s="93"/>
      <c r="Q855" s="93"/>
    </row>
    <row r="856" spans="1:17" s="94" customFormat="1" hidden="1" x14ac:dyDescent="0.25">
      <c r="A856" s="276"/>
      <c r="B856" s="279"/>
      <c r="C856" s="269"/>
      <c r="D856" s="166" t="s">
        <v>41</v>
      </c>
      <c r="E856" s="193" t="s">
        <v>48</v>
      </c>
      <c r="F856" s="193" t="s">
        <v>48</v>
      </c>
      <c r="G856" s="168" t="e">
        <f>MROUND(H856*K856*I856/L856,0.0000000001)</f>
        <v>#DIV/0!</v>
      </c>
      <c r="H856" s="182">
        <f>H48</f>
        <v>2277</v>
      </c>
      <c r="I856" s="176">
        <f t="shared" si="150"/>
        <v>0</v>
      </c>
      <c r="J856" s="182"/>
      <c r="K856" s="184">
        <v>1</v>
      </c>
      <c r="L856" s="184">
        <f>'норма часов'!$H$14</f>
        <v>0</v>
      </c>
      <c r="M856" s="178" t="str">
        <f>CONCATENATE(H856," ",F856," ","*",I856,"/",L856,"чел.")</f>
        <v>2277 шт. *0/0чел.</v>
      </c>
      <c r="N856" s="133">
        <f>N48</f>
        <v>141324.10953008343</v>
      </c>
      <c r="O856" s="142" t="e">
        <f>MROUND(G856*N856,0.000001)</f>
        <v>#DIV/0!</v>
      </c>
      <c r="P856" s="93"/>
      <c r="Q856" s="93"/>
    </row>
    <row r="857" spans="1:17" s="94" customFormat="1" ht="28.5" hidden="1" x14ac:dyDescent="0.25">
      <c r="A857" s="276"/>
      <c r="B857" s="279"/>
      <c r="C857" s="201" t="s">
        <v>252</v>
      </c>
      <c r="D857" s="166"/>
      <c r="E857" s="193"/>
      <c r="F857" s="193"/>
      <c r="G857" s="168"/>
      <c r="H857" s="182"/>
      <c r="I857" s="176"/>
      <c r="J857" s="182"/>
      <c r="K857" s="184"/>
      <c r="L857" s="184"/>
      <c r="M857" s="178"/>
      <c r="N857" s="139"/>
      <c r="O857" s="140" t="e">
        <f>SUM(O854:O856)</f>
        <v>#DIV/0!</v>
      </c>
      <c r="P857" s="93"/>
      <c r="Q857" s="93"/>
    </row>
    <row r="858" spans="1:17" s="94" customFormat="1" hidden="1" x14ac:dyDescent="0.25">
      <c r="A858" s="276"/>
      <c r="B858" s="279"/>
      <c r="C858" s="198" t="s">
        <v>63</v>
      </c>
      <c r="D858" s="166"/>
      <c r="E858" s="193" t="s">
        <v>20</v>
      </c>
      <c r="F858" s="193" t="s">
        <v>20</v>
      </c>
      <c r="G858" s="168" t="e">
        <f>MROUND(H858*K858*I858/L858,0.000001)</f>
        <v>#DIV/0!</v>
      </c>
      <c r="H858" s="182">
        <f>H757</f>
        <v>0</v>
      </c>
      <c r="I858" s="176">
        <f>I856</f>
        <v>0</v>
      </c>
      <c r="J858" s="182"/>
      <c r="K858" s="184">
        <v>12</v>
      </c>
      <c r="L858" s="184">
        <f>'норма часов'!$H$14</f>
        <v>0</v>
      </c>
      <c r="M858" s="178"/>
      <c r="N858" s="133">
        <f>N757</f>
        <v>0</v>
      </c>
      <c r="O858" s="142" t="e">
        <f>MROUND(G858*N858,0.000001)</f>
        <v>#DIV/0!</v>
      </c>
      <c r="P858" s="93"/>
      <c r="Q858" s="93"/>
    </row>
    <row r="859" spans="1:17" s="94" customFormat="1" hidden="1" x14ac:dyDescent="0.25">
      <c r="A859" s="276"/>
      <c r="B859" s="279"/>
      <c r="C859" s="198"/>
      <c r="D859" s="283" t="s">
        <v>52</v>
      </c>
      <c r="E859" s="283"/>
      <c r="F859" s="283"/>
      <c r="G859" s="284"/>
      <c r="H859" s="171"/>
      <c r="I859" s="176">
        <f t="shared" si="150"/>
        <v>0</v>
      </c>
      <c r="J859" s="171"/>
      <c r="K859" s="177"/>
      <c r="L859" s="184"/>
      <c r="M859" s="197"/>
      <c r="N859" s="133"/>
      <c r="O859" s="140"/>
      <c r="P859" s="93"/>
      <c r="Q859" s="93">
        <f t="shared" ref="Q859:Q866" si="154">O859*L859</f>
        <v>0</v>
      </c>
    </row>
    <row r="860" spans="1:17" s="94" customFormat="1" hidden="1" x14ac:dyDescent="0.25">
      <c r="A860" s="276"/>
      <c r="B860" s="279"/>
      <c r="C860" s="198"/>
      <c r="D860" s="179"/>
      <c r="E860" s="180"/>
      <c r="F860" s="181"/>
      <c r="G860" s="168"/>
      <c r="H860" s="171"/>
      <c r="I860" s="176">
        <f t="shared" si="150"/>
        <v>0</v>
      </c>
      <c r="J860" s="171"/>
      <c r="K860" s="177"/>
      <c r="L860" s="184"/>
      <c r="M860" s="197"/>
      <c r="N860" s="133"/>
      <c r="O860" s="142"/>
      <c r="P860" s="93"/>
      <c r="Q860" s="93">
        <f t="shared" si="154"/>
        <v>0</v>
      </c>
    </row>
    <row r="861" spans="1:17" s="94" customFormat="1" hidden="1" x14ac:dyDescent="0.25">
      <c r="A861" s="276"/>
      <c r="B861" s="279"/>
      <c r="C861" s="267" t="s">
        <v>101</v>
      </c>
      <c r="D861" s="288" t="s">
        <v>53</v>
      </c>
      <c r="E861" s="288"/>
      <c r="F861" s="288"/>
      <c r="G861" s="289"/>
      <c r="H861" s="171"/>
      <c r="I861" s="176">
        <f t="shared" si="150"/>
        <v>0</v>
      </c>
      <c r="J861" s="171"/>
      <c r="K861" s="177"/>
      <c r="L861" s="184"/>
      <c r="M861" s="197"/>
      <c r="N861" s="133"/>
      <c r="O861" s="140" t="e">
        <f>O862</f>
        <v>#DIV/0!</v>
      </c>
      <c r="P861" s="93"/>
      <c r="Q861" s="93"/>
    </row>
    <row r="862" spans="1:17" s="94" customFormat="1" ht="45" hidden="1" x14ac:dyDescent="0.25">
      <c r="A862" s="276"/>
      <c r="B862" s="279"/>
      <c r="C862" s="268"/>
      <c r="D862" s="166" t="s">
        <v>286</v>
      </c>
      <c r="E862" s="180" t="s">
        <v>26</v>
      </c>
      <c r="F862" s="180" t="s">
        <v>26</v>
      </c>
      <c r="G862" s="168" t="e">
        <f>MROUND(H862*K862*I862/L862,0.00000001)</f>
        <v>#DIV/0!</v>
      </c>
      <c r="H862" s="171">
        <f>$H$54</f>
        <v>70</v>
      </c>
      <c r="I862" s="176">
        <f t="shared" si="150"/>
        <v>0</v>
      </c>
      <c r="J862" s="171"/>
      <c r="K862" s="177">
        <v>12</v>
      </c>
      <c r="L862" s="184">
        <f>'норма часов'!$H$14</f>
        <v>0</v>
      </c>
      <c r="M862" s="178" t="str">
        <f>CONCATENATE(H862," ",F862," ","в мес.","*",K862,"мес.","*",I862,"/",L862,"чел.")</f>
        <v>70 шт в мес.*12мес.*0/0чел.</v>
      </c>
      <c r="N862" s="133">
        <f>$N$54</f>
        <v>418.67999999999967</v>
      </c>
      <c r="O862" s="142" t="e">
        <f>MROUND(G862*N862,0.000001)</f>
        <v>#DIV/0!</v>
      </c>
      <c r="P862" s="93"/>
      <c r="Q862" s="93"/>
    </row>
    <row r="863" spans="1:17" s="94" customFormat="1" hidden="1" x14ac:dyDescent="0.25">
      <c r="A863" s="276"/>
      <c r="B863" s="279"/>
      <c r="C863" s="269" t="s">
        <v>102</v>
      </c>
      <c r="D863" s="288" t="s">
        <v>54</v>
      </c>
      <c r="E863" s="288"/>
      <c r="F863" s="288"/>
      <c r="G863" s="289"/>
      <c r="H863" s="171"/>
      <c r="I863" s="176">
        <f>I861</f>
        <v>0</v>
      </c>
      <c r="J863" s="182"/>
      <c r="K863" s="177"/>
      <c r="L863" s="184"/>
      <c r="M863" s="197"/>
      <c r="N863" s="133"/>
      <c r="O863" s="140" t="e">
        <f>O864</f>
        <v>#DIV/0!</v>
      </c>
      <c r="P863" s="93"/>
      <c r="Q863" s="93"/>
    </row>
    <row r="864" spans="1:17" s="94" customFormat="1" hidden="1" x14ac:dyDescent="0.25">
      <c r="A864" s="276"/>
      <c r="B864" s="279"/>
      <c r="C864" s="269"/>
      <c r="D864" s="179" t="s">
        <v>103</v>
      </c>
      <c r="E864" s="180" t="s">
        <v>26</v>
      </c>
      <c r="F864" s="180" t="s">
        <v>26</v>
      </c>
      <c r="G864" s="168" t="e">
        <f>MROUND(H864*K864*I864/L864,0.00000001)</f>
        <v>#DIV/0!</v>
      </c>
      <c r="H864" s="182">
        <v>4</v>
      </c>
      <c r="I864" s="176">
        <f t="shared" si="150"/>
        <v>0</v>
      </c>
      <c r="J864" s="182"/>
      <c r="K864" s="184">
        <v>12</v>
      </c>
      <c r="L864" s="184">
        <f>'норма часов'!$H$14</f>
        <v>0</v>
      </c>
      <c r="M864" s="178" t="str">
        <f>CONCATENATE(H864," ",F864," ","в мес.","*",K864,"мес.","*",I864,"/",L864,"чел.")</f>
        <v>4 шт в мес.*12мес.*0/0чел.</v>
      </c>
      <c r="N864" s="133">
        <f>N56</f>
        <v>2507</v>
      </c>
      <c r="O864" s="142" t="e">
        <f>MROUND(G864*N864,0.000001)</f>
        <v>#DIV/0!</v>
      </c>
      <c r="P864" s="93"/>
      <c r="Q864" s="93"/>
    </row>
    <row r="865" spans="1:17" s="94" customFormat="1" hidden="1" x14ac:dyDescent="0.25">
      <c r="A865" s="276"/>
      <c r="B865" s="279"/>
      <c r="C865" s="198"/>
      <c r="D865" s="283" t="s">
        <v>55</v>
      </c>
      <c r="E865" s="283"/>
      <c r="F865" s="283"/>
      <c r="G865" s="284"/>
      <c r="H865" s="171"/>
      <c r="I865" s="176">
        <f t="shared" si="150"/>
        <v>0</v>
      </c>
      <c r="J865" s="171"/>
      <c r="K865" s="177"/>
      <c r="L865" s="184"/>
      <c r="M865" s="197"/>
      <c r="N865" s="133"/>
      <c r="O865" s="142"/>
      <c r="P865" s="93"/>
      <c r="Q865" s="93">
        <f t="shared" si="154"/>
        <v>0</v>
      </c>
    </row>
    <row r="866" spans="1:17" s="94" customFormat="1" hidden="1" x14ac:dyDescent="0.25">
      <c r="A866" s="276"/>
      <c r="B866" s="279"/>
      <c r="C866" s="198"/>
      <c r="D866" s="166"/>
      <c r="E866" s="96"/>
      <c r="F866" s="206"/>
      <c r="G866" s="161"/>
      <c r="H866" s="171"/>
      <c r="I866" s="176">
        <f t="shared" si="150"/>
        <v>0</v>
      </c>
      <c r="J866" s="171"/>
      <c r="K866" s="177"/>
      <c r="L866" s="184"/>
      <c r="M866" s="197"/>
      <c r="N866" s="133"/>
      <c r="O866" s="142"/>
      <c r="P866" s="93"/>
      <c r="Q866" s="93">
        <f t="shared" si="154"/>
        <v>0</v>
      </c>
    </row>
    <row r="867" spans="1:17" s="94" customFormat="1" hidden="1" x14ac:dyDescent="0.25">
      <c r="A867" s="276"/>
      <c r="B867" s="279"/>
      <c r="C867" s="198"/>
      <c r="D867" s="288" t="s">
        <v>56</v>
      </c>
      <c r="E867" s="288"/>
      <c r="F867" s="288"/>
      <c r="G867" s="289"/>
      <c r="H867" s="182"/>
      <c r="I867" s="176">
        <f t="shared" si="150"/>
        <v>0</v>
      </c>
      <c r="J867" s="182"/>
      <c r="K867" s="184"/>
      <c r="L867" s="184"/>
      <c r="M867" s="197"/>
      <c r="N867" s="133"/>
      <c r="O867" s="140" t="e">
        <f>O875+O897+O898+O913+O914+O915+O918</f>
        <v>#DIV/0!</v>
      </c>
      <c r="P867" s="93"/>
      <c r="Q867" s="93"/>
    </row>
    <row r="868" spans="1:17" s="94" customFormat="1" ht="45" hidden="1" x14ac:dyDescent="0.25">
      <c r="A868" s="276"/>
      <c r="B868" s="279"/>
      <c r="C868" s="269" t="s">
        <v>64</v>
      </c>
      <c r="D868" s="166" t="s">
        <v>24</v>
      </c>
      <c r="E868" s="96" t="s">
        <v>20</v>
      </c>
      <c r="F868" s="96" t="s">
        <v>209</v>
      </c>
      <c r="G868" s="168" t="e">
        <f>MROUND(H868*K868*I868/L868,0.000001)</f>
        <v>#DIV/0!</v>
      </c>
      <c r="H868" s="182">
        <f>H464</f>
        <v>125417.61000000002</v>
      </c>
      <c r="I868" s="176">
        <f t="shared" si="150"/>
        <v>0</v>
      </c>
      <c r="J868" s="182"/>
      <c r="K868" s="184">
        <v>12</v>
      </c>
      <c r="L868" s="184">
        <f>'норма часов'!$H$14</f>
        <v>0</v>
      </c>
      <c r="M868" s="178" t="str">
        <f t="shared" ref="M868:M874" si="155">CONCATENATE(H868," ",F868," ","в мес.","*",K868,"мес.","*",I868,"/",L868,"чел.")</f>
        <v>125417,61 м2 (обрабатываемая площадь) в мес.*12мес.*0/0чел.</v>
      </c>
      <c r="N868" s="133">
        <f t="shared" ref="N868:N873" si="156">N60</f>
        <v>1.1554000005793981</v>
      </c>
      <c r="O868" s="142" t="e">
        <f t="shared" ref="O868:O874" si="157">MROUND(G868*N868,0.000001)</f>
        <v>#DIV/0!</v>
      </c>
      <c r="P868" s="93"/>
      <c r="Q868" s="93"/>
    </row>
    <row r="869" spans="1:17" s="94" customFormat="1" ht="45" hidden="1" x14ac:dyDescent="0.25">
      <c r="A869" s="276"/>
      <c r="B869" s="279"/>
      <c r="C869" s="269"/>
      <c r="D869" s="166" t="s">
        <v>77</v>
      </c>
      <c r="E869" s="96" t="s">
        <v>20</v>
      </c>
      <c r="F869" s="96" t="s">
        <v>209</v>
      </c>
      <c r="G869" s="168" t="e">
        <f>MROUND(H869*K869*I869/L869,0.000001)</f>
        <v>#DIV/0!</v>
      </c>
      <c r="H869" s="182">
        <f>H566</f>
        <v>125417.61000000002</v>
      </c>
      <c r="I869" s="176">
        <f t="shared" si="150"/>
        <v>0</v>
      </c>
      <c r="J869" s="182"/>
      <c r="K869" s="184">
        <v>12</v>
      </c>
      <c r="L869" s="184">
        <f>'норма часов'!$H$14</f>
        <v>0</v>
      </c>
      <c r="M869" s="178" t="str">
        <f t="shared" si="155"/>
        <v>125417,61 м2 (обрабатываемая площадь) в мес.*12мес.*0/0чел.</v>
      </c>
      <c r="N869" s="133">
        <f t="shared" si="156"/>
        <v>1.5260000303519317</v>
      </c>
      <c r="O869" s="142" t="e">
        <f t="shared" si="157"/>
        <v>#DIV/0!</v>
      </c>
      <c r="P869" s="93"/>
      <c r="Q869" s="93"/>
    </row>
    <row r="870" spans="1:17" s="94" customFormat="1" ht="45" hidden="1" x14ac:dyDescent="0.25">
      <c r="A870" s="276"/>
      <c r="B870" s="279"/>
      <c r="C870" s="269"/>
      <c r="D870" s="166" t="s">
        <v>298</v>
      </c>
      <c r="E870" s="96" t="s">
        <v>20</v>
      </c>
      <c r="F870" s="96" t="s">
        <v>209</v>
      </c>
      <c r="G870" s="168" t="e">
        <f>MROUND(H870*K870*I870/L870,0.00000001)</f>
        <v>#DIV/0!</v>
      </c>
      <c r="H870" s="182">
        <f>H62</f>
        <v>125417.61000000002</v>
      </c>
      <c r="I870" s="176">
        <f>I866</f>
        <v>0</v>
      </c>
      <c r="J870" s="182"/>
      <c r="K870" s="184">
        <v>12</v>
      </c>
      <c r="L870" s="184">
        <f>'норма часов'!$H$14</f>
        <v>0</v>
      </c>
      <c r="M870" s="178" t="str">
        <f t="shared" si="155"/>
        <v>125417,61 м2 (обрабатываемая площадь) в мес.*12мес.*0/0чел.</v>
      </c>
      <c r="N870" s="133">
        <f t="shared" si="156"/>
        <v>0.54500000704313645</v>
      </c>
      <c r="O870" s="142" t="e">
        <f t="shared" si="157"/>
        <v>#DIV/0!</v>
      </c>
      <c r="P870" s="93"/>
      <c r="Q870" s="93"/>
    </row>
    <row r="871" spans="1:17" s="94" customFormat="1" ht="45" hidden="1" x14ac:dyDescent="0.25">
      <c r="A871" s="276"/>
      <c r="B871" s="279"/>
      <c r="C871" s="269"/>
      <c r="D871" s="166" t="s">
        <v>299</v>
      </c>
      <c r="E871" s="96" t="s">
        <v>20</v>
      </c>
      <c r="F871" s="96" t="s">
        <v>209</v>
      </c>
      <c r="G871" s="168" t="e">
        <f>MROUND(H871*K871*I871/L871,0.00000001)</f>
        <v>#DIV/0!</v>
      </c>
      <c r="H871" s="182">
        <f>H63</f>
        <v>125417.61000000002</v>
      </c>
      <c r="I871" s="176">
        <f>I867</f>
        <v>0</v>
      </c>
      <c r="J871" s="182"/>
      <c r="K871" s="184">
        <v>24</v>
      </c>
      <c r="L871" s="184">
        <f>'норма часов'!$H$14</f>
        <v>0</v>
      </c>
      <c r="M871" s="178" t="str">
        <f>CONCATENATE(H871," ",F871," ","в год","*",K871," раза в год","*",I871,"/",L871,"чел.")</f>
        <v>125417,61 м2 (обрабатываемая площадь) в год*24 раза в год*0/0чел.</v>
      </c>
      <c r="N871" s="133">
        <f t="shared" si="156"/>
        <v>2.2890000056610869</v>
      </c>
      <c r="O871" s="142" t="e">
        <f t="shared" si="157"/>
        <v>#DIV/0!</v>
      </c>
      <c r="P871" s="93"/>
      <c r="Q871" s="93"/>
    </row>
    <row r="872" spans="1:17" s="94" customFormat="1" ht="45" hidden="1" x14ac:dyDescent="0.25">
      <c r="A872" s="276"/>
      <c r="B872" s="279"/>
      <c r="C872" s="269"/>
      <c r="D872" s="166" t="s">
        <v>300</v>
      </c>
      <c r="E872" s="96" t="s">
        <v>280</v>
      </c>
      <c r="F872" s="96" t="s">
        <v>281</v>
      </c>
      <c r="G872" s="168" t="e">
        <f>MROUND(H872*K872*I872/L872,0.00000001)</f>
        <v>#DIV/0!</v>
      </c>
      <c r="H872" s="182">
        <f>H64</f>
        <v>31.200000000000021</v>
      </c>
      <c r="I872" s="176">
        <f>I868</f>
        <v>0</v>
      </c>
      <c r="J872" s="182"/>
      <c r="K872" s="184">
        <v>1</v>
      </c>
      <c r="L872" s="184">
        <f>'норма часов'!$H$14</f>
        <v>0</v>
      </c>
      <c r="M872" s="178" t="str">
        <f t="shared" si="155"/>
        <v>31,2 га (обрабатываемая площадь) в мес.*1мес.*0/0чел.</v>
      </c>
      <c r="N872" s="133">
        <f t="shared" si="156"/>
        <v>544.99999999999966</v>
      </c>
      <c r="O872" s="142" t="e">
        <f t="shared" si="157"/>
        <v>#DIV/0!</v>
      </c>
      <c r="P872" s="93"/>
      <c r="Q872" s="93"/>
    </row>
    <row r="873" spans="1:17" s="94" customFormat="1" ht="45" hidden="1" x14ac:dyDescent="0.25">
      <c r="A873" s="276"/>
      <c r="B873" s="279"/>
      <c r="C873" s="269"/>
      <c r="D873" s="166" t="s">
        <v>276</v>
      </c>
      <c r="E873" s="96" t="s">
        <v>280</v>
      </c>
      <c r="F873" s="96" t="s">
        <v>281</v>
      </c>
      <c r="G873" s="168" t="e">
        <f>MROUND(H873*K873*I873/L873,0.00000001)</f>
        <v>#DIV/0!</v>
      </c>
      <c r="H873" s="182">
        <f>H65</f>
        <v>31.200000000000021</v>
      </c>
      <c r="I873" s="176">
        <f>I869</f>
        <v>0</v>
      </c>
      <c r="J873" s="182"/>
      <c r="K873" s="184">
        <v>1</v>
      </c>
      <c r="L873" s="184">
        <f>'норма часов'!$H$14</f>
        <v>0</v>
      </c>
      <c r="M873" s="178" t="str">
        <f t="shared" si="155"/>
        <v>31,2 га (обрабатываемая площадь) в мес.*1мес.*0/0чел.</v>
      </c>
      <c r="N873" s="133">
        <f t="shared" si="156"/>
        <v>2965.9775641025622</v>
      </c>
      <c r="O873" s="142" t="e">
        <f>MROUND(G873*N873,0.000001)</f>
        <v>#DIV/0!</v>
      </c>
      <c r="P873" s="93"/>
      <c r="Q873" s="93"/>
    </row>
    <row r="874" spans="1:17" s="94" customFormat="1" ht="25.5" hidden="1" x14ac:dyDescent="0.25">
      <c r="A874" s="276"/>
      <c r="B874" s="279"/>
      <c r="C874" s="269"/>
      <c r="D874" s="166" t="s">
        <v>105</v>
      </c>
      <c r="E874" s="96" t="s">
        <v>106</v>
      </c>
      <c r="F874" s="206" t="s">
        <v>210</v>
      </c>
      <c r="G874" s="168" t="e">
        <f>MROUND(H874*K874*I874/L874,0.000001)</f>
        <v>#DIV/0!</v>
      </c>
      <c r="H874" s="182">
        <f>H167</f>
        <v>20138.400000000001</v>
      </c>
      <c r="I874" s="176">
        <f>I869</f>
        <v>0</v>
      </c>
      <c r="J874" s="182"/>
      <c r="K874" s="184">
        <v>12</v>
      </c>
      <c r="L874" s="184">
        <f>'норма часов'!$H$14</f>
        <v>0</v>
      </c>
      <c r="M874" s="178" t="str">
        <f t="shared" si="155"/>
        <v>20138,4 кг стираемого белья в мес.*12мес.*0/0чел.</v>
      </c>
      <c r="N874" s="133">
        <f>N167</f>
        <v>70.849999999999994</v>
      </c>
      <c r="O874" s="142" t="e">
        <f t="shared" si="157"/>
        <v>#DIV/0!</v>
      </c>
      <c r="P874" s="93"/>
      <c r="Q874" s="93"/>
    </row>
    <row r="875" spans="1:17" s="94" customFormat="1" ht="28.5" hidden="1" x14ac:dyDescent="0.25">
      <c r="A875" s="276"/>
      <c r="B875" s="279"/>
      <c r="C875" s="201" t="s">
        <v>255</v>
      </c>
      <c r="D875" s="166"/>
      <c r="E875" s="96"/>
      <c r="F875" s="206"/>
      <c r="G875" s="168"/>
      <c r="H875" s="182"/>
      <c r="I875" s="176"/>
      <c r="J875" s="182"/>
      <c r="K875" s="184"/>
      <c r="L875" s="184"/>
      <c r="M875" s="178"/>
      <c r="N875" s="139"/>
      <c r="O875" s="140" t="e">
        <f>SUM(O868:O874)</f>
        <v>#DIV/0!</v>
      </c>
      <c r="P875" s="93"/>
      <c r="Q875" s="93"/>
    </row>
    <row r="876" spans="1:17" s="94" customFormat="1" ht="45" hidden="1" x14ac:dyDescent="0.25">
      <c r="A876" s="276"/>
      <c r="B876" s="279"/>
      <c r="C876" s="269" t="s">
        <v>63</v>
      </c>
      <c r="D876" s="208" t="s">
        <v>301</v>
      </c>
      <c r="E876" s="96" t="s">
        <v>20</v>
      </c>
      <c r="F876" s="96" t="s">
        <v>209</v>
      </c>
      <c r="G876" s="168" t="e">
        <f>MROUND(H876*K876*I876/L876,0.000001)</f>
        <v>#DIV/0!</v>
      </c>
      <c r="H876" s="182">
        <f>H270</f>
        <v>7617.8300000000008</v>
      </c>
      <c r="I876" s="176">
        <f>I874</f>
        <v>0</v>
      </c>
      <c r="J876" s="182"/>
      <c r="K876" s="184">
        <v>1</v>
      </c>
      <c r="L876" s="184">
        <f>'норма часов'!$H$14</f>
        <v>0</v>
      </c>
      <c r="M876" s="178" t="str">
        <f>CONCATENATE(H876," ",F876," ","*",I876,"/",L876,"чел.")</f>
        <v>7617,83 м2 (обрабатываемая площадь) *0/0чел.</v>
      </c>
      <c r="N876" s="133">
        <f>N270</f>
        <v>68.787860847511681</v>
      </c>
      <c r="O876" s="142" t="e">
        <f t="shared" ref="O876:O896" si="158">MROUND(G876*N876,0.000001)</f>
        <v>#DIV/0!</v>
      </c>
      <c r="P876" s="93"/>
      <c r="Q876" s="93"/>
    </row>
    <row r="877" spans="1:17" s="94" customFormat="1" ht="60" hidden="1" x14ac:dyDescent="0.25">
      <c r="A877" s="276"/>
      <c r="B877" s="279"/>
      <c r="C877" s="269"/>
      <c r="D877" s="166" t="s">
        <v>302</v>
      </c>
      <c r="E877" s="96" t="s">
        <v>26</v>
      </c>
      <c r="F877" s="206" t="s">
        <v>26</v>
      </c>
      <c r="G877" s="168" t="e">
        <f>MROUND(H877*K877*I877/L877,0.000001)</f>
        <v>#DIV/0!</v>
      </c>
      <c r="H877" s="182">
        <f>H473</f>
        <v>27</v>
      </c>
      <c r="I877" s="176">
        <f t="shared" si="150"/>
        <v>0</v>
      </c>
      <c r="J877" s="182"/>
      <c r="K877" s="184">
        <v>1</v>
      </c>
      <c r="L877" s="184">
        <f>'норма часов'!$H$14</f>
        <v>0</v>
      </c>
      <c r="M877" s="178" t="str">
        <f>CONCATENATE(H877," ",F877," ","*",I877,"/",L877,"чел.")</f>
        <v>27 шт *0/0чел.</v>
      </c>
      <c r="N877" s="133">
        <f>N69</f>
        <v>6540</v>
      </c>
      <c r="O877" s="142" t="e">
        <f t="shared" si="158"/>
        <v>#DIV/0!</v>
      </c>
      <c r="P877" s="93"/>
      <c r="Q877" s="93"/>
    </row>
    <row r="878" spans="1:17" s="94" customFormat="1" ht="45" hidden="1" x14ac:dyDescent="0.25">
      <c r="A878" s="276"/>
      <c r="B878" s="279"/>
      <c r="C878" s="269"/>
      <c r="D878" s="208" t="s">
        <v>30</v>
      </c>
      <c r="E878" s="96" t="s">
        <v>45</v>
      </c>
      <c r="F878" s="206" t="s">
        <v>223</v>
      </c>
      <c r="G878" s="168" t="e">
        <f>MROUND(H878*K878*I878/L878,0.00000001)</f>
        <v>#DIV/0!</v>
      </c>
      <c r="H878" s="182">
        <f>H474</f>
        <v>72</v>
      </c>
      <c r="I878" s="176">
        <f t="shared" si="150"/>
        <v>0</v>
      </c>
      <c r="J878" s="182"/>
      <c r="K878" s="184">
        <v>4</v>
      </c>
      <c r="L878" s="184">
        <f>'норма часов'!$H$14</f>
        <v>0</v>
      </c>
      <c r="M878" s="178" t="str">
        <f>CONCATENATE(H878," ",F878," ","в кв.","*",K878,"кв.","*",I878,"/",L878,"чел.")</f>
        <v>72 системы в кв.*4кв.*0/0чел.</v>
      </c>
      <c r="N878" s="133">
        <f>N474</f>
        <v>6932.0972222222226</v>
      </c>
      <c r="O878" s="142" t="e">
        <f t="shared" si="158"/>
        <v>#DIV/0!</v>
      </c>
      <c r="P878" s="93"/>
      <c r="Q878" s="93"/>
    </row>
    <row r="879" spans="1:17" s="94" customFormat="1" ht="60" hidden="1" x14ac:dyDescent="0.25">
      <c r="A879" s="276"/>
      <c r="B879" s="279"/>
      <c r="C879" s="269"/>
      <c r="D879" s="208" t="s">
        <v>86</v>
      </c>
      <c r="E879" s="96" t="s">
        <v>45</v>
      </c>
      <c r="F879" s="206" t="s">
        <v>224</v>
      </c>
      <c r="G879" s="168" t="e">
        <f>MROUND(H879*K879*I879/L879,0.00000001)</f>
        <v>#DIV/0!</v>
      </c>
      <c r="H879" s="182">
        <f>H677</f>
        <v>71</v>
      </c>
      <c r="I879" s="176">
        <f t="shared" si="150"/>
        <v>0</v>
      </c>
      <c r="J879" s="182"/>
      <c r="K879" s="184">
        <v>12</v>
      </c>
      <c r="L879" s="184">
        <f>'норма часов'!$H$14</f>
        <v>0</v>
      </c>
      <c r="M879" s="178" t="str">
        <f>CONCATENATE(H879," ",F879," ","в мес.","*",K879,"мес.","*",I879,"/",L879,"чел.")</f>
        <v>71 систем в мес.*12мес.*0/0чел.</v>
      </c>
      <c r="N879" s="133">
        <f>N677</f>
        <v>5722.192957746478</v>
      </c>
      <c r="O879" s="142" t="e">
        <f t="shared" si="158"/>
        <v>#DIV/0!</v>
      </c>
      <c r="P879" s="93"/>
      <c r="Q879" s="93"/>
    </row>
    <row r="880" spans="1:17" s="94" customFormat="1" ht="30" hidden="1" x14ac:dyDescent="0.25">
      <c r="A880" s="276"/>
      <c r="B880" s="279"/>
      <c r="C880" s="269"/>
      <c r="D880" s="208" t="s">
        <v>303</v>
      </c>
      <c r="E880" s="96" t="s">
        <v>26</v>
      </c>
      <c r="F880" s="206" t="s">
        <v>26</v>
      </c>
      <c r="G880" s="168" t="e">
        <f>MROUND(H880*K880*I880/L880,0.000000001)</f>
        <v>#DIV/0!</v>
      </c>
      <c r="H880" s="182">
        <f>H779</f>
        <v>4</v>
      </c>
      <c r="I880" s="176">
        <f t="shared" si="150"/>
        <v>0</v>
      </c>
      <c r="J880" s="182"/>
      <c r="K880" s="184">
        <v>1</v>
      </c>
      <c r="L880" s="184">
        <f>'норма часов'!$H$14</f>
        <v>0</v>
      </c>
      <c r="M880" s="178" t="str">
        <f>CONCATENATE(H880," ",F880," ","*",I880,"/",L880,"чел.")</f>
        <v>4 шт *0/0чел.</v>
      </c>
      <c r="N880" s="133">
        <f>N72</f>
        <v>68235.252500000002</v>
      </c>
      <c r="O880" s="142" t="e">
        <f t="shared" si="158"/>
        <v>#DIV/0!</v>
      </c>
      <c r="P880" s="93"/>
      <c r="Q880" s="93"/>
    </row>
    <row r="881" spans="1:17" s="94" customFormat="1" ht="30" hidden="1" x14ac:dyDescent="0.25">
      <c r="A881" s="276"/>
      <c r="B881" s="279"/>
      <c r="C881" s="269"/>
      <c r="D881" s="208" t="s">
        <v>108</v>
      </c>
      <c r="E881" s="96" t="s">
        <v>26</v>
      </c>
      <c r="F881" s="206" t="s">
        <v>26</v>
      </c>
      <c r="G881" s="168" t="e">
        <f>MROUND(H881*K881*I881/L881,0.00000001)</f>
        <v>#DIV/0!</v>
      </c>
      <c r="H881" s="182">
        <v>1</v>
      </c>
      <c r="I881" s="176">
        <f t="shared" si="150"/>
        <v>0</v>
      </c>
      <c r="J881" s="182"/>
      <c r="K881" s="184">
        <v>12</v>
      </c>
      <c r="L881" s="184">
        <f>'норма часов'!$H$14</f>
        <v>0</v>
      </c>
      <c r="M881" s="178" t="str">
        <f>CONCATENATE(H881," ",F881," ","в мес.","*",K881,"мес.","*",I881,"/",L881,"чел.")</f>
        <v>1 шт в мес.*12мес.*0/0чел.</v>
      </c>
      <c r="N881" s="133">
        <f>N73</f>
        <v>2779.5</v>
      </c>
      <c r="O881" s="142" t="e">
        <f t="shared" si="158"/>
        <v>#DIV/0!</v>
      </c>
      <c r="P881" s="93"/>
      <c r="Q881" s="93"/>
    </row>
    <row r="882" spans="1:17" s="94" customFormat="1" ht="30" hidden="1" x14ac:dyDescent="0.25">
      <c r="A882" s="276"/>
      <c r="B882" s="279"/>
      <c r="C882" s="269"/>
      <c r="D882" s="208" t="s">
        <v>304</v>
      </c>
      <c r="E882" s="96" t="s">
        <v>26</v>
      </c>
      <c r="F882" s="206" t="s">
        <v>26</v>
      </c>
      <c r="G882" s="168" t="e">
        <f>MROUND(H882*K882*I882/L882,0.00000001)</f>
        <v>#DIV/0!</v>
      </c>
      <c r="H882" s="182">
        <f>H478</f>
        <v>71</v>
      </c>
      <c r="I882" s="176">
        <f t="shared" si="150"/>
        <v>0</v>
      </c>
      <c r="J882" s="182"/>
      <c r="K882" s="184">
        <v>1</v>
      </c>
      <c r="L882" s="184">
        <f>'норма часов'!$H$14</f>
        <v>0</v>
      </c>
      <c r="M882" s="178" t="str">
        <f>CONCATENATE(H882," ",F882," ","в мес.","*",K882,"мес.","*",I882,"/",L882,"чел.")</f>
        <v>71 шт в мес.*1мес.*0/0чел.</v>
      </c>
      <c r="N882" s="133">
        <f>N478</f>
        <v>872</v>
      </c>
      <c r="O882" s="142" t="e">
        <f t="shared" si="158"/>
        <v>#DIV/0!</v>
      </c>
      <c r="P882" s="93"/>
      <c r="Q882" s="93"/>
    </row>
    <row r="883" spans="1:17" s="94" customFormat="1" ht="60" hidden="1" x14ac:dyDescent="0.25">
      <c r="A883" s="276"/>
      <c r="B883" s="279"/>
      <c r="C883" s="269"/>
      <c r="D883" s="208" t="s">
        <v>31</v>
      </c>
      <c r="E883" s="96" t="s">
        <v>46</v>
      </c>
      <c r="F883" s="206" t="s">
        <v>26</v>
      </c>
      <c r="G883" s="168" t="e">
        <f>MROUND(H883*K883*I883/L883,0.00000001)</f>
        <v>#DIV/0!</v>
      </c>
      <c r="H883" s="182">
        <f>H681</f>
        <v>44</v>
      </c>
      <c r="I883" s="176">
        <f t="shared" si="150"/>
        <v>0</v>
      </c>
      <c r="J883" s="182"/>
      <c r="K883" s="184">
        <v>2</v>
      </c>
      <c r="L883" s="184">
        <f>'норма часов'!$H$14</f>
        <v>0</v>
      </c>
      <c r="M883" s="178" t="str">
        <f>CONCATENATE(H883," ",F883," ","*",I883,"/",L883,"чел.")</f>
        <v>44 шт *0/0чел.</v>
      </c>
      <c r="N883" s="133">
        <f>N681</f>
        <v>4711.5250000000005</v>
      </c>
      <c r="O883" s="142" t="e">
        <f t="shared" si="158"/>
        <v>#DIV/0!</v>
      </c>
      <c r="P883" s="93"/>
      <c r="Q883" s="93"/>
    </row>
    <row r="884" spans="1:17" s="94" customFormat="1" ht="30" hidden="1" x14ac:dyDescent="0.25">
      <c r="A884" s="276"/>
      <c r="B884" s="279"/>
      <c r="C884" s="269"/>
      <c r="D884" s="208" t="s">
        <v>109</v>
      </c>
      <c r="E884" s="96" t="s">
        <v>45</v>
      </c>
      <c r="F884" s="206" t="s">
        <v>211</v>
      </c>
      <c r="G884" s="168" t="e">
        <f>MROUND(H884*K884*I884/L884,0.00000001)</f>
        <v>#DIV/0!</v>
      </c>
      <c r="H884" s="182">
        <v>1</v>
      </c>
      <c r="I884" s="176">
        <f t="shared" si="150"/>
        <v>0</v>
      </c>
      <c r="J884" s="182"/>
      <c r="K884" s="184">
        <v>2</v>
      </c>
      <c r="L884" s="184">
        <f>'норма часов'!$H$14</f>
        <v>0</v>
      </c>
      <c r="M884" s="178" t="str">
        <f>CONCATENATE(H884," ",F884," ","в мес.","*",K884,"*",I884,"/",L884,"чел.")</f>
        <v>1  система(2 раза в год (зима, лето) в мес.*2*0/0чел.</v>
      </c>
      <c r="N884" s="133">
        <f>N76</f>
        <v>8965.7199999999993</v>
      </c>
      <c r="O884" s="142" t="e">
        <f t="shared" si="158"/>
        <v>#DIV/0!</v>
      </c>
      <c r="P884" s="93"/>
      <c r="Q884" s="93"/>
    </row>
    <row r="885" spans="1:17" s="94" customFormat="1" ht="45" hidden="1" x14ac:dyDescent="0.25">
      <c r="A885" s="276"/>
      <c r="B885" s="279"/>
      <c r="C885" s="269"/>
      <c r="D885" s="208" t="s">
        <v>110</v>
      </c>
      <c r="E885" s="96" t="s">
        <v>48</v>
      </c>
      <c r="F885" s="206" t="s">
        <v>26</v>
      </c>
      <c r="G885" s="168" t="e">
        <f>MROUND(H885*K885*I885/L885,0.000001)</f>
        <v>#DIV/0!</v>
      </c>
      <c r="H885" s="182">
        <f>H481</f>
        <v>31</v>
      </c>
      <c r="I885" s="176">
        <f t="shared" si="150"/>
        <v>0</v>
      </c>
      <c r="J885" s="182"/>
      <c r="K885" s="184">
        <v>1</v>
      </c>
      <c r="L885" s="184">
        <f>'норма часов'!$H$14</f>
        <v>0</v>
      </c>
      <c r="M885" s="178" t="str">
        <f>CONCATENATE(H885," ",F885," ","*",I885,"/",L885,"чел.")</f>
        <v>31 шт *0/0чел.</v>
      </c>
      <c r="N885" s="133">
        <f>N77</f>
        <v>12310.670967741937</v>
      </c>
      <c r="O885" s="142" t="e">
        <f t="shared" si="158"/>
        <v>#DIV/0!</v>
      </c>
      <c r="P885" s="93"/>
      <c r="Q885" s="93"/>
    </row>
    <row r="886" spans="1:17" s="94" customFormat="1" hidden="1" x14ac:dyDescent="0.25">
      <c r="A886" s="276"/>
      <c r="B886" s="279"/>
      <c r="C886" s="269"/>
      <c r="D886" s="208" t="s">
        <v>111</v>
      </c>
      <c r="E886" s="96" t="s">
        <v>48</v>
      </c>
      <c r="F886" s="206" t="s">
        <v>26</v>
      </c>
      <c r="G886" s="168" t="e">
        <f>MROUND(H886*K886*I886/L886,0.000000001)</f>
        <v>#DIV/0!</v>
      </c>
      <c r="H886" s="182">
        <f>H179</f>
        <v>646</v>
      </c>
      <c r="I886" s="176">
        <f t="shared" si="150"/>
        <v>0</v>
      </c>
      <c r="J886" s="182"/>
      <c r="K886" s="184">
        <v>1</v>
      </c>
      <c r="L886" s="184">
        <f>'норма часов'!$H$14</f>
        <v>0</v>
      </c>
      <c r="M886" s="178" t="str">
        <f>CONCATENATE(H886," ",F886," ","*",I886,"/",L886,"чел.")</f>
        <v>646 шт *0/0чел.</v>
      </c>
      <c r="N886" s="133">
        <f>N78</f>
        <v>16350</v>
      </c>
      <c r="O886" s="142" t="e">
        <f t="shared" si="158"/>
        <v>#DIV/0!</v>
      </c>
      <c r="P886" s="93"/>
      <c r="Q886" s="93"/>
    </row>
    <row r="887" spans="1:17" s="94" customFormat="1" ht="45" hidden="1" x14ac:dyDescent="0.25">
      <c r="A887" s="276"/>
      <c r="B887" s="279"/>
      <c r="C887" s="269"/>
      <c r="D887" s="208" t="s">
        <v>112</v>
      </c>
      <c r="E887" s="96" t="s">
        <v>20</v>
      </c>
      <c r="F887" s="96" t="s">
        <v>209</v>
      </c>
      <c r="G887" s="168" t="e">
        <f t="shared" ref="G887:G892" si="159">MROUND(H887*K887*I887/L887,0.00000001)</f>
        <v>#DIV/0!</v>
      </c>
      <c r="H887" s="182">
        <f>H483</f>
        <v>73</v>
      </c>
      <c r="I887" s="176">
        <f t="shared" si="150"/>
        <v>0</v>
      </c>
      <c r="J887" s="182"/>
      <c r="K887" s="184">
        <v>2</v>
      </c>
      <c r="L887" s="184">
        <f>'норма часов'!$H$14</f>
        <v>0</v>
      </c>
      <c r="M887" s="178" t="str">
        <f>CONCATENATE(H887," ",F887," ","*",I887,"/",L887,"чел.")</f>
        <v>73 м2 (обрабатываемая площадь) *0/0чел.</v>
      </c>
      <c r="N887" s="133">
        <f>N79</f>
        <v>5450</v>
      </c>
      <c r="O887" s="142" t="e">
        <f t="shared" si="158"/>
        <v>#DIV/0!</v>
      </c>
      <c r="P887" s="93"/>
      <c r="Q887" s="93"/>
    </row>
    <row r="888" spans="1:17" s="94" customFormat="1" ht="30" hidden="1" x14ac:dyDescent="0.25">
      <c r="A888" s="276"/>
      <c r="B888" s="279"/>
      <c r="C888" s="269"/>
      <c r="D888" s="208" t="s">
        <v>32</v>
      </c>
      <c r="E888" s="96" t="s">
        <v>79</v>
      </c>
      <c r="F888" s="206" t="s">
        <v>212</v>
      </c>
      <c r="G888" s="168" t="e">
        <f t="shared" si="159"/>
        <v>#DIV/0!</v>
      </c>
      <c r="H888" s="182">
        <f>H686</f>
        <v>71</v>
      </c>
      <c r="I888" s="176">
        <f t="shared" si="150"/>
        <v>0</v>
      </c>
      <c r="J888" s="182"/>
      <c r="K888" s="184">
        <v>1</v>
      </c>
      <c r="L888" s="184">
        <f>'норма часов'!$H$14</f>
        <v>0</v>
      </c>
      <c r="M888" s="178" t="str">
        <f>CONCATENATE(H888," ",F888," ","*",I888,"/",L888,"чел.")</f>
        <v>71 замеров(потребность) *0/0чел.</v>
      </c>
      <c r="N888" s="133">
        <f>N80</f>
        <v>11514.084507042253</v>
      </c>
      <c r="O888" s="142" t="e">
        <f t="shared" si="158"/>
        <v>#DIV/0!</v>
      </c>
      <c r="P888" s="93"/>
      <c r="Q888" s="93"/>
    </row>
    <row r="889" spans="1:17" s="94" customFormat="1" ht="30" hidden="1" x14ac:dyDescent="0.25">
      <c r="A889" s="276"/>
      <c r="B889" s="279"/>
      <c r="C889" s="269"/>
      <c r="D889" s="208" t="s">
        <v>113</v>
      </c>
      <c r="E889" s="96" t="s">
        <v>48</v>
      </c>
      <c r="F889" s="206" t="s">
        <v>26</v>
      </c>
      <c r="G889" s="168" t="e">
        <f t="shared" si="159"/>
        <v>#DIV/0!</v>
      </c>
      <c r="H889" s="182">
        <f>H384</f>
        <v>35</v>
      </c>
      <c r="I889" s="176">
        <f t="shared" si="150"/>
        <v>0</v>
      </c>
      <c r="J889" s="182"/>
      <c r="K889" s="184">
        <v>12</v>
      </c>
      <c r="L889" s="184">
        <f>'норма часов'!$H$14</f>
        <v>0</v>
      </c>
      <c r="M889" s="178" t="str">
        <f>CONCATENATE(H889," ",F889," ","в мес.","*",K889,"мес.","*",I889,"/",L889,"чел.")</f>
        <v>35 шт в мес.*12мес.*0/0чел.</v>
      </c>
      <c r="N889" s="133">
        <f>N283</f>
        <v>2875.2235952380961</v>
      </c>
      <c r="O889" s="142" t="e">
        <f t="shared" si="158"/>
        <v>#DIV/0!</v>
      </c>
      <c r="P889" s="93"/>
      <c r="Q889" s="93"/>
    </row>
    <row r="890" spans="1:17" s="94" customFormat="1" hidden="1" x14ac:dyDescent="0.25">
      <c r="A890" s="276"/>
      <c r="B890" s="279"/>
      <c r="C890" s="269"/>
      <c r="D890" s="166" t="s">
        <v>25</v>
      </c>
      <c r="E890" s="96" t="s">
        <v>26</v>
      </c>
      <c r="F890" s="206" t="s">
        <v>26</v>
      </c>
      <c r="G890" s="168" t="e">
        <f t="shared" si="159"/>
        <v>#DIV/0!</v>
      </c>
      <c r="H890" s="182">
        <f>H82</f>
        <v>770</v>
      </c>
      <c r="I890" s="176">
        <f t="shared" si="150"/>
        <v>0</v>
      </c>
      <c r="J890" s="182"/>
      <c r="K890" s="184">
        <v>1</v>
      </c>
      <c r="L890" s="184">
        <f>'норма часов'!$H$14</f>
        <v>0</v>
      </c>
      <c r="M890" s="178" t="str">
        <f t="shared" ref="M890:M895" si="160">CONCATENATE(H890," ",F890," ","*",I890,"/",L890,"чел.")</f>
        <v>770 шт *0/0чел.</v>
      </c>
      <c r="N890" s="133">
        <f t="shared" ref="N890:N895" si="161">N82</f>
        <v>436</v>
      </c>
      <c r="O890" s="142" t="e">
        <f t="shared" si="158"/>
        <v>#DIV/0!</v>
      </c>
      <c r="P890" s="93"/>
      <c r="Q890" s="93"/>
    </row>
    <row r="891" spans="1:17" s="94" customFormat="1" ht="30" hidden="1" x14ac:dyDescent="0.25">
      <c r="A891" s="276"/>
      <c r="B891" s="279"/>
      <c r="C891" s="269"/>
      <c r="D891" s="208" t="s">
        <v>80</v>
      </c>
      <c r="E891" s="96" t="s">
        <v>81</v>
      </c>
      <c r="F891" s="206" t="s">
        <v>213</v>
      </c>
      <c r="G891" s="168" t="e">
        <f t="shared" si="159"/>
        <v>#DIV/0!</v>
      </c>
      <c r="H891" s="182">
        <f>H285</f>
        <v>71</v>
      </c>
      <c r="I891" s="176">
        <f>I889</f>
        <v>0</v>
      </c>
      <c r="J891" s="182"/>
      <c r="K891" s="184">
        <v>1</v>
      </c>
      <c r="L891" s="184">
        <f>'норма часов'!$H$14</f>
        <v>0</v>
      </c>
      <c r="M891" s="178" t="str">
        <f t="shared" si="160"/>
        <v>71 отключений(потребность) *0/0чел.</v>
      </c>
      <c r="N891" s="133">
        <f t="shared" si="161"/>
        <v>4905</v>
      </c>
      <c r="O891" s="142" t="e">
        <f t="shared" si="158"/>
        <v>#DIV/0!</v>
      </c>
      <c r="P891" s="93"/>
      <c r="Q891" s="93"/>
    </row>
    <row r="892" spans="1:17" s="94" customFormat="1" ht="45" hidden="1" x14ac:dyDescent="0.25">
      <c r="A892" s="276"/>
      <c r="B892" s="279"/>
      <c r="C892" s="269"/>
      <c r="D892" s="166" t="s">
        <v>305</v>
      </c>
      <c r="E892" s="96" t="s">
        <v>28</v>
      </c>
      <c r="F892" s="96" t="s">
        <v>313</v>
      </c>
      <c r="G892" s="168" t="e">
        <f t="shared" si="159"/>
        <v>#DIV/0!</v>
      </c>
      <c r="H892" s="182">
        <f>H84</f>
        <v>71</v>
      </c>
      <c r="I892" s="176">
        <f>I890</f>
        <v>0</v>
      </c>
      <c r="J892" s="182"/>
      <c r="K892" s="184">
        <v>2</v>
      </c>
      <c r="L892" s="184">
        <f>'норма часов'!$H$14</f>
        <v>0</v>
      </c>
      <c r="M892" s="178" t="str">
        <f>CONCATENATE(H892," ",F892," ","в год","*",K892," раза в год","*",I892,"/",L892,"чел.")</f>
        <v>71 количество устройство в год*2 раза в год*0/0чел.</v>
      </c>
      <c r="N892" s="133">
        <f t="shared" si="161"/>
        <v>2725</v>
      </c>
      <c r="O892" s="142" t="e">
        <f t="shared" si="158"/>
        <v>#DIV/0!</v>
      </c>
      <c r="P892" s="93"/>
      <c r="Q892" s="93"/>
    </row>
    <row r="893" spans="1:17" s="98" customFormat="1" ht="31.5" hidden="1" x14ac:dyDescent="0.25">
      <c r="A893" s="276"/>
      <c r="B893" s="279"/>
      <c r="C893" s="269"/>
      <c r="D893" s="209" t="s">
        <v>307</v>
      </c>
      <c r="E893" s="166" t="s">
        <v>26</v>
      </c>
      <c r="F893" s="210" t="s">
        <v>26</v>
      </c>
      <c r="G893" s="168" t="e">
        <f>MROUND(H893*K893*I893/L893,0.0000000001)</f>
        <v>#DIV/0!</v>
      </c>
      <c r="H893" s="182">
        <f>H85</f>
        <v>71</v>
      </c>
      <c r="I893" s="176">
        <f>I890</f>
        <v>0</v>
      </c>
      <c r="J893" s="182"/>
      <c r="K893" s="184">
        <v>1</v>
      </c>
      <c r="L893" s="184">
        <f>'норма часов'!$H$14</f>
        <v>0</v>
      </c>
      <c r="M893" s="178" t="str">
        <f t="shared" si="160"/>
        <v>71 шт *0/0чел.</v>
      </c>
      <c r="N893" s="133">
        <f t="shared" si="161"/>
        <v>11009</v>
      </c>
      <c r="O893" s="142" t="e">
        <f t="shared" si="158"/>
        <v>#DIV/0!</v>
      </c>
      <c r="P893" s="97"/>
      <c r="Q893" s="93"/>
    </row>
    <row r="894" spans="1:17" s="98" customFormat="1" ht="63" hidden="1" x14ac:dyDescent="0.25">
      <c r="A894" s="276"/>
      <c r="B894" s="279"/>
      <c r="C894" s="269"/>
      <c r="D894" s="211" t="s">
        <v>308</v>
      </c>
      <c r="E894" s="166" t="s">
        <v>26</v>
      </c>
      <c r="F894" s="210" t="s">
        <v>26</v>
      </c>
      <c r="G894" s="168" t="e">
        <f>MROUND(H894*K894*I894/L894,0.0000000001)</f>
        <v>#DIV/0!</v>
      </c>
      <c r="H894" s="182">
        <f>H86</f>
        <v>1</v>
      </c>
      <c r="I894" s="176">
        <f>I891</f>
        <v>0</v>
      </c>
      <c r="J894" s="182"/>
      <c r="K894" s="184">
        <v>1</v>
      </c>
      <c r="L894" s="184">
        <f>'норма часов'!$H$14</f>
        <v>0</v>
      </c>
      <c r="M894" s="178" t="str">
        <f t="shared" si="160"/>
        <v>1 шт *0/0чел.</v>
      </c>
      <c r="N894" s="133">
        <f t="shared" si="161"/>
        <v>32700</v>
      </c>
      <c r="O894" s="142" t="e">
        <f t="shared" si="158"/>
        <v>#DIV/0!</v>
      </c>
      <c r="P894" s="97"/>
      <c r="Q894" s="93"/>
    </row>
    <row r="895" spans="1:17" s="94" customFormat="1" ht="60" hidden="1" x14ac:dyDescent="0.25">
      <c r="A895" s="276"/>
      <c r="B895" s="279"/>
      <c r="C895" s="269"/>
      <c r="D895" s="166" t="s">
        <v>306</v>
      </c>
      <c r="E895" s="96" t="s">
        <v>26</v>
      </c>
      <c r="F895" s="206" t="s">
        <v>26</v>
      </c>
      <c r="G895" s="168" t="e">
        <f>MROUND(H895*K895*I895/L895,0.0000000001)</f>
        <v>#DIV/0!</v>
      </c>
      <c r="H895" s="182">
        <f>H87</f>
        <v>71</v>
      </c>
      <c r="I895" s="176">
        <f>I891</f>
        <v>0</v>
      </c>
      <c r="J895" s="182"/>
      <c r="K895" s="184">
        <v>1</v>
      </c>
      <c r="L895" s="184">
        <f>'норма часов'!$H$14</f>
        <v>0</v>
      </c>
      <c r="M895" s="178" t="str">
        <f t="shared" si="160"/>
        <v>71 шт *0/0чел.</v>
      </c>
      <c r="N895" s="133">
        <f t="shared" si="161"/>
        <v>6104</v>
      </c>
      <c r="O895" s="142" t="e">
        <f t="shared" si="158"/>
        <v>#DIV/0!</v>
      </c>
      <c r="P895" s="93"/>
      <c r="Q895" s="93"/>
    </row>
    <row r="896" spans="1:17" s="94" customFormat="1" ht="45" hidden="1" x14ac:dyDescent="0.25">
      <c r="A896" s="276"/>
      <c r="B896" s="279"/>
      <c r="C896" s="269"/>
      <c r="D896" s="208" t="s">
        <v>33</v>
      </c>
      <c r="E896" s="96" t="s">
        <v>28</v>
      </c>
      <c r="F896" s="206" t="s">
        <v>26</v>
      </c>
      <c r="G896" s="168" t="e">
        <f>MROUND(H896*K896*I896/L896,0.00000001)</f>
        <v>#DIV/0!</v>
      </c>
      <c r="H896" s="182">
        <f>H492</f>
        <v>71</v>
      </c>
      <c r="I896" s="176">
        <f>I892</f>
        <v>0</v>
      </c>
      <c r="J896" s="182"/>
      <c r="K896" s="184">
        <v>12</v>
      </c>
      <c r="L896" s="184">
        <f>'норма часов'!$H$14</f>
        <v>0</v>
      </c>
      <c r="M896" s="178" t="str">
        <f>CONCATENATE(H896," ",F896," ","в мес.","*",K896,"мес.","*",I896,"/",L896,"чел.")</f>
        <v>71 шт в мес.*12мес.*0/0чел.</v>
      </c>
      <c r="N896" s="133">
        <f>N492</f>
        <v>2200</v>
      </c>
      <c r="O896" s="142" t="e">
        <f t="shared" si="158"/>
        <v>#DIV/0!</v>
      </c>
      <c r="P896" s="93"/>
      <c r="Q896" s="93"/>
    </row>
    <row r="897" spans="1:17" s="94" customFormat="1" ht="28.5" hidden="1" x14ac:dyDescent="0.25">
      <c r="A897" s="276"/>
      <c r="B897" s="279"/>
      <c r="C897" s="201" t="s">
        <v>256</v>
      </c>
      <c r="D897" s="208"/>
      <c r="E897" s="96"/>
      <c r="F897" s="206"/>
      <c r="G897" s="168"/>
      <c r="H897" s="182"/>
      <c r="I897" s="176"/>
      <c r="J897" s="182"/>
      <c r="K897" s="184"/>
      <c r="L897" s="184"/>
      <c r="M897" s="178"/>
      <c r="N897" s="139"/>
      <c r="O897" s="140" t="e">
        <f>SUM(O876:O896)</f>
        <v>#DIV/0!</v>
      </c>
      <c r="P897" s="93"/>
      <c r="Q897" s="93"/>
    </row>
    <row r="898" spans="1:17" s="94" customFormat="1" hidden="1" x14ac:dyDescent="0.25">
      <c r="A898" s="276"/>
      <c r="B898" s="279"/>
      <c r="C898" s="198" t="s">
        <v>65</v>
      </c>
      <c r="D898" s="208" t="s">
        <v>115</v>
      </c>
      <c r="E898" s="96" t="s">
        <v>116</v>
      </c>
      <c r="F898" s="206" t="s">
        <v>214</v>
      </c>
      <c r="G898" s="168" t="e">
        <f>MROUND(H898*K898*I898/L898,0.0000000001)</f>
        <v>#DIV/0!</v>
      </c>
      <c r="H898" s="182">
        <f>H90</f>
        <v>71</v>
      </c>
      <c r="I898" s="176">
        <f>I896</f>
        <v>0</v>
      </c>
      <c r="J898" s="182"/>
      <c r="K898" s="184">
        <v>1</v>
      </c>
      <c r="L898" s="184">
        <f>'норма часов'!$H$14</f>
        <v>0</v>
      </c>
      <c r="M898" s="178" t="str">
        <f>CONCATENATE(H898," ",F898," ","*",I898,"/",L898,"чел.")</f>
        <v>71 учреждений *0/0чел.</v>
      </c>
      <c r="N898" s="133">
        <f>N90</f>
        <v>56700</v>
      </c>
      <c r="O898" s="142" t="e">
        <f t="shared" ref="O898:O912" si="162">MROUND(G898*N898,0.000001)</f>
        <v>#DIV/0!</v>
      </c>
      <c r="P898" s="93"/>
      <c r="Q898" s="93"/>
    </row>
    <row r="899" spans="1:17" s="94" customFormat="1" hidden="1" x14ac:dyDescent="0.25">
      <c r="A899" s="276"/>
      <c r="B899" s="279"/>
      <c r="C899" s="269" t="s">
        <v>66</v>
      </c>
      <c r="D899" s="208" t="s">
        <v>34</v>
      </c>
      <c r="E899" s="96" t="s">
        <v>47</v>
      </c>
      <c r="F899" s="206" t="s">
        <v>215</v>
      </c>
      <c r="G899" s="168" t="e">
        <f t="shared" ref="G899:G905" si="163">MROUND(H899*K899*I899/L899,0.00000001)</f>
        <v>#DIV/0!</v>
      </c>
      <c r="H899" s="182">
        <f>H91</f>
        <v>71</v>
      </c>
      <c r="I899" s="176">
        <f t="shared" si="150"/>
        <v>0</v>
      </c>
      <c r="J899" s="182"/>
      <c r="K899" s="184">
        <v>12</v>
      </c>
      <c r="L899" s="184">
        <f>'норма часов'!$H$14</f>
        <v>0</v>
      </c>
      <c r="M899" s="178" t="str">
        <f>CONCATENATE(H899," ",F899," ","в мес.","*",K899,"мес.","*",I899,"/",L899,"чел.")</f>
        <v>71 зданий в мес.*12мес.*0/0чел.</v>
      </c>
      <c r="N899" s="133">
        <f>N91</f>
        <v>4694.6300000000037</v>
      </c>
      <c r="O899" s="142" t="e">
        <f t="shared" si="162"/>
        <v>#DIV/0!</v>
      </c>
      <c r="P899" s="93"/>
      <c r="Q899" s="93"/>
    </row>
    <row r="900" spans="1:17" s="94" customFormat="1" hidden="1" x14ac:dyDescent="0.25">
      <c r="A900" s="276"/>
      <c r="B900" s="279"/>
      <c r="C900" s="269"/>
      <c r="D900" s="208" t="s">
        <v>117</v>
      </c>
      <c r="E900" s="96" t="s">
        <v>19</v>
      </c>
      <c r="F900" s="206" t="s">
        <v>216</v>
      </c>
      <c r="G900" s="168" t="e">
        <f t="shared" si="163"/>
        <v>#DIV/0!</v>
      </c>
      <c r="H900" s="182">
        <f>H92</f>
        <v>2488</v>
      </c>
      <c r="I900" s="176">
        <f t="shared" si="150"/>
        <v>0</v>
      </c>
      <c r="J900" s="182"/>
      <c r="K900" s="184">
        <v>1</v>
      </c>
      <c r="L900" s="184">
        <f>'норма часов'!$H$14</f>
        <v>0</v>
      </c>
      <c r="M900" s="178" t="str">
        <f>CONCATENATE(H900," ",F900," ","*",I900,"/",L900,"чел.")</f>
        <v>2488 чел. в год *0/0чел.</v>
      </c>
      <c r="N900" s="133">
        <f>N92</f>
        <v>1853</v>
      </c>
      <c r="O900" s="142" t="e">
        <f t="shared" si="162"/>
        <v>#DIV/0!</v>
      </c>
      <c r="P900" s="93"/>
      <c r="Q900" s="93"/>
    </row>
    <row r="901" spans="1:17" s="94" customFormat="1" ht="30" hidden="1" x14ac:dyDescent="0.25">
      <c r="A901" s="276"/>
      <c r="B901" s="279"/>
      <c r="C901" s="269"/>
      <c r="D901" s="208" t="s">
        <v>39</v>
      </c>
      <c r="E901" s="96" t="s">
        <v>44</v>
      </c>
      <c r="F901" s="206" t="s">
        <v>217</v>
      </c>
      <c r="G901" s="168" t="e">
        <f t="shared" si="163"/>
        <v>#DIV/0!</v>
      </c>
      <c r="H901" s="182">
        <f>H295</f>
        <v>70</v>
      </c>
      <c r="I901" s="176">
        <f t="shared" si="150"/>
        <v>0</v>
      </c>
      <c r="J901" s="182"/>
      <c r="K901" s="184">
        <v>1</v>
      </c>
      <c r="L901" s="184">
        <f>'норма часов'!$H$14</f>
        <v>0</v>
      </c>
      <c r="M901" s="178" t="str">
        <f>CONCATENATE(H901," ",F901," (по 1 ЭЦП на 1 учреждение. Срок сертификата ЭЦП 1 год) ","*",I901,"/",L901,"чел.")</f>
        <v>70 ЭЦП (по 1 ЭЦП на 1 учреждение. Срок сертификата ЭЦП 1 год) *0/0чел.</v>
      </c>
      <c r="N901" s="133">
        <f>N93</f>
        <v>7743.3599999999897</v>
      </c>
      <c r="O901" s="142" t="e">
        <f t="shared" si="162"/>
        <v>#DIV/0!</v>
      </c>
      <c r="P901" s="93"/>
      <c r="Q901" s="93"/>
    </row>
    <row r="902" spans="1:17" s="94" customFormat="1" ht="30" hidden="1" x14ac:dyDescent="0.25">
      <c r="A902" s="276"/>
      <c r="B902" s="279"/>
      <c r="C902" s="269"/>
      <c r="D902" s="208" t="s">
        <v>37</v>
      </c>
      <c r="E902" s="96" t="s">
        <v>42</v>
      </c>
      <c r="F902" s="206" t="s">
        <v>218</v>
      </c>
      <c r="G902" s="168" t="e">
        <f t="shared" si="163"/>
        <v>#DIV/0!</v>
      </c>
      <c r="H902" s="182">
        <f>H296</f>
        <v>70</v>
      </c>
      <c r="I902" s="176">
        <f t="shared" si="150"/>
        <v>0</v>
      </c>
      <c r="J902" s="182"/>
      <c r="K902" s="184">
        <v>1</v>
      </c>
      <c r="L902" s="184">
        <f>'норма часов'!$H$14</f>
        <v>0</v>
      </c>
      <c r="M902" s="178" t="str">
        <f>CONCATENATE(H902," ",F902," (по 1 отчету на 1 учреждение) ","*",I902,"/",L902,"чел.")</f>
        <v>70 отчетов (по 1 отчету на 1 учреждение) *0/0чел.</v>
      </c>
      <c r="N902" s="133">
        <f>N498</f>
        <v>6540</v>
      </c>
      <c r="O902" s="142" t="e">
        <f t="shared" si="162"/>
        <v>#DIV/0!</v>
      </c>
      <c r="P902" s="93"/>
      <c r="Q902" s="93"/>
    </row>
    <row r="903" spans="1:17" s="94" customFormat="1" ht="30" hidden="1" x14ac:dyDescent="0.25">
      <c r="A903" s="276"/>
      <c r="B903" s="279"/>
      <c r="C903" s="269"/>
      <c r="D903" s="208" t="s">
        <v>38</v>
      </c>
      <c r="E903" s="96" t="s">
        <v>43</v>
      </c>
      <c r="F903" s="206" t="s">
        <v>219</v>
      </c>
      <c r="G903" s="168" t="e">
        <f t="shared" si="163"/>
        <v>#DIV/0!</v>
      </c>
      <c r="H903" s="182">
        <f>H297</f>
        <v>366</v>
      </c>
      <c r="I903" s="176">
        <f t="shared" si="150"/>
        <v>0</v>
      </c>
      <c r="J903" s="182"/>
      <c r="K903" s="184">
        <v>1</v>
      </c>
      <c r="L903" s="184">
        <f>'норма часов'!$H$14</f>
        <v>0</v>
      </c>
      <c r="M903" s="178" t="str">
        <f>CONCATENATE(H903," ",F903," (заявленная потребность руководителями учреждений) ","*",I903,"/",L903,"чел.")</f>
        <v>366 мест (заявленная потребность руководителями учреждений) *0/0чел.</v>
      </c>
      <c r="N903" s="133">
        <f t="shared" ref="N903:N910" si="164">N95</f>
        <v>1090</v>
      </c>
      <c r="O903" s="142" t="e">
        <f t="shared" si="162"/>
        <v>#DIV/0!</v>
      </c>
      <c r="P903" s="93"/>
      <c r="Q903" s="93"/>
    </row>
    <row r="904" spans="1:17" s="94" customFormat="1" hidden="1" x14ac:dyDescent="0.25">
      <c r="A904" s="276"/>
      <c r="B904" s="279"/>
      <c r="C904" s="269"/>
      <c r="D904" s="208" t="s">
        <v>118</v>
      </c>
      <c r="E904" s="96" t="s">
        <v>19</v>
      </c>
      <c r="F904" s="206" t="s">
        <v>19</v>
      </c>
      <c r="G904" s="168" t="e">
        <f t="shared" si="163"/>
        <v>#DIV/0!</v>
      </c>
      <c r="H904" s="182">
        <f>H803</f>
        <v>2488</v>
      </c>
      <c r="I904" s="176">
        <f t="shared" si="150"/>
        <v>0</v>
      </c>
      <c r="J904" s="182"/>
      <c r="K904" s="184">
        <v>1</v>
      </c>
      <c r="L904" s="184">
        <f>'норма часов'!$H$14</f>
        <v>0</v>
      </c>
      <c r="M904" s="178" t="str">
        <f>CONCATENATE(H904," ",F904," ","*",I904,"/",L904,"чел.")</f>
        <v>2488 чел. *0/0чел.</v>
      </c>
      <c r="N904" s="133">
        <f t="shared" si="164"/>
        <v>490.5</v>
      </c>
      <c r="O904" s="142" t="e">
        <f t="shared" si="162"/>
        <v>#DIV/0!</v>
      </c>
      <c r="P904" s="93"/>
      <c r="Q904" s="93"/>
    </row>
    <row r="905" spans="1:17" s="94" customFormat="1" ht="30" hidden="1" x14ac:dyDescent="0.25">
      <c r="A905" s="276"/>
      <c r="B905" s="279"/>
      <c r="C905" s="269"/>
      <c r="D905" s="208" t="s">
        <v>35</v>
      </c>
      <c r="E905" s="96" t="s">
        <v>19</v>
      </c>
      <c r="F905" s="206" t="s">
        <v>19</v>
      </c>
      <c r="G905" s="168" t="e">
        <f t="shared" si="163"/>
        <v>#DIV/0!</v>
      </c>
      <c r="H905" s="182">
        <f>H299</f>
        <v>182</v>
      </c>
      <c r="I905" s="176">
        <f t="shared" si="150"/>
        <v>0</v>
      </c>
      <c r="J905" s="182"/>
      <c r="K905" s="184">
        <v>1</v>
      </c>
      <c r="L905" s="184">
        <f>'норма часов'!$H$14</f>
        <v>0</v>
      </c>
      <c r="M905" s="178" t="str">
        <f>CONCATENATE(H905," ",F905," (заявленная потребность руководителями учреждений) ","*",I905,"/",L905,"чел.")</f>
        <v>182 чел. (заявленная потребность руководителями учреждений) *0/0чел.</v>
      </c>
      <c r="N905" s="133">
        <f t="shared" si="164"/>
        <v>763</v>
      </c>
      <c r="O905" s="142" t="e">
        <f t="shared" si="162"/>
        <v>#DIV/0!</v>
      </c>
      <c r="P905" s="93"/>
      <c r="Q905" s="93"/>
    </row>
    <row r="906" spans="1:17" s="94" customFormat="1" ht="30" hidden="1" x14ac:dyDescent="0.25">
      <c r="A906" s="276"/>
      <c r="B906" s="279"/>
      <c r="C906" s="269"/>
      <c r="D906" s="208" t="s">
        <v>36</v>
      </c>
      <c r="E906" s="96" t="s">
        <v>19</v>
      </c>
      <c r="F906" s="206" t="s">
        <v>19</v>
      </c>
      <c r="G906" s="168" t="e">
        <f>MROUND(H906*K906*I906/L906,0.00000001)</f>
        <v>#DIV/0!</v>
      </c>
      <c r="H906" s="182">
        <f>H300</f>
        <v>153</v>
      </c>
      <c r="I906" s="176">
        <f t="shared" si="150"/>
        <v>0</v>
      </c>
      <c r="J906" s="182"/>
      <c r="K906" s="184">
        <v>1</v>
      </c>
      <c r="L906" s="184">
        <f>'норма часов'!$H$14</f>
        <v>0</v>
      </c>
      <c r="M906" s="178" t="str">
        <f>CONCATENATE(H906," ",F906," (заявленная потребность руководителями учреждений) ","*",I906,"/",L906,"чел.")</f>
        <v>153 чел. (заявленная потребность руководителями учреждений) *0/0чел.</v>
      </c>
      <c r="N906" s="133">
        <f t="shared" si="164"/>
        <v>1635</v>
      </c>
      <c r="O906" s="142" t="e">
        <f t="shared" si="162"/>
        <v>#DIV/0!</v>
      </c>
      <c r="P906" s="93"/>
      <c r="Q906" s="93"/>
    </row>
    <row r="907" spans="1:17" s="94" customFormat="1" ht="30" hidden="1" x14ac:dyDescent="0.25">
      <c r="A907" s="276"/>
      <c r="B907" s="279"/>
      <c r="C907" s="269"/>
      <c r="D907" s="208" t="s">
        <v>119</v>
      </c>
      <c r="E907" s="96" t="s">
        <v>19</v>
      </c>
      <c r="F907" s="206" t="s">
        <v>19</v>
      </c>
      <c r="G907" s="168" t="e">
        <f>MROUND(H907*K907*I907/L907,0.000001)</f>
        <v>#DIV/0!</v>
      </c>
      <c r="H907" s="182">
        <f>H301</f>
        <v>115</v>
      </c>
      <c r="I907" s="176">
        <f t="shared" ref="I907:I917" si="165">I906</f>
        <v>0</v>
      </c>
      <c r="J907" s="182"/>
      <c r="K907" s="184">
        <v>1</v>
      </c>
      <c r="L907" s="184">
        <f>'норма часов'!$H$14</f>
        <v>0</v>
      </c>
      <c r="M907" s="178" t="str">
        <f>CONCATENATE(H907," ",F907," (заявленная потребность руководителями учреждений) ","*",I907,"/",L907,"чел.")</f>
        <v>115 чел. (заявленная потребность руководителями учреждений) *0/0чел.</v>
      </c>
      <c r="N907" s="133">
        <f t="shared" si="164"/>
        <v>3488</v>
      </c>
      <c r="O907" s="142" t="e">
        <f t="shared" si="162"/>
        <v>#DIV/0!</v>
      </c>
      <c r="P907" s="93"/>
      <c r="Q907" s="93"/>
    </row>
    <row r="908" spans="1:17" s="94" customFormat="1" ht="30" hidden="1" x14ac:dyDescent="0.25">
      <c r="A908" s="276"/>
      <c r="B908" s="279"/>
      <c r="C908" s="269"/>
      <c r="D908" s="208" t="s">
        <v>309</v>
      </c>
      <c r="E908" s="96" t="s">
        <v>19</v>
      </c>
      <c r="F908" s="206" t="s">
        <v>19</v>
      </c>
      <c r="G908" s="168" t="e">
        <f>MROUND(H908*K908*I908/L908,0.000001)</f>
        <v>#DIV/0!</v>
      </c>
      <c r="H908" s="182">
        <f>H302</f>
        <v>2488</v>
      </c>
      <c r="I908" s="176">
        <f t="shared" si="165"/>
        <v>0</v>
      </c>
      <c r="J908" s="182"/>
      <c r="K908" s="184">
        <v>1</v>
      </c>
      <c r="L908" s="184">
        <f>'норма часов'!$H$14</f>
        <v>0</v>
      </c>
      <c r="M908" s="178" t="str">
        <f>CONCATENATE(H908," ",F908," (заявленная потребность руководителями учреждений) ","*",I908,"/",L908,"чел.")</f>
        <v>2488 чел. (заявленная потребность руководителями учреждений) *0/0чел.</v>
      </c>
      <c r="N908" s="133">
        <f t="shared" si="164"/>
        <v>545</v>
      </c>
      <c r="O908" s="142" t="e">
        <f t="shared" si="162"/>
        <v>#DIV/0!</v>
      </c>
      <c r="P908" s="93"/>
      <c r="Q908" s="93"/>
    </row>
    <row r="909" spans="1:17" s="94" customFormat="1" hidden="1" x14ac:dyDescent="0.25">
      <c r="A909" s="276"/>
      <c r="B909" s="279"/>
      <c r="C909" s="269"/>
      <c r="D909" s="166"/>
      <c r="E909" s="166"/>
      <c r="F909" s="206" t="s">
        <v>19</v>
      </c>
      <c r="G909" s="168" t="e">
        <f>MROUND(H909*K909*I909/L909,0.00000001)</f>
        <v>#DIV/0!</v>
      </c>
      <c r="H909" s="182">
        <f>H303</f>
        <v>0</v>
      </c>
      <c r="I909" s="176">
        <f t="shared" si="165"/>
        <v>0</v>
      </c>
      <c r="J909" s="182"/>
      <c r="K909" s="184">
        <v>1</v>
      </c>
      <c r="L909" s="184">
        <f>'норма часов'!$H$14</f>
        <v>0</v>
      </c>
      <c r="M909" s="178"/>
      <c r="N909" s="133">
        <f t="shared" si="164"/>
        <v>0</v>
      </c>
      <c r="O909" s="142" t="e">
        <f t="shared" si="162"/>
        <v>#DIV/0!</v>
      </c>
      <c r="P909" s="93"/>
      <c r="Q909" s="93"/>
    </row>
    <row r="910" spans="1:17" s="94" customFormat="1" hidden="1" x14ac:dyDescent="0.25">
      <c r="A910" s="276"/>
      <c r="B910" s="279"/>
      <c r="C910" s="269"/>
      <c r="D910" s="166" t="s">
        <v>287</v>
      </c>
      <c r="E910" s="166" t="s">
        <v>248</v>
      </c>
      <c r="F910" s="206" t="str">
        <f>F708</f>
        <v>шт.</v>
      </c>
      <c r="G910" s="168" t="e">
        <f>MROUND(H910*K910*I910/L910,0.00000001)</f>
        <v>#DIV/0!</v>
      </c>
      <c r="H910" s="182">
        <f>H102</f>
        <v>70</v>
      </c>
      <c r="I910" s="176">
        <f t="shared" si="165"/>
        <v>0</v>
      </c>
      <c r="J910" s="182"/>
      <c r="K910" s="184">
        <v>1</v>
      </c>
      <c r="L910" s="184">
        <f>'норма часов'!$H$14</f>
        <v>0</v>
      </c>
      <c r="M910" s="178" t="str">
        <f>CONCATENATE(H910," ",F910," ","*",I910,"/",L910,"чел.")</f>
        <v>70 шт. *0/0чел.</v>
      </c>
      <c r="N910" s="133">
        <f t="shared" si="164"/>
        <v>65258.299999999923</v>
      </c>
      <c r="O910" s="142" t="e">
        <f t="shared" si="162"/>
        <v>#DIV/0!</v>
      </c>
      <c r="P910" s="93"/>
      <c r="Q910" s="93"/>
    </row>
    <row r="911" spans="1:17" s="94" customFormat="1" hidden="1" x14ac:dyDescent="0.25">
      <c r="A911" s="276"/>
      <c r="B911" s="279"/>
      <c r="C911" s="269"/>
      <c r="D911" s="166" t="s">
        <v>284</v>
      </c>
      <c r="E911" s="166" t="s">
        <v>26</v>
      </c>
      <c r="F911" s="206" t="s">
        <v>26</v>
      </c>
      <c r="G911" s="168" t="e">
        <f>MROUND(H911*K911*I911/L911,0.00000001)</f>
        <v>#DIV/0!</v>
      </c>
      <c r="H911" s="182">
        <f>$H$103</f>
        <v>70</v>
      </c>
      <c r="I911" s="176">
        <f t="shared" si="165"/>
        <v>0</v>
      </c>
      <c r="J911" s="182"/>
      <c r="K911" s="184">
        <v>1</v>
      </c>
      <c r="L911" s="184">
        <f>'норма часов'!$H$14</f>
        <v>0</v>
      </c>
      <c r="M911" s="178" t="str">
        <f>CONCATENATE(H911," ",F911," ","*",I911,"/",L911,"чел.")</f>
        <v>70 шт *0/0чел.</v>
      </c>
      <c r="N911" s="133">
        <f>$N$103</f>
        <v>24000</v>
      </c>
      <c r="O911" s="142" t="e">
        <f t="shared" si="162"/>
        <v>#DIV/0!</v>
      </c>
      <c r="P911" s="93"/>
      <c r="Q911" s="93"/>
    </row>
    <row r="912" spans="1:17" s="94" customFormat="1" hidden="1" x14ac:dyDescent="0.25">
      <c r="A912" s="276"/>
      <c r="B912" s="279"/>
      <c r="C912" s="269"/>
      <c r="D912" s="208" t="s">
        <v>121</v>
      </c>
      <c r="E912" s="96" t="s">
        <v>122</v>
      </c>
      <c r="F912" s="206" t="s">
        <v>220</v>
      </c>
      <c r="G912" s="168" t="e">
        <f>MROUND(H912*K912*I912/L912,0.00000001)</f>
        <v>#DIV/0!</v>
      </c>
      <c r="H912" s="182">
        <f>H104</f>
        <v>70</v>
      </c>
      <c r="I912" s="176">
        <f>I908</f>
        <v>0</v>
      </c>
      <c r="J912" s="182"/>
      <c r="K912" s="184">
        <v>1</v>
      </c>
      <c r="L912" s="184">
        <f>'норма часов'!$H$14</f>
        <v>0</v>
      </c>
      <c r="M912" s="178" t="str">
        <f>CONCATENATE(H912," ",F912," ","*",I912,"/",L912,"чел.")</f>
        <v>70 сайтов *0/0чел.</v>
      </c>
      <c r="N912" s="133">
        <f>N104</f>
        <v>5668</v>
      </c>
      <c r="O912" s="142" t="e">
        <f t="shared" si="162"/>
        <v>#DIV/0!</v>
      </c>
      <c r="P912" s="93"/>
      <c r="Q912" s="93"/>
    </row>
    <row r="913" spans="1:17" s="94" customFormat="1" hidden="1" x14ac:dyDescent="0.25">
      <c r="A913" s="276"/>
      <c r="B913" s="279"/>
      <c r="C913" s="201" t="s">
        <v>257</v>
      </c>
      <c r="D913" s="208"/>
      <c r="E913" s="96"/>
      <c r="F913" s="206"/>
      <c r="G913" s="168"/>
      <c r="H913" s="182"/>
      <c r="I913" s="176"/>
      <c r="J913" s="182"/>
      <c r="K913" s="184"/>
      <c r="L913" s="184"/>
      <c r="M913" s="178"/>
      <c r="N913" s="139"/>
      <c r="O913" s="140" t="e">
        <f>SUM(O899:O912)</f>
        <v>#DIV/0!</v>
      </c>
      <c r="P913" s="93"/>
      <c r="Q913" s="93"/>
    </row>
    <row r="914" spans="1:17" s="94" customFormat="1" ht="25.5" hidden="1" x14ac:dyDescent="0.25">
      <c r="A914" s="276"/>
      <c r="B914" s="279"/>
      <c r="C914" s="198" t="s">
        <v>207</v>
      </c>
      <c r="D914" s="166"/>
      <c r="E914" s="166"/>
      <c r="F914" s="210" t="s">
        <v>206</v>
      </c>
      <c r="G914" s="168"/>
      <c r="H914" s="182">
        <f>H106</f>
        <v>0</v>
      </c>
      <c r="I914" s="176">
        <f>I912</f>
        <v>0</v>
      </c>
      <c r="J914" s="182"/>
      <c r="K914" s="184">
        <v>12</v>
      </c>
      <c r="L914" s="184">
        <f>'норма часов'!$H$14</f>
        <v>0</v>
      </c>
      <c r="M914" s="178"/>
      <c r="N914" s="133"/>
      <c r="O914" s="142"/>
      <c r="P914" s="93"/>
      <c r="Q914" s="93"/>
    </row>
    <row r="915" spans="1:17" s="94" customFormat="1" ht="30" hidden="1" x14ac:dyDescent="0.25">
      <c r="A915" s="276"/>
      <c r="B915" s="279"/>
      <c r="C915" s="198" t="s">
        <v>67</v>
      </c>
      <c r="D915" s="166" t="s">
        <v>124</v>
      </c>
      <c r="E915" s="193" t="s">
        <v>26</v>
      </c>
      <c r="F915" s="181" t="s">
        <v>26</v>
      </c>
      <c r="G915" s="168" t="e">
        <f>MROUND(H915*K915*I915/L915,0.0000001)</f>
        <v>#DIV/0!</v>
      </c>
      <c r="H915" s="171">
        <f>H309</f>
        <v>354</v>
      </c>
      <c r="I915" s="176">
        <f t="shared" si="165"/>
        <v>0</v>
      </c>
      <c r="J915" s="182"/>
      <c r="K915" s="184">
        <v>1</v>
      </c>
      <c r="L915" s="184">
        <f>'норма часов'!$H$14</f>
        <v>0</v>
      </c>
      <c r="M915" s="178" t="str">
        <f>CONCATENATE(H915," ",F915," ","*",I915,"/",L915,"чел.")</f>
        <v>354 шт *0/0чел.</v>
      </c>
      <c r="N915" s="133">
        <f>N107</f>
        <v>2180</v>
      </c>
      <c r="O915" s="142" t="e">
        <f>MROUND(G915*N915,0.000001)</f>
        <v>#DIV/0!</v>
      </c>
      <c r="P915" s="93"/>
      <c r="Q915" s="93"/>
    </row>
    <row r="916" spans="1:17" s="94" customFormat="1" hidden="1" x14ac:dyDescent="0.25">
      <c r="A916" s="276"/>
      <c r="B916" s="279"/>
      <c r="C916" s="269" t="s">
        <v>226</v>
      </c>
      <c r="D916" s="166" t="s">
        <v>40</v>
      </c>
      <c r="E916" s="180" t="s">
        <v>26</v>
      </c>
      <c r="F916" s="180" t="s">
        <v>48</v>
      </c>
      <c r="G916" s="168" t="e">
        <f>MROUND(H916*K916*I916/L916,0.000001)</f>
        <v>#DIV/0!</v>
      </c>
      <c r="H916" s="171">
        <f>H108</f>
        <v>284</v>
      </c>
      <c r="I916" s="176">
        <f>I912</f>
        <v>0</v>
      </c>
      <c r="J916" s="182"/>
      <c r="K916" s="184">
        <v>1</v>
      </c>
      <c r="L916" s="184">
        <f>'норма часов'!$H$14</f>
        <v>0</v>
      </c>
      <c r="M916" s="178" t="str">
        <f>CONCATENATE(H916," ",F916," ","*",I916,"/",L916,"чел.")</f>
        <v>284 шт. *0/0чел.</v>
      </c>
      <c r="N916" s="133">
        <f>N108</f>
        <v>708.5</v>
      </c>
      <c r="O916" s="142" t="e">
        <f>MROUND(G916*N916,0.000001)</f>
        <v>#DIV/0!</v>
      </c>
      <c r="P916" s="93"/>
      <c r="Q916" s="93"/>
    </row>
    <row r="917" spans="1:17" s="94" customFormat="1" hidden="1" x14ac:dyDescent="0.25">
      <c r="A917" s="276"/>
      <c r="B917" s="279"/>
      <c r="C917" s="269"/>
      <c r="D917" s="166"/>
      <c r="E917" s="180"/>
      <c r="F917" s="180" t="s">
        <v>48</v>
      </c>
      <c r="G917" s="168"/>
      <c r="H917" s="171">
        <f>H311</f>
        <v>0</v>
      </c>
      <c r="I917" s="176">
        <f t="shared" si="165"/>
        <v>0</v>
      </c>
      <c r="J917" s="182"/>
      <c r="K917" s="184">
        <v>1</v>
      </c>
      <c r="L917" s="184">
        <f>'норма часов'!$H$14</f>
        <v>0</v>
      </c>
      <c r="M917" s="178"/>
      <c r="N917" s="133">
        <f>N109</f>
        <v>0</v>
      </c>
      <c r="O917" s="142">
        <f>MROUND(G917*N917,0.000001)</f>
        <v>0</v>
      </c>
      <c r="P917" s="93"/>
      <c r="Q917" s="93"/>
    </row>
    <row r="918" spans="1:17" s="94" customFormat="1" hidden="1" x14ac:dyDescent="0.25">
      <c r="A918" s="277"/>
      <c r="B918" s="280"/>
      <c r="C918" s="221" t="s">
        <v>258</v>
      </c>
      <c r="D918" s="166"/>
      <c r="E918" s="180"/>
      <c r="F918" s="180"/>
      <c r="G918" s="168"/>
      <c r="H918" s="171"/>
      <c r="I918" s="176"/>
      <c r="J918" s="182"/>
      <c r="K918" s="184"/>
      <c r="L918" s="184"/>
      <c r="M918" s="178"/>
      <c r="N918" s="139"/>
      <c r="O918" s="140" t="e">
        <f>SUM(O916:O917)</f>
        <v>#DIV/0!</v>
      </c>
      <c r="P918" s="93"/>
      <c r="Q918" s="93"/>
    </row>
    <row r="919" spans="1:17" s="94" customFormat="1" x14ac:dyDescent="0.25">
      <c r="A919" s="275" t="str">
        <f>CONCATENATE('норма часов'!$B$15,",  ",'норма часов'!$C$15,", ",'норма часов'!$D$15,", ",'норма часов'!$F$15)</f>
        <v>Присмотр и уход,  дети с туберкулезной интоксикацией, от 1 года до 3 лет, группа продленного дня</v>
      </c>
      <c r="B919" s="278" t="str">
        <f>'норма часов'!$A$15</f>
        <v>880900О.99.0.ББ08АБ29000</v>
      </c>
      <c r="C919" s="170"/>
      <c r="D919" s="281" t="s">
        <v>15</v>
      </c>
      <c r="E919" s="281"/>
      <c r="F919" s="281"/>
      <c r="G919" s="282"/>
      <c r="H919" s="171"/>
      <c r="I919" s="176"/>
      <c r="J919" s="171"/>
      <c r="K919" s="177"/>
      <c r="L919" s="177"/>
      <c r="M919" s="197"/>
      <c r="N919" s="139"/>
      <c r="O919" s="140">
        <f>O920+O925+O942</f>
        <v>57222.441824999987</v>
      </c>
      <c r="P919" s="93"/>
      <c r="Q919" s="93">
        <f t="shared" ref="Q919:Q972" si="166">O919*L919</f>
        <v>0</v>
      </c>
    </row>
    <row r="920" spans="1:17" s="94" customFormat="1" x14ac:dyDescent="0.25">
      <c r="A920" s="276"/>
      <c r="B920" s="279"/>
      <c r="C920" s="167"/>
      <c r="D920" s="283" t="s">
        <v>49</v>
      </c>
      <c r="E920" s="283"/>
      <c r="F920" s="283"/>
      <c r="G920" s="284"/>
      <c r="H920" s="171"/>
      <c r="I920" s="176"/>
      <c r="J920" s="171"/>
      <c r="K920" s="177"/>
      <c r="L920" s="177"/>
      <c r="M920" s="178"/>
      <c r="N920" s="133"/>
      <c r="O920" s="140">
        <f>O922+O924</f>
        <v>22036.045440999998</v>
      </c>
      <c r="P920" s="93"/>
      <c r="Q920" s="93">
        <f t="shared" si="166"/>
        <v>0</v>
      </c>
    </row>
    <row r="921" spans="1:17" s="94" customFormat="1" x14ac:dyDescent="0.25">
      <c r="A921" s="276"/>
      <c r="B921" s="279"/>
      <c r="C921" s="167">
        <v>211</v>
      </c>
      <c r="D921" s="179" t="s">
        <v>73</v>
      </c>
      <c r="E921" s="180" t="s">
        <v>87</v>
      </c>
      <c r="F921" s="181" t="s">
        <v>87</v>
      </c>
      <c r="G921" s="168">
        <f>MROUND(H921*K921*I921/L921,0.000001)</f>
        <v>0.95309599999999994</v>
      </c>
      <c r="H921" s="182">
        <f>H12</f>
        <v>754.5</v>
      </c>
      <c r="I921" s="183">
        <f>'норма часов'!$K$15</f>
        <v>2.0000899999999999E-3</v>
      </c>
      <c r="J921" s="182"/>
      <c r="K921" s="184">
        <v>12</v>
      </c>
      <c r="L921" s="184">
        <f>'норма часов'!$H$15</f>
        <v>19</v>
      </c>
      <c r="M921" s="178" t="str">
        <f>CONCATENATE(H921," ",F921," ","в мес.","*",K921,"мес.","*",I921,"/",L921,"чел.")</f>
        <v>754,5 шт. ед в мес.*12мес.*0,00200009/19чел.</v>
      </c>
      <c r="N921" s="133">
        <f>N12</f>
        <v>17757.67192842943</v>
      </c>
      <c r="O921" s="141">
        <f>MROUND(G921*N921,0.000001)</f>
        <v>16924.766083999999</v>
      </c>
      <c r="P921" s="93"/>
      <c r="Q921" s="93">
        <f t="shared" si="166"/>
        <v>321570.55559599999</v>
      </c>
    </row>
    <row r="922" spans="1:17" s="94" customFormat="1" x14ac:dyDescent="0.25">
      <c r="A922" s="276"/>
      <c r="B922" s="279"/>
      <c r="C922" s="170" t="s">
        <v>249</v>
      </c>
      <c r="D922" s="179"/>
      <c r="E922" s="180"/>
      <c r="F922" s="181"/>
      <c r="G922" s="168"/>
      <c r="H922" s="182"/>
      <c r="I922" s="217"/>
      <c r="J922" s="182"/>
      <c r="K922" s="184"/>
      <c r="L922" s="184"/>
      <c r="M922" s="178"/>
      <c r="N922" s="139"/>
      <c r="O922" s="140">
        <f>SUM(O921)</f>
        <v>16924.766083999999</v>
      </c>
      <c r="P922" s="93"/>
      <c r="Q922" s="93">
        <f t="shared" si="166"/>
        <v>0</v>
      </c>
    </row>
    <row r="923" spans="1:17" s="94" customFormat="1" x14ac:dyDescent="0.25">
      <c r="A923" s="276"/>
      <c r="B923" s="279"/>
      <c r="C923" s="167">
        <v>213</v>
      </c>
      <c r="D923" s="179" t="s">
        <v>74</v>
      </c>
      <c r="E923" s="180" t="s">
        <v>75</v>
      </c>
      <c r="F923" s="181"/>
      <c r="G923" s="168">
        <v>30.2</v>
      </c>
      <c r="H923" s="171"/>
      <c r="I923" s="176">
        <f>I921</f>
        <v>2.0000899999999999E-3</v>
      </c>
      <c r="J923" s="171"/>
      <c r="K923" s="177">
        <v>12</v>
      </c>
      <c r="L923" s="184">
        <f>'норма часов'!$H$15</f>
        <v>19</v>
      </c>
      <c r="M923" s="178"/>
      <c r="N923" s="133"/>
      <c r="O923" s="142">
        <f>MROUND(O921*0.302,0.000001)</f>
        <v>5111.2793569999994</v>
      </c>
      <c r="P923" s="93"/>
      <c r="Q923" s="93">
        <f t="shared" si="166"/>
        <v>97114.307782999997</v>
      </c>
    </row>
    <row r="924" spans="1:17" s="94" customFormat="1" x14ac:dyDescent="0.25">
      <c r="A924" s="276"/>
      <c r="B924" s="279"/>
      <c r="C924" s="170" t="s">
        <v>250</v>
      </c>
      <c r="D924" s="179"/>
      <c r="E924" s="180"/>
      <c r="F924" s="181"/>
      <c r="G924" s="168"/>
      <c r="H924" s="171"/>
      <c r="I924" s="176"/>
      <c r="J924" s="171"/>
      <c r="K924" s="177"/>
      <c r="L924" s="184"/>
      <c r="M924" s="178"/>
      <c r="N924" s="139"/>
      <c r="O924" s="140">
        <f>SUM(O923)</f>
        <v>5111.2793569999994</v>
      </c>
      <c r="P924" s="93"/>
      <c r="Q924" s="93">
        <f t="shared" si="166"/>
        <v>0</v>
      </c>
    </row>
    <row r="925" spans="1:17" s="94" customFormat="1" x14ac:dyDescent="0.25">
      <c r="A925" s="276"/>
      <c r="B925" s="279"/>
      <c r="C925" s="167"/>
      <c r="D925" s="285" t="s">
        <v>50</v>
      </c>
      <c r="E925" s="285"/>
      <c r="F925" s="285"/>
      <c r="G925" s="284"/>
      <c r="H925" s="171"/>
      <c r="I925" s="176">
        <f>I923</f>
        <v>2.0000899999999999E-3</v>
      </c>
      <c r="J925" s="171"/>
      <c r="K925" s="177"/>
      <c r="L925" s="184"/>
      <c r="M925" s="178"/>
      <c r="N925" s="133"/>
      <c r="O925" s="140">
        <f>O935+O936+O937+O938+O939++O940</f>
        <v>35186.396383999992</v>
      </c>
      <c r="P925" s="93"/>
      <c r="Q925" s="93">
        <f t="shared" si="166"/>
        <v>0</v>
      </c>
    </row>
    <row r="926" spans="1:17" s="94" customFormat="1" ht="30" x14ac:dyDescent="0.25">
      <c r="A926" s="276"/>
      <c r="B926" s="279"/>
      <c r="C926" s="272" t="s">
        <v>67</v>
      </c>
      <c r="D926" s="166" t="s">
        <v>88</v>
      </c>
      <c r="E926" s="193" t="s">
        <v>26</v>
      </c>
      <c r="F926" s="181" t="s">
        <v>26</v>
      </c>
      <c r="G926" s="168">
        <f>MROUND(H926*K926*I926/L926,0.000001)</f>
        <v>0.46854699999999999</v>
      </c>
      <c r="H926" s="171">
        <f>H320</f>
        <v>4451</v>
      </c>
      <c r="I926" s="176">
        <f t="shared" ref="I926:I1007" si="167">I925</f>
        <v>2.0000899999999999E-3</v>
      </c>
      <c r="J926" s="182"/>
      <c r="K926" s="184">
        <v>1</v>
      </c>
      <c r="L926" s="184">
        <f>'норма часов'!$H$15</f>
        <v>19</v>
      </c>
      <c r="M926" s="178" t="str">
        <f>CONCATENATE(H926," ",F926," ","*",I926,"/",L926,"чел.")</f>
        <v>4451 шт *0,00200009/19чел.</v>
      </c>
      <c r="N926" s="133">
        <f>N17</f>
        <v>4487.7952145585241</v>
      </c>
      <c r="O926" s="142">
        <f t="shared" ref="O926:O934" si="168">MROUND(G926*N926,0.000001)</f>
        <v>2102.742984</v>
      </c>
      <c r="P926" s="93"/>
      <c r="Q926" s="93">
        <f t="shared" si="166"/>
        <v>39952.116695999997</v>
      </c>
    </row>
    <row r="927" spans="1:17" s="94" customFormat="1" ht="30" x14ac:dyDescent="0.25">
      <c r="A927" s="276"/>
      <c r="B927" s="279"/>
      <c r="C927" s="273"/>
      <c r="D927" s="166" t="s">
        <v>89</v>
      </c>
      <c r="E927" s="193" t="s">
        <v>26</v>
      </c>
      <c r="F927" s="181" t="s">
        <v>26</v>
      </c>
      <c r="G927" s="168">
        <f>MROUND(H927*K927*I927/L927,0.000001)</f>
        <v>0.21727299999999999</v>
      </c>
      <c r="H927" s="171">
        <f>H321</f>
        <v>2064</v>
      </c>
      <c r="I927" s="176">
        <f t="shared" si="167"/>
        <v>2.0000899999999999E-3</v>
      </c>
      <c r="J927" s="182"/>
      <c r="K927" s="184">
        <v>1</v>
      </c>
      <c r="L927" s="184">
        <f>'норма часов'!$H$15</f>
        <v>19</v>
      </c>
      <c r="M927" s="178" t="str">
        <f t="shared" ref="M927:M934" si="169">CONCATENATE(H927," ",F927," ","*",I927,"/",L927,"чел.")</f>
        <v>2064 шт *0,00200009/19чел.</v>
      </c>
      <c r="N927" s="133">
        <f>N18</f>
        <v>10298.088691860465</v>
      </c>
      <c r="O927" s="142">
        <f t="shared" si="168"/>
        <v>2237.4966239999999</v>
      </c>
      <c r="P927" s="93"/>
      <c r="Q927" s="93">
        <f t="shared" si="166"/>
        <v>42512.435855999996</v>
      </c>
    </row>
    <row r="928" spans="1:17" s="94" customFormat="1" ht="30" x14ac:dyDescent="0.25">
      <c r="A928" s="276"/>
      <c r="B928" s="279"/>
      <c r="C928" s="273"/>
      <c r="D928" s="166" t="s">
        <v>90</v>
      </c>
      <c r="E928" s="193" t="s">
        <v>26</v>
      </c>
      <c r="F928" s="181" t="s">
        <v>26</v>
      </c>
      <c r="G928" s="168">
        <f>MROUND(H928*K928*I928/L928,0.00000001)</f>
        <v>3.36857E-3</v>
      </c>
      <c r="H928" s="171">
        <f>H322</f>
        <v>32</v>
      </c>
      <c r="I928" s="176">
        <f t="shared" si="167"/>
        <v>2.0000899999999999E-3</v>
      </c>
      <c r="J928" s="182"/>
      <c r="K928" s="184">
        <v>1</v>
      </c>
      <c r="L928" s="184">
        <f>'норма часов'!$H$15</f>
        <v>19</v>
      </c>
      <c r="M928" s="178" t="str">
        <f t="shared" si="169"/>
        <v>32 шт *0,00200009/19чел.</v>
      </c>
      <c r="N928" s="133">
        <f>N19</f>
        <v>92105</v>
      </c>
      <c r="O928" s="142">
        <f t="shared" si="168"/>
        <v>310.26213999999999</v>
      </c>
      <c r="P928" s="93"/>
      <c r="Q928" s="93">
        <f t="shared" si="166"/>
        <v>5894.9806600000002</v>
      </c>
    </row>
    <row r="929" spans="1:17" s="94" customFormat="1" ht="30" x14ac:dyDescent="0.25">
      <c r="A929" s="276"/>
      <c r="B929" s="279"/>
      <c r="C929" s="273"/>
      <c r="D929" s="166" t="s">
        <v>293</v>
      </c>
      <c r="E929" s="193" t="s">
        <v>26</v>
      </c>
      <c r="F929" s="181" t="s">
        <v>26</v>
      </c>
      <c r="G929" s="168">
        <f t="shared" ref="G929:G934" si="170">MROUND(H929*K929*I929/L929,0.00000001)</f>
        <v>1.1158400000000001E-2</v>
      </c>
      <c r="H929" s="171">
        <f>$H$20</f>
        <v>106</v>
      </c>
      <c r="I929" s="176">
        <f t="shared" si="167"/>
        <v>2.0000899999999999E-3</v>
      </c>
      <c r="J929" s="182"/>
      <c r="K929" s="184">
        <v>1</v>
      </c>
      <c r="L929" s="184">
        <f>'норма часов'!$H$15</f>
        <v>19</v>
      </c>
      <c r="M929" s="178" t="str">
        <f t="shared" si="169"/>
        <v>106 шт *0,00200009/19чел.</v>
      </c>
      <c r="N929" s="130">
        <f>$N$20</f>
        <v>25724</v>
      </c>
      <c r="O929" s="142">
        <f t="shared" si="168"/>
        <v>287.03868199999999</v>
      </c>
      <c r="P929" s="93"/>
      <c r="Q929" s="93">
        <f t="shared" si="166"/>
        <v>5453.734958</v>
      </c>
    </row>
    <row r="930" spans="1:17" s="94" customFormat="1" x14ac:dyDescent="0.25">
      <c r="A930" s="276"/>
      <c r="B930" s="279"/>
      <c r="C930" s="273"/>
      <c r="D930" s="166" t="s">
        <v>288</v>
      </c>
      <c r="E930" s="193" t="s">
        <v>26</v>
      </c>
      <c r="F930" s="181" t="s">
        <v>26</v>
      </c>
      <c r="G930" s="168">
        <f t="shared" si="170"/>
        <v>1.242161E-2</v>
      </c>
      <c r="H930" s="171">
        <f>$H$21</f>
        <v>118</v>
      </c>
      <c r="I930" s="176">
        <f t="shared" si="167"/>
        <v>2.0000899999999999E-3</v>
      </c>
      <c r="J930" s="182"/>
      <c r="K930" s="184">
        <v>1</v>
      </c>
      <c r="L930" s="184">
        <f>'норма часов'!$H$15</f>
        <v>19</v>
      </c>
      <c r="M930" s="178" t="str">
        <f t="shared" si="169"/>
        <v>118 шт *0,00200009/19чел.</v>
      </c>
      <c r="N930" s="130">
        <f>$N$21</f>
        <v>66824.851694915254</v>
      </c>
      <c r="O930" s="142">
        <f t="shared" si="168"/>
        <v>830.07224599999995</v>
      </c>
      <c r="P930" s="93"/>
      <c r="Q930" s="93">
        <f t="shared" si="166"/>
        <v>15771.372673999998</v>
      </c>
    </row>
    <row r="931" spans="1:17" s="94" customFormat="1" x14ac:dyDescent="0.25">
      <c r="A931" s="276"/>
      <c r="B931" s="279"/>
      <c r="C931" s="273"/>
      <c r="D931" s="166" t="s">
        <v>289</v>
      </c>
      <c r="E931" s="193" t="s">
        <v>26</v>
      </c>
      <c r="F931" s="181" t="s">
        <v>26</v>
      </c>
      <c r="G931" s="168">
        <f t="shared" si="170"/>
        <v>3.36857E-3</v>
      </c>
      <c r="H931" s="171">
        <f>$H$22</f>
        <v>32</v>
      </c>
      <c r="I931" s="176">
        <f t="shared" si="167"/>
        <v>2.0000899999999999E-3</v>
      </c>
      <c r="J931" s="182"/>
      <c r="K931" s="184">
        <v>1</v>
      </c>
      <c r="L931" s="184">
        <f>'норма часов'!$H$15</f>
        <v>19</v>
      </c>
      <c r="M931" s="178" t="str">
        <f t="shared" si="169"/>
        <v>32 шт *0,00200009/19чел.</v>
      </c>
      <c r="N931" s="130">
        <f>$N$22</f>
        <v>55471.189999999973</v>
      </c>
      <c r="O931" s="142">
        <f t="shared" si="168"/>
        <v>186.858586</v>
      </c>
      <c r="P931" s="93"/>
      <c r="Q931" s="93">
        <f t="shared" si="166"/>
        <v>3550.313134</v>
      </c>
    </row>
    <row r="932" spans="1:17" s="94" customFormat="1" ht="30" x14ac:dyDescent="0.25">
      <c r="A932" s="276"/>
      <c r="B932" s="279"/>
      <c r="C932" s="273"/>
      <c r="D932" s="166" t="s">
        <v>290</v>
      </c>
      <c r="E932" s="193" t="s">
        <v>26</v>
      </c>
      <c r="F932" s="181" t="s">
        <v>26</v>
      </c>
      <c r="G932" s="168">
        <f t="shared" si="170"/>
        <v>2.9475E-3</v>
      </c>
      <c r="H932" s="171">
        <f>$H$23</f>
        <v>28</v>
      </c>
      <c r="I932" s="176">
        <f t="shared" si="167"/>
        <v>2.0000899999999999E-3</v>
      </c>
      <c r="J932" s="182"/>
      <c r="K932" s="184">
        <v>1</v>
      </c>
      <c r="L932" s="184">
        <f>'норма часов'!$H$15</f>
        <v>19</v>
      </c>
      <c r="M932" s="178" t="str">
        <f t="shared" si="169"/>
        <v>28 шт *0,00200009/19чел.</v>
      </c>
      <c r="N932" s="133">
        <f>$N$23</f>
        <v>46683.610000000008</v>
      </c>
      <c r="O932" s="142">
        <f t="shared" si="168"/>
        <v>137.59994</v>
      </c>
      <c r="P932" s="93"/>
      <c r="Q932" s="93">
        <f t="shared" si="166"/>
        <v>2614.3988600000002</v>
      </c>
    </row>
    <row r="933" spans="1:17" s="94" customFormat="1" x14ac:dyDescent="0.25">
      <c r="A933" s="276"/>
      <c r="B933" s="279"/>
      <c r="C933" s="273"/>
      <c r="D933" s="166" t="s">
        <v>291</v>
      </c>
      <c r="E933" s="193" t="s">
        <v>26</v>
      </c>
      <c r="F933" s="181" t="s">
        <v>26</v>
      </c>
      <c r="G933" s="168">
        <f t="shared" si="170"/>
        <v>3.15804E-3</v>
      </c>
      <c r="H933" s="171">
        <f>$H$24</f>
        <v>30</v>
      </c>
      <c r="I933" s="176">
        <f t="shared" si="167"/>
        <v>2.0000899999999999E-3</v>
      </c>
      <c r="J933" s="182"/>
      <c r="K933" s="184">
        <v>1</v>
      </c>
      <c r="L933" s="184">
        <f>'норма часов'!$H$15</f>
        <v>19</v>
      </c>
      <c r="M933" s="178" t="str">
        <f t="shared" si="169"/>
        <v>30 шт *0,00200009/19чел.</v>
      </c>
      <c r="N933" s="133">
        <f>$N$24</f>
        <v>16750.030000000006</v>
      </c>
      <c r="O933" s="142">
        <f t="shared" si="168"/>
        <v>52.897264999999997</v>
      </c>
      <c r="P933" s="93"/>
      <c r="Q933" s="93">
        <f t="shared" si="166"/>
        <v>1005.0480349999999</v>
      </c>
    </row>
    <row r="934" spans="1:17" s="94" customFormat="1" ht="30" x14ac:dyDescent="0.25">
      <c r="A934" s="276"/>
      <c r="B934" s="279"/>
      <c r="C934" s="274"/>
      <c r="D934" s="166" t="s">
        <v>292</v>
      </c>
      <c r="E934" s="193" t="s">
        <v>26</v>
      </c>
      <c r="F934" s="181" t="s">
        <v>26</v>
      </c>
      <c r="G934" s="168">
        <f t="shared" si="170"/>
        <v>1.2526880000000001E-2</v>
      </c>
      <c r="H934" s="171">
        <f>$H$25</f>
        <v>119</v>
      </c>
      <c r="I934" s="176">
        <f t="shared" si="167"/>
        <v>2.0000899999999999E-3</v>
      </c>
      <c r="J934" s="182"/>
      <c r="K934" s="184">
        <v>1</v>
      </c>
      <c r="L934" s="184">
        <f>'норма часов'!$H$15</f>
        <v>19</v>
      </c>
      <c r="M934" s="178" t="str">
        <f t="shared" si="169"/>
        <v>119 шт *0,00200009/19чел.</v>
      </c>
      <c r="N934" s="133">
        <f>$N$25</f>
        <v>11979.1</v>
      </c>
      <c r="O934" s="142">
        <f t="shared" si="168"/>
        <v>150.06074799999999</v>
      </c>
      <c r="P934" s="93"/>
      <c r="Q934" s="93">
        <f t="shared" si="166"/>
        <v>2851.1542119999999</v>
      </c>
    </row>
    <row r="935" spans="1:17" s="94" customFormat="1" x14ac:dyDescent="0.25">
      <c r="A935" s="276"/>
      <c r="B935" s="279"/>
      <c r="C935" s="170" t="s">
        <v>251</v>
      </c>
      <c r="D935" s="166"/>
      <c r="E935" s="193"/>
      <c r="F935" s="181"/>
      <c r="G935" s="168"/>
      <c r="H935" s="171"/>
      <c r="I935" s="176"/>
      <c r="J935" s="182"/>
      <c r="K935" s="184"/>
      <c r="L935" s="184"/>
      <c r="M935" s="178"/>
      <c r="N935" s="139"/>
      <c r="O935" s="140">
        <f>SUM(O926:O934)</f>
        <v>6295.0292149999996</v>
      </c>
      <c r="P935" s="93"/>
      <c r="Q935" s="93">
        <f t="shared" si="166"/>
        <v>0</v>
      </c>
    </row>
    <row r="936" spans="1:17" s="94" customFormat="1" x14ac:dyDescent="0.25">
      <c r="A936" s="276"/>
      <c r="B936" s="279"/>
      <c r="C936" s="167" t="s">
        <v>91</v>
      </c>
      <c r="D936" s="166"/>
      <c r="E936" s="180"/>
      <c r="F936" s="181">
        <v>0</v>
      </c>
      <c r="G936" s="168"/>
      <c r="H936" s="171"/>
      <c r="I936" s="176">
        <f>I928</f>
        <v>2.0000899999999999E-3</v>
      </c>
      <c r="J936" s="182"/>
      <c r="K936" s="184"/>
      <c r="L936" s="184"/>
      <c r="M936" s="178"/>
      <c r="N936" s="133"/>
      <c r="O936" s="142">
        <f>MROUND(G936*N936,0.000001)</f>
        <v>0</v>
      </c>
      <c r="P936" s="93"/>
      <c r="Q936" s="93">
        <f t="shared" si="166"/>
        <v>0</v>
      </c>
    </row>
    <row r="937" spans="1:17" s="94" customFormat="1" ht="30" x14ac:dyDescent="0.25">
      <c r="A937" s="276"/>
      <c r="B937" s="279"/>
      <c r="C937" s="167" t="s">
        <v>93</v>
      </c>
      <c r="D937" s="218" t="s">
        <v>94</v>
      </c>
      <c r="E937" s="180" t="s">
        <v>95</v>
      </c>
      <c r="F937" s="181" t="s">
        <v>95</v>
      </c>
      <c r="G937" s="196">
        <f>G28</f>
        <v>247</v>
      </c>
      <c r="H937" s="171">
        <f>H28</f>
        <v>247</v>
      </c>
      <c r="I937" s="176">
        <f t="shared" si="167"/>
        <v>2.0000899999999999E-3</v>
      </c>
      <c r="J937" s="182"/>
      <c r="K937" s="184">
        <v>1</v>
      </c>
      <c r="L937" s="184">
        <f>'норма часов'!$H$15</f>
        <v>19</v>
      </c>
      <c r="M937" s="178" t="str">
        <f>CONCATENATE(G937,"- фактичесое посещение 1 ребенка в год")</f>
        <v>247- фактичесое посещение 1 ребенка в год</v>
      </c>
      <c r="N937" s="133">
        <f>N331</f>
        <v>103.30800858029392</v>
      </c>
      <c r="O937" s="142">
        <f>MROUND(G937*N937,0.000001)</f>
        <v>25517.078118999998</v>
      </c>
      <c r="P937" s="93"/>
      <c r="Q937" s="93">
        <f t="shared" si="166"/>
        <v>484824.48426099995</v>
      </c>
    </row>
    <row r="938" spans="1:17" s="94" customFormat="1" ht="30" x14ac:dyDescent="0.25">
      <c r="A938" s="276"/>
      <c r="B938" s="279"/>
      <c r="C938" s="167" t="s">
        <v>96</v>
      </c>
      <c r="D938" s="166" t="s">
        <v>97</v>
      </c>
      <c r="E938" s="180" t="s">
        <v>98</v>
      </c>
      <c r="F938" s="181" t="s">
        <v>203</v>
      </c>
      <c r="G938" s="168">
        <f>MROUND(H938*K938*I938/L938,0.000001)</f>
        <v>2.628539</v>
      </c>
      <c r="H938" s="171">
        <f>H332</f>
        <v>24970</v>
      </c>
      <c r="I938" s="176">
        <f t="shared" si="167"/>
        <v>2.0000899999999999E-3</v>
      </c>
      <c r="J938" s="182"/>
      <c r="K938" s="184">
        <v>1</v>
      </c>
      <c r="L938" s="184">
        <f>'норма часов'!$H$15</f>
        <v>19</v>
      </c>
      <c r="M938" s="178" t="str">
        <f>CONCATENATE(H938," ",F938," ","*",I938,"/",L938,"чел.")</f>
        <v>24970 компл. *0,00200009/19чел.</v>
      </c>
      <c r="N938" s="133">
        <f>N29</f>
        <v>636.48928313976774</v>
      </c>
      <c r="O938" s="142">
        <f>MROUND(G938*N938,0.000001)</f>
        <v>1673.0369039999998</v>
      </c>
      <c r="P938" s="93"/>
      <c r="Q938" s="93">
        <f t="shared" si="166"/>
        <v>31787.701175999995</v>
      </c>
    </row>
    <row r="939" spans="1:17" s="94" customFormat="1" ht="30" x14ac:dyDescent="0.25">
      <c r="A939" s="276"/>
      <c r="B939" s="279"/>
      <c r="C939" s="270" t="s">
        <v>85</v>
      </c>
      <c r="D939" s="166" t="s">
        <v>99</v>
      </c>
      <c r="E939" s="180" t="s">
        <v>202</v>
      </c>
      <c r="F939" s="181" t="s">
        <v>204</v>
      </c>
      <c r="G939" s="168">
        <f>MROUND(H939*K939*I939/L939,0.000001)</f>
        <v>0.63413399999999998</v>
      </c>
      <c r="H939" s="171">
        <f>H333</f>
        <v>502</v>
      </c>
      <c r="I939" s="176">
        <f t="shared" si="167"/>
        <v>2.0000899999999999E-3</v>
      </c>
      <c r="J939" s="182"/>
      <c r="K939" s="184">
        <v>12</v>
      </c>
      <c r="L939" s="184">
        <f>'норма часов'!$H$15</f>
        <v>19</v>
      </c>
      <c r="M939" s="178" t="str">
        <f>CONCATENATE(H939," ",F939," ","*",I939,"/",L939,"чел.")</f>
        <v>502 гр. *0,00200009/19чел.</v>
      </c>
      <c r="N939" s="133">
        <f>N30</f>
        <v>2150.1340039840643</v>
      </c>
      <c r="O939" s="142">
        <f>MROUND(G939*N939,0.000001)</f>
        <v>1363.473076</v>
      </c>
      <c r="P939" s="93"/>
      <c r="Q939" s="93">
        <f t="shared" si="166"/>
        <v>25905.988443999999</v>
      </c>
    </row>
    <row r="940" spans="1:17" s="94" customFormat="1" ht="30" x14ac:dyDescent="0.25">
      <c r="A940" s="276"/>
      <c r="B940" s="279"/>
      <c r="C940" s="270"/>
      <c r="D940" s="166" t="s">
        <v>100</v>
      </c>
      <c r="E940" s="180" t="s">
        <v>98</v>
      </c>
      <c r="F940" s="181" t="s">
        <v>203</v>
      </c>
      <c r="G940" s="168">
        <f>MROUND(H940*K940*I940/L940,0.0000001)</f>
        <v>3.8843900000000001E-2</v>
      </c>
      <c r="H940" s="171">
        <f>H334</f>
        <v>369</v>
      </c>
      <c r="I940" s="176">
        <f t="shared" si="167"/>
        <v>2.0000899999999999E-3</v>
      </c>
      <c r="J940" s="182"/>
      <c r="K940" s="184">
        <v>1</v>
      </c>
      <c r="L940" s="184">
        <f>'норма часов'!$H$15</f>
        <v>19</v>
      </c>
      <c r="M940" s="178" t="str">
        <f>CONCATENATE(H940," ",F940," ","*",I940,"/",L940,"чел.")</f>
        <v>369 компл. *0,00200009/19чел.</v>
      </c>
      <c r="N940" s="133">
        <f>N334</f>
        <v>8695.8073170731714</v>
      </c>
      <c r="O940" s="142">
        <f>MROUND(G940*N940,0.000001)</f>
        <v>337.77906999999999</v>
      </c>
      <c r="P940" s="93"/>
      <c r="Q940" s="93">
        <f t="shared" si="166"/>
        <v>6417.8023299999995</v>
      </c>
    </row>
    <row r="941" spans="1:17" s="94" customFormat="1" x14ac:dyDescent="0.25">
      <c r="A941" s="276"/>
      <c r="B941" s="279"/>
      <c r="C941" s="170" t="s">
        <v>259</v>
      </c>
      <c r="D941" s="283"/>
      <c r="E941" s="283"/>
      <c r="F941" s="283"/>
      <c r="G941" s="284"/>
      <c r="H941" s="171"/>
      <c r="I941" s="176">
        <f t="shared" si="167"/>
        <v>2.0000899999999999E-3</v>
      </c>
      <c r="J941" s="171"/>
      <c r="K941" s="177"/>
      <c r="L941" s="184"/>
      <c r="M941" s="197"/>
      <c r="N941" s="133"/>
      <c r="O941" s="140">
        <f>O939+O940</f>
        <v>1701.252146</v>
      </c>
      <c r="P941" s="93"/>
      <c r="Q941" s="93">
        <f t="shared" si="166"/>
        <v>0</v>
      </c>
    </row>
    <row r="942" spans="1:17" s="92" customFormat="1" x14ac:dyDescent="0.25">
      <c r="A942" s="276"/>
      <c r="B942" s="279"/>
      <c r="C942" s="170"/>
      <c r="D942" s="283" t="s">
        <v>51</v>
      </c>
      <c r="E942" s="283"/>
      <c r="F942" s="283"/>
      <c r="G942" s="284"/>
      <c r="H942" s="171"/>
      <c r="I942" s="172">
        <f t="shared" si="167"/>
        <v>2.0000899999999999E-3</v>
      </c>
      <c r="J942" s="173"/>
      <c r="K942" s="174"/>
      <c r="L942" s="184"/>
      <c r="M942" s="175"/>
      <c r="N942" s="139"/>
      <c r="O942" s="140"/>
      <c r="P942" s="91"/>
      <c r="Q942" s="93">
        <f t="shared" si="166"/>
        <v>0</v>
      </c>
    </row>
    <row r="943" spans="1:17" s="94" customFormat="1" x14ac:dyDescent="0.25">
      <c r="A943" s="276"/>
      <c r="B943" s="279"/>
      <c r="C943" s="170"/>
      <c r="D943" s="286" t="s">
        <v>5</v>
      </c>
      <c r="E943" s="286"/>
      <c r="F943" s="286"/>
      <c r="G943" s="287"/>
      <c r="H943" s="171"/>
      <c r="I943" s="176">
        <f t="shared" si="167"/>
        <v>2.0000899999999999E-3</v>
      </c>
      <c r="J943" s="171"/>
      <c r="K943" s="177"/>
      <c r="L943" s="184"/>
      <c r="M943" s="197"/>
      <c r="N943" s="139"/>
      <c r="O943" s="140">
        <f>O944+O954+O960+O962+O964+O966+O968</f>
        <v>73185.659543094604</v>
      </c>
      <c r="P943" s="93"/>
      <c r="Q943" s="93"/>
    </row>
    <row r="944" spans="1:17" s="94" customFormat="1" x14ac:dyDescent="0.25">
      <c r="A944" s="276"/>
      <c r="B944" s="279"/>
      <c r="C944" s="198" t="s">
        <v>57</v>
      </c>
      <c r="D944" s="286" t="s">
        <v>6</v>
      </c>
      <c r="E944" s="286"/>
      <c r="F944" s="286"/>
      <c r="G944" s="287"/>
      <c r="H944" s="182"/>
      <c r="I944" s="176">
        <f t="shared" si="167"/>
        <v>2.0000899999999999E-3</v>
      </c>
      <c r="J944" s="182"/>
      <c r="K944" s="184"/>
      <c r="L944" s="184"/>
      <c r="M944" s="197"/>
      <c r="N944" s="133"/>
      <c r="O944" s="140">
        <f>O945+O946+O950+O953</f>
        <v>19484.8169100946</v>
      </c>
      <c r="P944" s="93"/>
      <c r="Q944" s="93">
        <f t="shared" si="166"/>
        <v>0</v>
      </c>
    </row>
    <row r="945" spans="1:17" s="94" customFormat="1" ht="30" x14ac:dyDescent="0.25">
      <c r="A945" s="276"/>
      <c r="B945" s="279"/>
      <c r="C945" s="198" t="s">
        <v>59</v>
      </c>
      <c r="D945" s="166" t="s">
        <v>7</v>
      </c>
      <c r="E945" s="199" t="s">
        <v>8</v>
      </c>
      <c r="F945" s="199" t="s">
        <v>8</v>
      </c>
      <c r="G945" s="168">
        <f>MROUND(H945*K945*I945/L945,0.000001)</f>
        <v>409.64711</v>
      </c>
      <c r="H945" s="219">
        <f>H36</f>
        <v>3891472.4332458824</v>
      </c>
      <c r="I945" s="176">
        <f t="shared" si="167"/>
        <v>2.0000899999999999E-3</v>
      </c>
      <c r="J945" s="182"/>
      <c r="K945" s="184">
        <v>1</v>
      </c>
      <c r="L945" s="184">
        <f>'норма часов'!$H$15</f>
        <v>19</v>
      </c>
      <c r="M945" s="178" t="str">
        <f>CONCATENATE(H945," ",F945,"(лимиты выделенные УЖКХ) ","*",I945,"/",L945,"чел.")</f>
        <v>3891472,43324588 кВт час.(лимиты выделенные УЖКХ) *0,00200009/19чел.</v>
      </c>
      <c r="N945" s="133">
        <f>N36</f>
        <v>10.421489327157605</v>
      </c>
      <c r="O945" s="142">
        <f>MROUND(G945*N945,0.000001)</f>
        <v>4269.1329850000002</v>
      </c>
      <c r="P945" s="93"/>
      <c r="Q945" s="93">
        <f t="shared" si="166"/>
        <v>81113.526715</v>
      </c>
    </row>
    <row r="946" spans="1:17" s="94" customFormat="1" x14ac:dyDescent="0.25">
      <c r="A946" s="276"/>
      <c r="B946" s="279"/>
      <c r="C946" s="198" t="s">
        <v>60</v>
      </c>
      <c r="D946" s="166" t="s">
        <v>9</v>
      </c>
      <c r="E946" s="199" t="s">
        <v>10</v>
      </c>
      <c r="F946" s="199" t="s">
        <v>10</v>
      </c>
      <c r="G946" s="168">
        <f>MROUND(H946*K946*I946/L946,0.0000001)</f>
        <v>3.1370516999999998</v>
      </c>
      <c r="H946" s="182">
        <f>H37</f>
        <v>29800.65</v>
      </c>
      <c r="I946" s="176">
        <f t="shared" si="167"/>
        <v>2.0000899999999999E-3</v>
      </c>
      <c r="J946" s="182"/>
      <c r="K946" s="184">
        <v>1</v>
      </c>
      <c r="L946" s="184">
        <f>'норма часов'!$H$15</f>
        <v>19</v>
      </c>
      <c r="M946" s="178" t="str">
        <f>CONCATENATE(H946," ",F946,"(лимиты выделенные УЖКХ) ","*",I946,"/",L946,"чел.")</f>
        <v>29800,65 Гкал(лимиты выделенные УЖКХ) *0,00200009/19чел.</v>
      </c>
      <c r="N946" s="133">
        <f>N37</f>
        <v>2853.8909184866775</v>
      </c>
      <c r="O946" s="142">
        <f>MROUND(G946*N946,0.000001)</f>
        <v>8952.8033569999989</v>
      </c>
      <c r="P946" s="93"/>
      <c r="Q946" s="93">
        <f t="shared" si="166"/>
        <v>170103.26378299997</v>
      </c>
    </row>
    <row r="947" spans="1:17" s="94" customFormat="1" ht="30" x14ac:dyDescent="0.25">
      <c r="A947" s="276"/>
      <c r="B947" s="279"/>
      <c r="C947" s="269" t="s">
        <v>61</v>
      </c>
      <c r="D947" s="166" t="s">
        <v>12</v>
      </c>
      <c r="E947" s="200" t="s">
        <v>11</v>
      </c>
      <c r="F947" s="200" t="s">
        <v>11</v>
      </c>
      <c r="G947" s="168">
        <f>MROUND(H947*K947*I947/L947,0.000001)</f>
        <v>23.983919999999998</v>
      </c>
      <c r="H947" s="182">
        <f>H38</f>
        <v>227836.99175999995</v>
      </c>
      <c r="I947" s="176">
        <f t="shared" si="167"/>
        <v>2.0000899999999999E-3</v>
      </c>
      <c r="J947" s="182"/>
      <c r="K947" s="184">
        <v>1</v>
      </c>
      <c r="L947" s="184">
        <f>'норма часов'!$H$15</f>
        <v>19</v>
      </c>
      <c r="M947" s="178" t="str">
        <f>CONCATENATE(H947," ",F947,"(лимиты выделенные УЖКХ) ","*",I947,"/",L947,"чел.")</f>
        <v>227836,99176 м3(лимиты выделенные УЖКХ) *0,00200009/19чел.</v>
      </c>
      <c r="N947" s="133">
        <f>N139</f>
        <v>51.83000000000002</v>
      </c>
      <c r="O947" s="142">
        <f>MROUND(G947*N947,0.000001)</f>
        <v>1243.0865739999999</v>
      </c>
      <c r="P947" s="93"/>
      <c r="Q947" s="93">
        <f t="shared" si="166"/>
        <v>23618.644905999998</v>
      </c>
    </row>
    <row r="948" spans="1:17" s="94" customFormat="1" ht="30" x14ac:dyDescent="0.25">
      <c r="A948" s="276"/>
      <c r="B948" s="279"/>
      <c r="C948" s="269"/>
      <c r="D948" s="166" t="s">
        <v>17</v>
      </c>
      <c r="E948" s="200" t="s">
        <v>11</v>
      </c>
      <c r="F948" s="200" t="s">
        <v>11</v>
      </c>
      <c r="G948" s="168">
        <f>MROUND(H948*K948*I948/L948,0.0000000000001)</f>
        <v>3.2854711283900002E-2</v>
      </c>
      <c r="H948" s="182">
        <f>H342</f>
        <v>26.008809369960769</v>
      </c>
      <c r="I948" s="176">
        <f t="shared" si="167"/>
        <v>2.0000899999999999E-3</v>
      </c>
      <c r="J948" s="182"/>
      <c r="K948" s="184">
        <v>12</v>
      </c>
      <c r="L948" s="184">
        <f>'норма часов'!$H$15</f>
        <v>19</v>
      </c>
      <c r="M948" s="178" t="str">
        <f>CONCATENATE(H948," ",F948,"(лимиты выделенные УЖКХ) ","*",I948,"/",L948,"чел.")</f>
        <v>26,0088093699608 м3(лимиты выделенные УЖКХ) *0,00200009/19чел.</v>
      </c>
      <c r="N948" s="133">
        <f>N39</f>
        <v>57495.6</v>
      </c>
      <c r="O948" s="142">
        <f>MROUND(G948*N948,0.0000000000001)</f>
        <v>1889.0013380946009</v>
      </c>
      <c r="P948" s="93"/>
      <c r="Q948" s="93">
        <f t="shared" si="166"/>
        <v>35891.025423797415</v>
      </c>
    </row>
    <row r="949" spans="1:17" s="94" customFormat="1" ht="30" x14ac:dyDescent="0.25">
      <c r="A949" s="276"/>
      <c r="B949" s="279"/>
      <c r="C949" s="269"/>
      <c r="D949" s="166" t="s">
        <v>13</v>
      </c>
      <c r="E949" s="200" t="s">
        <v>11</v>
      </c>
      <c r="F949" s="200" t="s">
        <v>11</v>
      </c>
      <c r="G949" s="168">
        <f>MROUND(H949*K949*I949/L949,0.000001)</f>
        <v>23.983919999999998</v>
      </c>
      <c r="H949" s="182">
        <f>H40</f>
        <v>227836.99175999995</v>
      </c>
      <c r="I949" s="176">
        <f t="shared" si="167"/>
        <v>2.0000899999999999E-3</v>
      </c>
      <c r="J949" s="182"/>
      <c r="K949" s="184">
        <v>1</v>
      </c>
      <c r="L949" s="184">
        <f>'норма часов'!$H$15</f>
        <v>19</v>
      </c>
      <c r="M949" s="178" t="str">
        <f>CONCATENATE(H949," ",F949,"(лимиты выделенные УЖКХ) ","*",I949,"/",L949,"чел.")</f>
        <v>227836,99176 м3(лимиты выделенные УЖКХ) *0,00200009/19чел.</v>
      </c>
      <c r="N949" s="133">
        <f>N40</f>
        <v>109.46574140931681</v>
      </c>
      <c r="O949" s="142">
        <f>MROUND(G949*N949,0.000001)</f>
        <v>2625.4175849999997</v>
      </c>
      <c r="P949" s="93"/>
      <c r="Q949" s="93">
        <f t="shared" si="166"/>
        <v>49882.934114999996</v>
      </c>
    </row>
    <row r="950" spans="1:17" s="94" customFormat="1" ht="28.5" x14ac:dyDescent="0.25">
      <c r="A950" s="276"/>
      <c r="B950" s="279"/>
      <c r="C950" s="201" t="s">
        <v>253</v>
      </c>
      <c r="D950" s="166"/>
      <c r="E950" s="200"/>
      <c r="F950" s="200"/>
      <c r="G950" s="168"/>
      <c r="H950" s="182"/>
      <c r="I950" s="176"/>
      <c r="J950" s="182"/>
      <c r="K950" s="184"/>
      <c r="L950" s="184"/>
      <c r="M950" s="178"/>
      <c r="N950" s="139"/>
      <c r="O950" s="140">
        <f>SUM(O947:O949)</f>
        <v>5757.5054970946003</v>
      </c>
      <c r="P950" s="93"/>
      <c r="Q950" s="93">
        <f t="shared" si="166"/>
        <v>0</v>
      </c>
    </row>
    <row r="951" spans="1:17" s="94" customFormat="1" x14ac:dyDescent="0.25">
      <c r="A951" s="276"/>
      <c r="B951" s="279"/>
      <c r="C951" s="269" t="s">
        <v>208</v>
      </c>
      <c r="D951" s="166" t="s">
        <v>21</v>
      </c>
      <c r="E951" s="96" t="s">
        <v>11</v>
      </c>
      <c r="F951" s="96" t="s">
        <v>11</v>
      </c>
      <c r="G951" s="168">
        <f>MROUND(H951*K951*I951/L951,0.00000001)</f>
        <v>3.6811129999999997E-2</v>
      </c>
      <c r="H951" s="182">
        <f>H42</f>
        <v>349.68999999999994</v>
      </c>
      <c r="I951" s="176">
        <f>I949</f>
        <v>2.0000899999999999E-3</v>
      </c>
      <c r="J951" s="182"/>
      <c r="K951" s="184">
        <v>1</v>
      </c>
      <c r="L951" s="184">
        <f>'норма часов'!$H$15</f>
        <v>19</v>
      </c>
      <c r="M951" s="178" t="str">
        <f>CONCATENATE(H951," ",F951," ","*",I951,"/",L951,"чел.")</f>
        <v>349,69 м3 *0,00200009/19чел.</v>
      </c>
      <c r="N951" s="133">
        <f>N42</f>
        <v>8906.5643855986727</v>
      </c>
      <c r="O951" s="142">
        <f>MROUND(G951*N951,0.000001)</f>
        <v>327.86069900000001</v>
      </c>
      <c r="P951" s="93"/>
      <c r="Q951" s="93">
        <f t="shared" si="166"/>
        <v>6229.3532810000006</v>
      </c>
    </row>
    <row r="952" spans="1:17" s="94" customFormat="1" ht="45" x14ac:dyDescent="0.25">
      <c r="A952" s="276"/>
      <c r="B952" s="279"/>
      <c r="C952" s="269"/>
      <c r="D952" s="166" t="s">
        <v>22</v>
      </c>
      <c r="E952" s="96" t="s">
        <v>23</v>
      </c>
      <c r="F952" s="96" t="s">
        <v>26</v>
      </c>
      <c r="G952" s="168">
        <f>MROUND(H952*K952*I952/L952,0.0000001)</f>
        <v>2.9896099999999998E-2</v>
      </c>
      <c r="H952" s="182">
        <f>H851</f>
        <v>284</v>
      </c>
      <c r="I952" s="176">
        <f t="shared" si="167"/>
        <v>2.0000899999999999E-3</v>
      </c>
      <c r="J952" s="182"/>
      <c r="K952" s="184">
        <v>1</v>
      </c>
      <c r="L952" s="184">
        <f>'норма часов'!$H$15</f>
        <v>19</v>
      </c>
      <c r="M952" s="178" t="str">
        <f>CONCATENATE(H952," ",F952,"(потребность из расчета 4 контейнера для уборки территории весной и осенью на 1 учреждение)","*",I952,"/",L952,"чел.")</f>
        <v>284 шт(потребность из расчета 4 контейнера для уборки территории весной и осенью на 1 учреждение)*0,00200009/19чел.</v>
      </c>
      <c r="N952" s="133">
        <f>N851</f>
        <v>5937.7100000000055</v>
      </c>
      <c r="O952" s="142">
        <f>MROUND(G952*N952,0.000001)</f>
        <v>177.51437199999998</v>
      </c>
      <c r="P952" s="93"/>
      <c r="Q952" s="93">
        <f t="shared" si="166"/>
        <v>3372.7730679999995</v>
      </c>
    </row>
    <row r="953" spans="1:17" s="94" customFormat="1" ht="28.5" x14ac:dyDescent="0.25">
      <c r="A953" s="276"/>
      <c r="B953" s="279"/>
      <c r="C953" s="201" t="s">
        <v>254</v>
      </c>
      <c r="D953" s="166"/>
      <c r="E953" s="96"/>
      <c r="F953" s="96"/>
      <c r="G953" s="168"/>
      <c r="H953" s="182"/>
      <c r="I953" s="176"/>
      <c r="J953" s="182"/>
      <c r="K953" s="184"/>
      <c r="L953" s="184"/>
      <c r="M953" s="178"/>
      <c r="N953" s="139"/>
      <c r="O953" s="140">
        <f>SUM(O951:O952)</f>
        <v>505.37507099999999</v>
      </c>
      <c r="P953" s="93"/>
      <c r="Q953" s="93">
        <f t="shared" si="166"/>
        <v>0</v>
      </c>
    </row>
    <row r="954" spans="1:17" s="94" customFormat="1" x14ac:dyDescent="0.25">
      <c r="A954" s="276"/>
      <c r="B954" s="279"/>
      <c r="C954" s="198"/>
      <c r="D954" s="285" t="s">
        <v>14</v>
      </c>
      <c r="E954" s="285"/>
      <c r="F954" s="285"/>
      <c r="G954" s="284"/>
      <c r="H954" s="204"/>
      <c r="I954" s="176">
        <f>I949</f>
        <v>2.0000899999999999E-3</v>
      </c>
      <c r="J954" s="204"/>
      <c r="K954" s="205"/>
      <c r="L954" s="184"/>
      <c r="M954" s="197"/>
      <c r="N954" s="133"/>
      <c r="O954" s="140">
        <f>O958+O959</f>
        <v>45195.367203000002</v>
      </c>
      <c r="P954" s="93"/>
      <c r="Q954" s="93"/>
    </row>
    <row r="955" spans="1:17" s="94" customFormat="1" x14ac:dyDescent="0.25">
      <c r="A955" s="276"/>
      <c r="B955" s="279"/>
      <c r="C955" s="269" t="s">
        <v>62</v>
      </c>
      <c r="D955" s="166" t="s">
        <v>41</v>
      </c>
      <c r="E955" s="193" t="s">
        <v>20</v>
      </c>
      <c r="F955" s="193" t="s">
        <v>20</v>
      </c>
      <c r="G955" s="168">
        <f>MROUND(H955*K955*I955/L955,0.00000001)</f>
        <v>5.7054930500000003</v>
      </c>
      <c r="H955" s="182">
        <f>H147</f>
        <v>54199.745000000003</v>
      </c>
      <c r="I955" s="176">
        <f t="shared" si="167"/>
        <v>2.0000899999999999E-3</v>
      </c>
      <c r="J955" s="182"/>
      <c r="K955" s="184">
        <v>1</v>
      </c>
      <c r="L955" s="184">
        <f>'норма часов'!$H$15</f>
        <v>19</v>
      </c>
      <c r="M955" s="178" t="str">
        <f>CONCATENATE(H955," ",F955," ","*",I955,"/",L955,"чел.")</f>
        <v>54199,745 м2 *0,00200009/19чел.</v>
      </c>
      <c r="N955" s="133">
        <f>N46</f>
        <v>1389.0226051801535</v>
      </c>
      <c r="O955" s="142">
        <f>MROUND(G955*N955,0.000001)</f>
        <v>7925.0588199999993</v>
      </c>
      <c r="P955" s="93"/>
      <c r="Q955" s="93">
        <f t="shared" si="166"/>
        <v>150576.11757999999</v>
      </c>
    </row>
    <row r="956" spans="1:17" s="94" customFormat="1" x14ac:dyDescent="0.25">
      <c r="A956" s="276"/>
      <c r="B956" s="279"/>
      <c r="C956" s="269"/>
      <c r="D956" s="166" t="s">
        <v>41</v>
      </c>
      <c r="E956" s="193" t="s">
        <v>78</v>
      </c>
      <c r="F956" s="193" t="s">
        <v>78</v>
      </c>
      <c r="G956" s="168">
        <f>MROUND(H956*K956*I956/L956,0.00000001)</f>
        <v>0.76619237000000007</v>
      </c>
      <c r="H956" s="182">
        <f>H47</f>
        <v>7278.5</v>
      </c>
      <c r="I956" s="176">
        <f t="shared" si="167"/>
        <v>2.0000899999999999E-3</v>
      </c>
      <c r="J956" s="182"/>
      <c r="K956" s="184">
        <v>1</v>
      </c>
      <c r="L956" s="184">
        <f>'норма часов'!$H$15</f>
        <v>19</v>
      </c>
      <c r="M956" s="178" t="str">
        <f>CONCATENATE(H956," ",F956," ","*",I956,"/",L956,"чел.")</f>
        <v>7278,5 погон.м. *0,00200009/19чел.</v>
      </c>
      <c r="N956" s="133">
        <f>N47</f>
        <v>4431.8197430789314</v>
      </c>
      <c r="O956" s="142">
        <f>MROUND(G956*N956,0.000001)</f>
        <v>3395.6264719999999</v>
      </c>
      <c r="P956" s="93"/>
      <c r="Q956" s="93">
        <f t="shared" si="166"/>
        <v>64516.902967999995</v>
      </c>
    </row>
    <row r="957" spans="1:17" s="94" customFormat="1" x14ac:dyDescent="0.25">
      <c r="A957" s="276"/>
      <c r="B957" s="279"/>
      <c r="C957" s="269"/>
      <c r="D957" s="166" t="s">
        <v>41</v>
      </c>
      <c r="E957" s="193" t="s">
        <v>48</v>
      </c>
      <c r="F957" s="193" t="s">
        <v>48</v>
      </c>
      <c r="G957" s="168">
        <f>MROUND(H957*K957*I957/L957,0.0000000001)</f>
        <v>0.23969499630000002</v>
      </c>
      <c r="H957" s="182">
        <f>H48</f>
        <v>2277</v>
      </c>
      <c r="I957" s="176">
        <f t="shared" si="167"/>
        <v>2.0000899999999999E-3</v>
      </c>
      <c r="J957" s="182"/>
      <c r="K957" s="184">
        <v>1</v>
      </c>
      <c r="L957" s="184">
        <f>'норма часов'!$H$15</f>
        <v>19</v>
      </c>
      <c r="M957" s="178" t="str">
        <f>CONCATENATE(H957," ",F957," ","*",I957,"/",L957,"чел.")</f>
        <v>2277 шт. *0,00200009/19чел.</v>
      </c>
      <c r="N957" s="133">
        <f>N48</f>
        <v>141324.10953008343</v>
      </c>
      <c r="O957" s="142">
        <f>MROUND(G957*N957,0.000001)</f>
        <v>33874.681911</v>
      </c>
      <c r="P957" s="93"/>
      <c r="Q957" s="93">
        <f t="shared" si="166"/>
        <v>643618.95630900003</v>
      </c>
    </row>
    <row r="958" spans="1:17" s="94" customFormat="1" ht="28.5" x14ac:dyDescent="0.25">
      <c r="A958" s="276"/>
      <c r="B958" s="279"/>
      <c r="C958" s="201" t="s">
        <v>252</v>
      </c>
      <c r="D958" s="166"/>
      <c r="E958" s="193"/>
      <c r="F958" s="193"/>
      <c r="G958" s="168"/>
      <c r="H958" s="182"/>
      <c r="I958" s="176"/>
      <c r="J958" s="182"/>
      <c r="K958" s="184"/>
      <c r="L958" s="184"/>
      <c r="M958" s="178"/>
      <c r="N958" s="139"/>
      <c r="O958" s="140">
        <f>SUM(O955:O957)</f>
        <v>45195.367203000002</v>
      </c>
      <c r="P958" s="93"/>
      <c r="Q958" s="93">
        <f t="shared" si="166"/>
        <v>0</v>
      </c>
    </row>
    <row r="959" spans="1:17" s="94" customFormat="1" x14ac:dyDescent="0.25">
      <c r="A959" s="276"/>
      <c r="B959" s="279"/>
      <c r="C959" s="198" t="s">
        <v>63</v>
      </c>
      <c r="D959" s="166"/>
      <c r="E959" s="193"/>
      <c r="F959" s="193" t="s">
        <v>20</v>
      </c>
      <c r="G959" s="168"/>
      <c r="H959" s="182">
        <f>H858</f>
        <v>0</v>
      </c>
      <c r="I959" s="176">
        <f>I957</f>
        <v>2.0000899999999999E-3</v>
      </c>
      <c r="J959" s="182"/>
      <c r="K959" s="184">
        <v>12</v>
      </c>
      <c r="L959" s="184">
        <f>'норма часов'!$H$15</f>
        <v>19</v>
      </c>
      <c r="M959" s="178"/>
      <c r="N959" s="133">
        <f>N858</f>
        <v>0</v>
      </c>
      <c r="O959" s="142">
        <f>MROUND(G959*N959,0.000001)</f>
        <v>0</v>
      </c>
      <c r="P959" s="93"/>
      <c r="Q959" s="93"/>
    </row>
    <row r="960" spans="1:17" s="94" customFormat="1" x14ac:dyDescent="0.25">
      <c r="A960" s="276"/>
      <c r="B960" s="279"/>
      <c r="C960" s="198"/>
      <c r="D960" s="283" t="s">
        <v>52</v>
      </c>
      <c r="E960" s="283"/>
      <c r="F960" s="283"/>
      <c r="G960" s="284"/>
      <c r="H960" s="171"/>
      <c r="I960" s="176">
        <f t="shared" si="167"/>
        <v>2.0000899999999999E-3</v>
      </c>
      <c r="J960" s="171"/>
      <c r="K960" s="177"/>
      <c r="L960" s="184"/>
      <c r="M960" s="197"/>
      <c r="N960" s="133"/>
      <c r="O960" s="140"/>
      <c r="P960" s="93"/>
      <c r="Q960" s="93">
        <f t="shared" si="166"/>
        <v>0</v>
      </c>
    </row>
    <row r="961" spans="1:17" s="94" customFormat="1" x14ac:dyDescent="0.25">
      <c r="A961" s="276"/>
      <c r="B961" s="279"/>
      <c r="C961" s="198"/>
      <c r="D961" s="179"/>
      <c r="E961" s="180"/>
      <c r="F961" s="181"/>
      <c r="G961" s="168"/>
      <c r="H961" s="171"/>
      <c r="I961" s="176">
        <f t="shared" si="167"/>
        <v>2.0000899999999999E-3</v>
      </c>
      <c r="J961" s="171"/>
      <c r="K961" s="177"/>
      <c r="L961" s="184"/>
      <c r="M961" s="197"/>
      <c r="N961" s="133"/>
      <c r="O961" s="142"/>
      <c r="P961" s="93"/>
      <c r="Q961" s="93">
        <f t="shared" si="166"/>
        <v>0</v>
      </c>
    </row>
    <row r="962" spans="1:17" s="94" customFormat="1" x14ac:dyDescent="0.25">
      <c r="A962" s="276"/>
      <c r="B962" s="279"/>
      <c r="C962" s="267" t="s">
        <v>101</v>
      </c>
      <c r="D962" s="288" t="s">
        <v>53</v>
      </c>
      <c r="E962" s="288"/>
      <c r="F962" s="288"/>
      <c r="G962" s="289"/>
      <c r="H962" s="171"/>
      <c r="I962" s="176">
        <f t="shared" si="167"/>
        <v>2.0000899999999999E-3</v>
      </c>
      <c r="J962" s="171"/>
      <c r="K962" s="177"/>
      <c r="L962" s="184"/>
      <c r="M962" s="197"/>
      <c r="N962" s="133"/>
      <c r="O962" s="140">
        <f>O963</f>
        <v>37.021791999999998</v>
      </c>
      <c r="P962" s="93"/>
      <c r="Q962" s="93">
        <f t="shared" si="166"/>
        <v>0</v>
      </c>
    </row>
    <row r="963" spans="1:17" s="94" customFormat="1" ht="45" x14ac:dyDescent="0.25">
      <c r="A963" s="276"/>
      <c r="B963" s="279"/>
      <c r="C963" s="268"/>
      <c r="D963" s="166" t="s">
        <v>286</v>
      </c>
      <c r="E963" s="180" t="s">
        <v>26</v>
      </c>
      <c r="F963" s="180" t="s">
        <v>26</v>
      </c>
      <c r="G963" s="168">
        <f>MROUND(H963*K963*I963/L963,0.00000001)</f>
        <v>8.8425030000000002E-2</v>
      </c>
      <c r="H963" s="171">
        <f>$H$54</f>
        <v>70</v>
      </c>
      <c r="I963" s="176">
        <f t="shared" si="167"/>
        <v>2.0000899999999999E-3</v>
      </c>
      <c r="J963" s="171"/>
      <c r="K963" s="177">
        <v>12</v>
      </c>
      <c r="L963" s="184">
        <f>'норма часов'!$H$15</f>
        <v>19</v>
      </c>
      <c r="M963" s="178" t="str">
        <f>CONCATENATE(H963," ",F963," ","в мес.","*",K963,"мес.","*",I963,"/",L963,"чел.")</f>
        <v>70 шт в мес.*12мес.*0,00200009/19чел.</v>
      </c>
      <c r="N963" s="133">
        <f>$N$54</f>
        <v>418.67999999999967</v>
      </c>
      <c r="O963" s="142">
        <f>MROUND(G963*N963,0.000001)</f>
        <v>37.021791999999998</v>
      </c>
      <c r="P963" s="93"/>
      <c r="Q963" s="93">
        <f t="shared" si="166"/>
        <v>703.41404799999998</v>
      </c>
    </row>
    <row r="964" spans="1:17" s="94" customFormat="1" x14ac:dyDescent="0.25">
      <c r="A964" s="276"/>
      <c r="B964" s="279"/>
      <c r="C964" s="269" t="s">
        <v>102</v>
      </c>
      <c r="D964" s="288" t="s">
        <v>54</v>
      </c>
      <c r="E964" s="288"/>
      <c r="F964" s="288"/>
      <c r="G964" s="289"/>
      <c r="H964" s="171"/>
      <c r="I964" s="176">
        <f>I962</f>
        <v>2.0000899999999999E-3</v>
      </c>
      <c r="J964" s="182"/>
      <c r="K964" s="177"/>
      <c r="L964" s="184"/>
      <c r="M964" s="197"/>
      <c r="N964" s="133"/>
      <c r="O964" s="140">
        <f>O965</f>
        <v>12.66752</v>
      </c>
      <c r="P964" s="93"/>
      <c r="Q964" s="93">
        <f t="shared" si="166"/>
        <v>0</v>
      </c>
    </row>
    <row r="965" spans="1:17" s="94" customFormat="1" x14ac:dyDescent="0.25">
      <c r="A965" s="276"/>
      <c r="B965" s="279"/>
      <c r="C965" s="269"/>
      <c r="D965" s="179" t="s">
        <v>103</v>
      </c>
      <c r="E965" s="180" t="s">
        <v>26</v>
      </c>
      <c r="F965" s="180" t="s">
        <v>26</v>
      </c>
      <c r="G965" s="168">
        <f>MROUND(H965*K965*I965/L965,0.00000001)</f>
        <v>5.0528600000000002E-3</v>
      </c>
      <c r="H965" s="182">
        <v>4</v>
      </c>
      <c r="I965" s="176">
        <f t="shared" si="167"/>
        <v>2.0000899999999999E-3</v>
      </c>
      <c r="J965" s="182"/>
      <c r="K965" s="184">
        <v>12</v>
      </c>
      <c r="L965" s="184">
        <f>'норма часов'!$H$15</f>
        <v>19</v>
      </c>
      <c r="M965" s="178" t="str">
        <f>CONCATENATE(H965," ",F965," ","в мес.","*",K965,"мес.","*",I965,"/",L965,"чел.")</f>
        <v>4 шт в мес.*12мес.*0,00200009/19чел.</v>
      </c>
      <c r="N965" s="133">
        <f>N56</f>
        <v>2507</v>
      </c>
      <c r="O965" s="142">
        <f>MROUND(G965*N965,0.000001)</f>
        <v>12.66752</v>
      </c>
      <c r="P965" s="93"/>
      <c r="Q965" s="93">
        <f t="shared" si="166"/>
        <v>240.68287999999998</v>
      </c>
    </row>
    <row r="966" spans="1:17" s="94" customFormat="1" x14ac:dyDescent="0.25">
      <c r="A966" s="276"/>
      <c r="B966" s="279"/>
      <c r="C966" s="198"/>
      <c r="D966" s="283" t="s">
        <v>55</v>
      </c>
      <c r="E966" s="283"/>
      <c r="F966" s="283"/>
      <c r="G966" s="284"/>
      <c r="H966" s="171"/>
      <c r="I966" s="176">
        <f t="shared" si="167"/>
        <v>2.0000899999999999E-3</v>
      </c>
      <c r="J966" s="171"/>
      <c r="K966" s="177"/>
      <c r="L966" s="184"/>
      <c r="M966" s="197"/>
      <c r="N966" s="133"/>
      <c r="O966" s="142"/>
      <c r="P966" s="93"/>
      <c r="Q966" s="93">
        <f t="shared" si="166"/>
        <v>0</v>
      </c>
    </row>
    <row r="967" spans="1:17" s="94" customFormat="1" x14ac:dyDescent="0.25">
      <c r="A967" s="276"/>
      <c r="B967" s="279"/>
      <c r="C967" s="198"/>
      <c r="D967" s="166"/>
      <c r="E967" s="96"/>
      <c r="F967" s="206"/>
      <c r="G967" s="161"/>
      <c r="H967" s="171"/>
      <c r="I967" s="176">
        <f t="shared" si="167"/>
        <v>2.0000899999999999E-3</v>
      </c>
      <c r="J967" s="171"/>
      <c r="K967" s="177"/>
      <c r="L967" s="184"/>
      <c r="M967" s="197"/>
      <c r="N967" s="133"/>
      <c r="O967" s="142"/>
      <c r="P967" s="93"/>
      <c r="Q967" s="93">
        <f t="shared" si="166"/>
        <v>0</v>
      </c>
    </row>
    <row r="968" spans="1:17" s="94" customFormat="1" x14ac:dyDescent="0.25">
      <c r="A968" s="276"/>
      <c r="B968" s="279"/>
      <c r="C968" s="198"/>
      <c r="D968" s="288" t="s">
        <v>56</v>
      </c>
      <c r="E968" s="288"/>
      <c r="F968" s="288"/>
      <c r="G968" s="289"/>
      <c r="H968" s="182"/>
      <c r="I968" s="176">
        <f t="shared" si="167"/>
        <v>2.0000899999999999E-3</v>
      </c>
      <c r="J968" s="182"/>
      <c r="K968" s="184"/>
      <c r="L968" s="184"/>
      <c r="M968" s="197"/>
      <c r="N968" s="133"/>
      <c r="O968" s="140">
        <f>O976+O998+O999+O1014+O1015+O1016+O1019</f>
        <v>8455.7861179999982</v>
      </c>
      <c r="P968" s="93"/>
      <c r="Q968" s="93"/>
    </row>
    <row r="969" spans="1:17" s="94" customFormat="1" ht="45" x14ac:dyDescent="0.25">
      <c r="A969" s="276"/>
      <c r="B969" s="279"/>
      <c r="C969" s="269" t="s">
        <v>64</v>
      </c>
      <c r="D969" s="166" t="s">
        <v>24</v>
      </c>
      <c r="E969" s="96" t="s">
        <v>20</v>
      </c>
      <c r="F969" s="96" t="s">
        <v>209</v>
      </c>
      <c r="G969" s="168">
        <f>MROUND(H969*K969*I969/L969,0.000001)</f>
        <v>158.429373</v>
      </c>
      <c r="H969" s="182">
        <f>H565</f>
        <v>125417.61000000002</v>
      </c>
      <c r="I969" s="176">
        <f t="shared" si="167"/>
        <v>2.0000899999999999E-3</v>
      </c>
      <c r="J969" s="182"/>
      <c r="K969" s="184">
        <v>12</v>
      </c>
      <c r="L969" s="184">
        <f>'норма часов'!$H$15</f>
        <v>19</v>
      </c>
      <c r="M969" s="178" t="str">
        <f t="shared" ref="M969:M975" si="171">CONCATENATE(H969," ",F969," ","в мес.","*",K969,"мес.","*",I969,"/",L969,"чел.")</f>
        <v>125417,61 м2 (обрабатываемая площадь) в мес.*12мес.*0,00200009/19чел.</v>
      </c>
      <c r="N969" s="133">
        <f t="shared" ref="N969:N974" si="172">N60</f>
        <v>1.1554000005793981</v>
      </c>
      <c r="O969" s="142">
        <f t="shared" ref="O969:O975" si="173">MROUND(G969*N969,0.000001)</f>
        <v>183.04929799999999</v>
      </c>
      <c r="P969" s="93"/>
      <c r="Q969" s="93">
        <f t="shared" si="166"/>
        <v>3477.9366620000001</v>
      </c>
    </row>
    <row r="970" spans="1:17" s="94" customFormat="1" ht="45" x14ac:dyDescent="0.25">
      <c r="A970" s="276"/>
      <c r="B970" s="279"/>
      <c r="C970" s="269"/>
      <c r="D970" s="166" t="s">
        <v>77</v>
      </c>
      <c r="E970" s="96" t="s">
        <v>20</v>
      </c>
      <c r="F970" s="96" t="s">
        <v>209</v>
      </c>
      <c r="G970" s="168">
        <f>MROUND(H970*K970*I970/L970,0.000001)</f>
        <v>158.429373</v>
      </c>
      <c r="H970" s="182">
        <f>H667</f>
        <v>125417.61000000002</v>
      </c>
      <c r="I970" s="176">
        <f t="shared" si="167"/>
        <v>2.0000899999999999E-3</v>
      </c>
      <c r="J970" s="182"/>
      <c r="K970" s="184">
        <v>12</v>
      </c>
      <c r="L970" s="184">
        <f>'норма часов'!$H$15</f>
        <v>19</v>
      </c>
      <c r="M970" s="178" t="str">
        <f t="shared" si="171"/>
        <v>125417,61 м2 (обрабатываемая площадь) в мес.*12мес.*0,00200009/19чел.</v>
      </c>
      <c r="N970" s="133">
        <f t="shared" si="172"/>
        <v>1.5260000303519317</v>
      </c>
      <c r="O970" s="142">
        <f t="shared" si="173"/>
        <v>241.763228</v>
      </c>
      <c r="P970" s="93"/>
      <c r="Q970" s="93">
        <f t="shared" si="166"/>
        <v>4593.5013319999998</v>
      </c>
    </row>
    <row r="971" spans="1:17" s="94" customFormat="1" ht="45" x14ac:dyDescent="0.25">
      <c r="A971" s="276"/>
      <c r="B971" s="279"/>
      <c r="C971" s="269"/>
      <c r="D971" s="166" t="s">
        <v>298</v>
      </c>
      <c r="E971" s="96" t="s">
        <v>20</v>
      </c>
      <c r="F971" s="96" t="s">
        <v>209</v>
      </c>
      <c r="G971" s="168">
        <f>MROUND(H971*K971*I971/L971,0.00000001)</f>
        <v>158.42937320999999</v>
      </c>
      <c r="H971" s="182">
        <f>H62</f>
        <v>125417.61000000002</v>
      </c>
      <c r="I971" s="176">
        <f>I967</f>
        <v>2.0000899999999999E-3</v>
      </c>
      <c r="J971" s="182"/>
      <c r="K971" s="184">
        <v>12</v>
      </c>
      <c r="L971" s="184">
        <f>'норма часов'!$H$15</f>
        <v>19</v>
      </c>
      <c r="M971" s="178" t="str">
        <f t="shared" si="171"/>
        <v>125417,61 м2 (обрабатываемая площадь) в мес.*12мес.*0,00200009/19чел.</v>
      </c>
      <c r="N971" s="133">
        <f t="shared" si="172"/>
        <v>0.54500000704313645</v>
      </c>
      <c r="O971" s="142">
        <f t="shared" si="173"/>
        <v>86.344009999999997</v>
      </c>
      <c r="P971" s="93"/>
      <c r="Q971" s="93">
        <f t="shared" si="166"/>
        <v>1640.53619</v>
      </c>
    </row>
    <row r="972" spans="1:17" s="94" customFormat="1" ht="45" x14ac:dyDescent="0.25">
      <c r="A972" s="276"/>
      <c r="B972" s="279"/>
      <c r="C972" s="269"/>
      <c r="D972" s="166" t="s">
        <v>299</v>
      </c>
      <c r="E972" s="96" t="s">
        <v>20</v>
      </c>
      <c r="F972" s="96" t="s">
        <v>209</v>
      </c>
      <c r="G972" s="168">
        <f>MROUND(H972*K972*I972/L972,0.00000001)</f>
        <v>316.85874641999999</v>
      </c>
      <c r="H972" s="182">
        <f>H63</f>
        <v>125417.61000000002</v>
      </c>
      <c r="I972" s="176">
        <f>I968</f>
        <v>2.0000899999999999E-3</v>
      </c>
      <c r="J972" s="182"/>
      <c r="K972" s="184">
        <v>24</v>
      </c>
      <c r="L972" s="184">
        <f>'норма часов'!$H$15</f>
        <v>19</v>
      </c>
      <c r="M972" s="178" t="str">
        <f>CONCATENATE(H972," ",F972," ","в год","*",K972," раза в год","*",I972,"/",L972,"чел.")</f>
        <v>125417,61 м2 (обрабатываемая площадь) в год*24 раза в год*0,00200009/19чел.</v>
      </c>
      <c r="N972" s="133">
        <f t="shared" si="172"/>
        <v>2.2890000056610869</v>
      </c>
      <c r="O972" s="142">
        <f t="shared" si="173"/>
        <v>725.289672</v>
      </c>
      <c r="P972" s="93"/>
      <c r="Q972" s="93">
        <f t="shared" si="166"/>
        <v>13780.503768</v>
      </c>
    </row>
    <row r="973" spans="1:17" s="94" customFormat="1" ht="45" x14ac:dyDescent="0.25">
      <c r="A973" s="276"/>
      <c r="B973" s="279"/>
      <c r="C973" s="269"/>
      <c r="D973" s="166" t="s">
        <v>300</v>
      </c>
      <c r="E973" s="96" t="s">
        <v>280</v>
      </c>
      <c r="F973" s="96" t="s">
        <v>281</v>
      </c>
      <c r="G973" s="168">
        <f>MROUND(H973*K973*I973/L973,0.00000001)</f>
        <v>3.2843600000000001E-3</v>
      </c>
      <c r="H973" s="182">
        <f>H64</f>
        <v>31.200000000000021</v>
      </c>
      <c r="I973" s="176">
        <f>I969</f>
        <v>2.0000899999999999E-3</v>
      </c>
      <c r="J973" s="182"/>
      <c r="K973" s="184">
        <v>1</v>
      </c>
      <c r="L973" s="184">
        <f>'норма часов'!$H$15</f>
        <v>19</v>
      </c>
      <c r="M973" s="178" t="str">
        <f t="shared" si="171"/>
        <v>31,2 га (обрабатываемая площадь) в мес.*1мес.*0,00200009/19чел.</v>
      </c>
      <c r="N973" s="133">
        <f t="shared" si="172"/>
        <v>544.99999999999966</v>
      </c>
      <c r="O973" s="142">
        <f t="shared" si="173"/>
        <v>1.789976</v>
      </c>
      <c r="P973" s="93"/>
      <c r="Q973" s="93">
        <f t="shared" ref="Q973:Q1036" si="174">O973*L973</f>
        <v>34.009543999999998</v>
      </c>
    </row>
    <row r="974" spans="1:17" s="94" customFormat="1" ht="45" x14ac:dyDescent="0.25">
      <c r="A974" s="276"/>
      <c r="B974" s="279"/>
      <c r="C974" s="269"/>
      <c r="D974" s="166" t="s">
        <v>276</v>
      </c>
      <c r="E974" s="96" t="s">
        <v>280</v>
      </c>
      <c r="F974" s="96" t="s">
        <v>281</v>
      </c>
      <c r="G974" s="168">
        <f>MROUND(H974*K974*I974/L974,0.00000001)</f>
        <v>3.2843600000000001E-3</v>
      </c>
      <c r="H974" s="182">
        <f>H65</f>
        <v>31.200000000000021</v>
      </c>
      <c r="I974" s="176">
        <f>I970</f>
        <v>2.0000899999999999E-3</v>
      </c>
      <c r="J974" s="182"/>
      <c r="K974" s="184">
        <v>1</v>
      </c>
      <c r="L974" s="184">
        <f>'норма часов'!$H$15</f>
        <v>19</v>
      </c>
      <c r="M974" s="178" t="str">
        <f t="shared" si="171"/>
        <v>31,2 га (обрабатываемая площадь) в мес.*1мес.*0,00200009/19чел.</v>
      </c>
      <c r="N974" s="133">
        <f t="shared" si="172"/>
        <v>2965.9775641025622</v>
      </c>
      <c r="O974" s="142">
        <f>MROUND(G974*N974,0.000001)</f>
        <v>9.7413379999999989</v>
      </c>
      <c r="P974" s="93"/>
      <c r="Q974" s="93">
        <f t="shared" si="174"/>
        <v>185.08542199999999</v>
      </c>
    </row>
    <row r="975" spans="1:17" s="94" customFormat="1" ht="25.5" x14ac:dyDescent="0.25">
      <c r="A975" s="276"/>
      <c r="B975" s="279"/>
      <c r="C975" s="269"/>
      <c r="D975" s="166" t="s">
        <v>105</v>
      </c>
      <c r="E975" s="96" t="s">
        <v>106</v>
      </c>
      <c r="F975" s="206" t="s">
        <v>210</v>
      </c>
      <c r="G975" s="168">
        <f>MROUND(H975*K975*I975/L975,0.000001)</f>
        <v>25.439124</v>
      </c>
      <c r="H975" s="182">
        <f>H268</f>
        <v>20138.400000000001</v>
      </c>
      <c r="I975" s="176">
        <f>I970</f>
        <v>2.0000899999999999E-3</v>
      </c>
      <c r="J975" s="182"/>
      <c r="K975" s="184">
        <v>12</v>
      </c>
      <c r="L975" s="184">
        <f>'норма часов'!$H$15</f>
        <v>19</v>
      </c>
      <c r="M975" s="178" t="str">
        <f t="shared" si="171"/>
        <v>20138,4 кг стираемого белья в мес.*12мес.*0,00200009/19чел.</v>
      </c>
      <c r="N975" s="133">
        <f>N268</f>
        <v>70.849999999999994</v>
      </c>
      <c r="O975" s="142">
        <f t="shared" si="173"/>
        <v>1802.3619349999999</v>
      </c>
      <c r="P975" s="93"/>
      <c r="Q975" s="93">
        <f t="shared" si="174"/>
        <v>34244.876765000001</v>
      </c>
    </row>
    <row r="976" spans="1:17" s="94" customFormat="1" ht="28.5" x14ac:dyDescent="0.25">
      <c r="A976" s="276"/>
      <c r="B976" s="279"/>
      <c r="C976" s="201" t="s">
        <v>255</v>
      </c>
      <c r="D976" s="166"/>
      <c r="E976" s="96"/>
      <c r="F976" s="206"/>
      <c r="G976" s="168"/>
      <c r="H976" s="182"/>
      <c r="I976" s="176"/>
      <c r="J976" s="182"/>
      <c r="K976" s="184"/>
      <c r="L976" s="184"/>
      <c r="M976" s="178"/>
      <c r="N976" s="139"/>
      <c r="O976" s="140">
        <f>SUM(O969:O975)</f>
        <v>3050.339457</v>
      </c>
      <c r="P976" s="93"/>
      <c r="Q976" s="93">
        <f t="shared" si="174"/>
        <v>0</v>
      </c>
    </row>
    <row r="977" spans="1:17" s="94" customFormat="1" ht="45" x14ac:dyDescent="0.25">
      <c r="A977" s="276"/>
      <c r="B977" s="279"/>
      <c r="C977" s="269" t="s">
        <v>63</v>
      </c>
      <c r="D977" s="208" t="s">
        <v>301</v>
      </c>
      <c r="E977" s="96" t="s">
        <v>20</v>
      </c>
      <c r="F977" s="96" t="s">
        <v>209</v>
      </c>
      <c r="G977" s="168">
        <f>MROUND(H977*K977*I977/L977,0.000001)</f>
        <v>0.80191299999999999</v>
      </c>
      <c r="H977" s="182">
        <f>H371</f>
        <v>7617.8300000000008</v>
      </c>
      <c r="I977" s="176">
        <f>I975</f>
        <v>2.0000899999999999E-3</v>
      </c>
      <c r="J977" s="182"/>
      <c r="K977" s="184">
        <v>1</v>
      </c>
      <c r="L977" s="184">
        <f>'норма часов'!$H$15</f>
        <v>19</v>
      </c>
      <c r="M977" s="178" t="str">
        <f>CONCATENATE(H977," ",F977," ","*",I977,"/",L977,"чел.")</f>
        <v>7617,83 м2 (обрабатываемая площадь) *0,00200009/19чел.</v>
      </c>
      <c r="N977" s="133">
        <f>N371</f>
        <v>68.787860847511681</v>
      </c>
      <c r="O977" s="142">
        <f t="shared" ref="O977:O997" si="175">MROUND(G977*N977,0.000001)</f>
        <v>55.161879999999996</v>
      </c>
      <c r="P977" s="93"/>
      <c r="Q977" s="93">
        <f t="shared" si="174"/>
        <v>1048.0757199999998</v>
      </c>
    </row>
    <row r="978" spans="1:17" s="94" customFormat="1" ht="60" x14ac:dyDescent="0.25">
      <c r="A978" s="276"/>
      <c r="B978" s="279"/>
      <c r="C978" s="269"/>
      <c r="D978" s="166" t="s">
        <v>302</v>
      </c>
      <c r="E978" s="96" t="s">
        <v>26</v>
      </c>
      <c r="F978" s="206" t="s">
        <v>26</v>
      </c>
      <c r="G978" s="168">
        <f>MROUND(H978*K978*I978/L978,0.000001)</f>
        <v>2.8419999999999999E-3</v>
      </c>
      <c r="H978" s="182">
        <f>H574</f>
        <v>27</v>
      </c>
      <c r="I978" s="176">
        <f t="shared" si="167"/>
        <v>2.0000899999999999E-3</v>
      </c>
      <c r="J978" s="182"/>
      <c r="K978" s="184">
        <v>1</v>
      </c>
      <c r="L978" s="184">
        <f>'норма часов'!$H$15</f>
        <v>19</v>
      </c>
      <c r="M978" s="178" t="str">
        <f>CONCATENATE(H978," ",F978," ","*",I978,"/",L978,"чел.")</f>
        <v>27 шт *0,00200009/19чел.</v>
      </c>
      <c r="N978" s="133">
        <f>N69</f>
        <v>6540</v>
      </c>
      <c r="O978" s="142">
        <f t="shared" si="175"/>
        <v>18.586679999999998</v>
      </c>
      <c r="P978" s="93"/>
      <c r="Q978" s="93">
        <f t="shared" si="174"/>
        <v>353.14691999999997</v>
      </c>
    </row>
    <row r="979" spans="1:17" s="94" customFormat="1" ht="45" x14ac:dyDescent="0.25">
      <c r="A979" s="276"/>
      <c r="B979" s="279"/>
      <c r="C979" s="269"/>
      <c r="D979" s="208" t="s">
        <v>30</v>
      </c>
      <c r="E979" s="96" t="s">
        <v>45</v>
      </c>
      <c r="F979" s="206" t="s">
        <v>223</v>
      </c>
      <c r="G979" s="168">
        <f>MROUND(H979*K979*I979/L979,0.00000001)</f>
        <v>3.0317150000000001E-2</v>
      </c>
      <c r="H979" s="182">
        <f>H575</f>
        <v>72</v>
      </c>
      <c r="I979" s="176">
        <f t="shared" si="167"/>
        <v>2.0000899999999999E-3</v>
      </c>
      <c r="J979" s="182"/>
      <c r="K979" s="184">
        <v>4</v>
      </c>
      <c r="L979" s="184">
        <f>'норма часов'!$H$15</f>
        <v>19</v>
      </c>
      <c r="M979" s="178" t="str">
        <f>CONCATENATE(H979," ",F979," ","в кв.","*",K979,"кв.","*",I979,"/",L979,"чел.")</f>
        <v>72 системы в кв.*4кв.*0,00200009/19чел.</v>
      </c>
      <c r="N979" s="133">
        <f>N575</f>
        <v>6932.0972222222226</v>
      </c>
      <c r="O979" s="142">
        <f t="shared" si="175"/>
        <v>210.16143099999999</v>
      </c>
      <c r="P979" s="93"/>
      <c r="Q979" s="93">
        <f t="shared" si="174"/>
        <v>3993.0671889999999</v>
      </c>
    </row>
    <row r="980" spans="1:17" s="94" customFormat="1" ht="60" x14ac:dyDescent="0.25">
      <c r="A980" s="276"/>
      <c r="B980" s="279"/>
      <c r="C980" s="269"/>
      <c r="D980" s="208" t="s">
        <v>86</v>
      </c>
      <c r="E980" s="96" t="s">
        <v>45</v>
      </c>
      <c r="F980" s="206" t="s">
        <v>224</v>
      </c>
      <c r="G980" s="168">
        <f>MROUND(H980*K980*I980/L980,0.00000001)</f>
        <v>8.9688249999999997E-2</v>
      </c>
      <c r="H980" s="182">
        <f>H778</f>
        <v>71</v>
      </c>
      <c r="I980" s="176">
        <f t="shared" si="167"/>
        <v>2.0000899999999999E-3</v>
      </c>
      <c r="J980" s="182"/>
      <c r="K980" s="184">
        <v>12</v>
      </c>
      <c r="L980" s="184">
        <f>'норма часов'!$H$15</f>
        <v>19</v>
      </c>
      <c r="M980" s="178" t="str">
        <f>CONCATENATE(H980," ",F980," ","в мес.","*",K980,"мес.","*",I980,"/",L980,"чел.")</f>
        <v>71 систем в мес.*12мес.*0,00200009/19чел.</v>
      </c>
      <c r="N980" s="133">
        <f>N778</f>
        <v>5722.192957746478</v>
      </c>
      <c r="O980" s="142">
        <f t="shared" si="175"/>
        <v>513.21347300000002</v>
      </c>
      <c r="P980" s="93"/>
      <c r="Q980" s="93">
        <f t="shared" si="174"/>
        <v>9751.0559869999997</v>
      </c>
    </row>
    <row r="981" spans="1:17" s="94" customFormat="1" ht="30" x14ac:dyDescent="0.25">
      <c r="A981" s="276"/>
      <c r="B981" s="279"/>
      <c r="C981" s="269"/>
      <c r="D981" s="208" t="s">
        <v>303</v>
      </c>
      <c r="E981" s="96" t="s">
        <v>26</v>
      </c>
      <c r="F981" s="206" t="s">
        <v>26</v>
      </c>
      <c r="G981" s="168">
        <f>MROUND(H981*K981*I981/L981,0.000000001)</f>
        <v>4.2107200000000004E-4</v>
      </c>
      <c r="H981" s="182">
        <f>H880</f>
        <v>4</v>
      </c>
      <c r="I981" s="176">
        <f t="shared" si="167"/>
        <v>2.0000899999999999E-3</v>
      </c>
      <c r="J981" s="182"/>
      <c r="K981" s="184">
        <v>1</v>
      </c>
      <c r="L981" s="184">
        <f>'норма часов'!$H$15</f>
        <v>19</v>
      </c>
      <c r="M981" s="178" t="str">
        <f>CONCATENATE(H981," ",F981," ","*",I981,"/",L981,"чел.")</f>
        <v>4 шт *0,00200009/19чел.</v>
      </c>
      <c r="N981" s="133">
        <f>N72</f>
        <v>68235.252500000002</v>
      </c>
      <c r="O981" s="142">
        <f>MROUND(G981*N981,0.000001)</f>
        <v>28.731953999999998</v>
      </c>
      <c r="P981" s="93"/>
      <c r="Q981" s="93">
        <f t="shared" si="174"/>
        <v>545.90712599999995</v>
      </c>
    </row>
    <row r="982" spans="1:17" s="94" customFormat="1" ht="30" x14ac:dyDescent="0.25">
      <c r="A982" s="276"/>
      <c r="B982" s="279"/>
      <c r="C982" s="269"/>
      <c r="D982" s="208" t="s">
        <v>108</v>
      </c>
      <c r="E982" s="96" t="s">
        <v>26</v>
      </c>
      <c r="F982" s="206" t="s">
        <v>26</v>
      </c>
      <c r="G982" s="168">
        <f>MROUND(H982*K982*I982/L982,0.000000001)</f>
        <v>1.263215E-3</v>
      </c>
      <c r="H982" s="182">
        <v>1</v>
      </c>
      <c r="I982" s="176">
        <f t="shared" si="167"/>
        <v>2.0000899999999999E-3</v>
      </c>
      <c r="J982" s="182"/>
      <c r="K982" s="184">
        <v>12</v>
      </c>
      <c r="L982" s="184">
        <f>'норма часов'!$H$15</f>
        <v>19</v>
      </c>
      <c r="M982" s="178" t="str">
        <f>CONCATENATE(H982," ",F982," ","в мес.","*",K982,"мес.","*",I982,"/",L982,"чел.")</f>
        <v>1 шт в мес.*12мес.*0,00200009/19чел.</v>
      </c>
      <c r="N982" s="133">
        <f>N73</f>
        <v>2779.5</v>
      </c>
      <c r="O982" s="142">
        <f t="shared" si="175"/>
        <v>3.5111059999999998</v>
      </c>
      <c r="P982" s="93"/>
      <c r="Q982" s="93">
        <f t="shared" si="174"/>
        <v>66.711013999999992</v>
      </c>
    </row>
    <row r="983" spans="1:17" s="94" customFormat="1" ht="30" x14ac:dyDescent="0.25">
      <c r="A983" s="276"/>
      <c r="B983" s="279"/>
      <c r="C983" s="269"/>
      <c r="D983" s="208" t="s">
        <v>304</v>
      </c>
      <c r="E983" s="96" t="s">
        <v>26</v>
      </c>
      <c r="F983" s="206" t="s">
        <v>26</v>
      </c>
      <c r="G983" s="168">
        <f>MROUND(H983*K983*I983/L983,0.00000001)</f>
        <v>7.4740200000000005E-3</v>
      </c>
      <c r="H983" s="182">
        <f>H579</f>
        <v>71</v>
      </c>
      <c r="I983" s="176">
        <f t="shared" si="167"/>
        <v>2.0000899999999999E-3</v>
      </c>
      <c r="J983" s="182"/>
      <c r="K983" s="184">
        <v>1</v>
      </c>
      <c r="L983" s="184">
        <f>'норма часов'!$H$15</f>
        <v>19</v>
      </c>
      <c r="M983" s="178" t="str">
        <f>CONCATENATE(H983," ",F983," ","в мес.","*",K983,"мес.","*",I983,"/",L983,"чел.")</f>
        <v>71 шт в мес.*1мес.*0,00200009/19чел.</v>
      </c>
      <c r="N983" s="133">
        <f>N579</f>
        <v>872</v>
      </c>
      <c r="O983" s="142">
        <f t="shared" si="175"/>
        <v>6.5173449999999997</v>
      </c>
      <c r="P983" s="93"/>
      <c r="Q983" s="93">
        <f t="shared" si="174"/>
        <v>123.829555</v>
      </c>
    </row>
    <row r="984" spans="1:17" s="94" customFormat="1" ht="60" x14ac:dyDescent="0.25">
      <c r="A984" s="276"/>
      <c r="B984" s="279"/>
      <c r="C984" s="269"/>
      <c r="D984" s="208" t="s">
        <v>31</v>
      </c>
      <c r="E984" s="96" t="s">
        <v>46</v>
      </c>
      <c r="F984" s="206" t="s">
        <v>26</v>
      </c>
      <c r="G984" s="168">
        <f>MROUND(H984*K984*I984/L984,0.0000001)</f>
        <v>9.2636000000000003E-3</v>
      </c>
      <c r="H984" s="182">
        <f>H782</f>
        <v>44</v>
      </c>
      <c r="I984" s="176">
        <f t="shared" si="167"/>
        <v>2.0000899999999999E-3</v>
      </c>
      <c r="J984" s="182"/>
      <c r="K984" s="184">
        <v>2</v>
      </c>
      <c r="L984" s="184">
        <f>'норма часов'!$H$15</f>
        <v>19</v>
      </c>
      <c r="M984" s="178" t="str">
        <f>CONCATENATE(H984," ",F984," ","*",I984,"/",L984,"чел.")</f>
        <v>44 шт *0,00200009/19чел.</v>
      </c>
      <c r="N984" s="133">
        <f>N782</f>
        <v>4711.5250000000005</v>
      </c>
      <c r="O984" s="142">
        <f t="shared" si="175"/>
        <v>43.645682999999998</v>
      </c>
      <c r="P984" s="93"/>
      <c r="Q984" s="93">
        <f t="shared" si="174"/>
        <v>829.26797699999997</v>
      </c>
    </row>
    <row r="985" spans="1:17" s="94" customFormat="1" ht="30" x14ac:dyDescent="0.25">
      <c r="A985" s="276"/>
      <c r="B985" s="279"/>
      <c r="C985" s="269"/>
      <c r="D985" s="208" t="s">
        <v>109</v>
      </c>
      <c r="E985" s="96" t="s">
        <v>45</v>
      </c>
      <c r="F985" s="206" t="s">
        <v>211</v>
      </c>
      <c r="G985" s="168">
        <f>MROUND(H985*K985*I985/L985,0.00000001)</f>
        <v>2.1054E-4</v>
      </c>
      <c r="H985" s="182">
        <v>1</v>
      </c>
      <c r="I985" s="176">
        <f t="shared" si="167"/>
        <v>2.0000899999999999E-3</v>
      </c>
      <c r="J985" s="182"/>
      <c r="K985" s="184">
        <v>2</v>
      </c>
      <c r="L985" s="184">
        <f>'норма часов'!$H$15</f>
        <v>19</v>
      </c>
      <c r="M985" s="178" t="str">
        <f>CONCATENATE(H985," ",F985," ","в мес.","*",K985,"*",I985,"/",L985,"чел.")</f>
        <v>1  система(2 раза в год (зима, лето) в мес.*2*0,00200009/19чел.</v>
      </c>
      <c r="N985" s="133">
        <f>N76</f>
        <v>8965.7199999999993</v>
      </c>
      <c r="O985" s="142">
        <f t="shared" si="175"/>
        <v>1.887643</v>
      </c>
      <c r="P985" s="93"/>
      <c r="Q985" s="93">
        <f t="shared" si="174"/>
        <v>35.865217000000001</v>
      </c>
    </row>
    <row r="986" spans="1:17" s="94" customFormat="1" ht="45" x14ac:dyDescent="0.25">
      <c r="A986" s="276"/>
      <c r="B986" s="279"/>
      <c r="C986" s="269"/>
      <c r="D986" s="208" t="s">
        <v>110</v>
      </c>
      <c r="E986" s="96" t="s">
        <v>48</v>
      </c>
      <c r="F986" s="206" t="s">
        <v>26</v>
      </c>
      <c r="G986" s="168">
        <f>MROUND(H986*K986*I986/L986,0.000001)</f>
        <v>3.2629999999999998E-3</v>
      </c>
      <c r="H986" s="182">
        <f>H582</f>
        <v>31</v>
      </c>
      <c r="I986" s="176">
        <f t="shared" si="167"/>
        <v>2.0000899999999999E-3</v>
      </c>
      <c r="J986" s="182"/>
      <c r="K986" s="184">
        <v>1</v>
      </c>
      <c r="L986" s="184">
        <f>'норма часов'!$H$15</f>
        <v>19</v>
      </c>
      <c r="M986" s="178" t="str">
        <f>CONCATENATE(H986," ",F986," ","*",I986,"/",L986,"чел.")</f>
        <v>31 шт *0,00200009/19чел.</v>
      </c>
      <c r="N986" s="133">
        <f>N77</f>
        <v>12310.670967741937</v>
      </c>
      <c r="O986" s="142">
        <f t="shared" si="175"/>
        <v>40.169719000000001</v>
      </c>
      <c r="P986" s="93"/>
      <c r="Q986" s="93">
        <f t="shared" si="174"/>
        <v>763.22466099999997</v>
      </c>
    </row>
    <row r="987" spans="1:17" s="94" customFormat="1" x14ac:dyDescent="0.25">
      <c r="A987" s="276"/>
      <c r="B987" s="279"/>
      <c r="C987" s="269"/>
      <c r="D987" s="208" t="s">
        <v>111</v>
      </c>
      <c r="E987" s="96" t="s">
        <v>48</v>
      </c>
      <c r="F987" s="206" t="s">
        <v>26</v>
      </c>
      <c r="G987" s="168">
        <f>MROUND(H987*K987*I987/L987,0.000000001)</f>
        <v>6.8003060000000004E-2</v>
      </c>
      <c r="H987" s="182">
        <f>H179</f>
        <v>646</v>
      </c>
      <c r="I987" s="176">
        <f t="shared" si="167"/>
        <v>2.0000899999999999E-3</v>
      </c>
      <c r="J987" s="182"/>
      <c r="K987" s="184">
        <v>1</v>
      </c>
      <c r="L987" s="184">
        <f>'норма часов'!$H$15</f>
        <v>19</v>
      </c>
      <c r="M987" s="178" t="str">
        <f>CONCATENATE(H987," ",F987," ","*",I987,"/",L987,"чел.")</f>
        <v>646 шт *0,00200009/19чел.</v>
      </c>
      <c r="N987" s="133">
        <f>N78</f>
        <v>16350</v>
      </c>
      <c r="O987" s="142">
        <f t="shared" si="175"/>
        <v>1111.8500309999999</v>
      </c>
      <c r="P987" s="93"/>
      <c r="Q987" s="93">
        <f t="shared" si="174"/>
        <v>21125.150588999997</v>
      </c>
    </row>
    <row r="988" spans="1:17" s="94" customFormat="1" ht="45" x14ac:dyDescent="0.25">
      <c r="A988" s="276"/>
      <c r="B988" s="279"/>
      <c r="C988" s="269"/>
      <c r="D988" s="208" t="s">
        <v>112</v>
      </c>
      <c r="E988" s="96" t="s">
        <v>20</v>
      </c>
      <c r="F988" s="96" t="s">
        <v>209</v>
      </c>
      <c r="G988" s="168">
        <f>MROUND(H988*K988*I988/L988,0.00000001)</f>
        <v>1.536911E-2</v>
      </c>
      <c r="H988" s="182">
        <f>H584</f>
        <v>73</v>
      </c>
      <c r="I988" s="176">
        <f t="shared" si="167"/>
        <v>2.0000899999999999E-3</v>
      </c>
      <c r="J988" s="182"/>
      <c r="K988" s="184">
        <v>2</v>
      </c>
      <c r="L988" s="184">
        <f>'норма часов'!$H$15</f>
        <v>19</v>
      </c>
      <c r="M988" s="178" t="str">
        <f>CONCATENATE(H988," ",F988," ","*",I988,"/",L988,"чел.")</f>
        <v>73 м2 (обрабатываемая площадь) *0,00200009/19чел.</v>
      </c>
      <c r="N988" s="133">
        <f>N79</f>
        <v>5450</v>
      </c>
      <c r="O988" s="142">
        <f t="shared" si="175"/>
        <v>83.761650000000003</v>
      </c>
      <c r="P988" s="93"/>
      <c r="Q988" s="93">
        <f t="shared" si="174"/>
        <v>1591.47135</v>
      </c>
    </row>
    <row r="989" spans="1:17" s="94" customFormat="1" ht="30" x14ac:dyDescent="0.25">
      <c r="A989" s="276"/>
      <c r="B989" s="279"/>
      <c r="C989" s="269"/>
      <c r="D989" s="208" t="s">
        <v>32</v>
      </c>
      <c r="E989" s="96" t="s">
        <v>79</v>
      </c>
      <c r="F989" s="206" t="s">
        <v>212</v>
      </c>
      <c r="G989" s="168">
        <f>MROUND(H989*K989*I989/L989,0.00000001)</f>
        <v>7.4740200000000005E-3</v>
      </c>
      <c r="H989" s="182">
        <f>H787</f>
        <v>71</v>
      </c>
      <c r="I989" s="176">
        <f t="shared" si="167"/>
        <v>2.0000899999999999E-3</v>
      </c>
      <c r="J989" s="182"/>
      <c r="K989" s="184">
        <v>1</v>
      </c>
      <c r="L989" s="184">
        <f>'норма часов'!$H$15</f>
        <v>19</v>
      </c>
      <c r="M989" s="178" t="str">
        <f>CONCATENATE(H989," ",F989," ","*",I989,"/",L989,"чел.")</f>
        <v>71 замеров(потребность) *0,00200009/19чел.</v>
      </c>
      <c r="N989" s="133">
        <f>N80</f>
        <v>11514.084507042253</v>
      </c>
      <c r="O989" s="142">
        <f t="shared" si="175"/>
        <v>86.056497999999991</v>
      </c>
      <c r="P989" s="93"/>
      <c r="Q989" s="93">
        <f t="shared" si="174"/>
        <v>1635.0734619999998</v>
      </c>
    </row>
    <row r="990" spans="1:17" s="94" customFormat="1" ht="30" x14ac:dyDescent="0.25">
      <c r="A990" s="276"/>
      <c r="B990" s="279"/>
      <c r="C990" s="269"/>
      <c r="D990" s="208" t="s">
        <v>113</v>
      </c>
      <c r="E990" s="96" t="s">
        <v>48</v>
      </c>
      <c r="F990" s="206" t="s">
        <v>26</v>
      </c>
      <c r="G990" s="168">
        <f>MROUND(H990*K990*I990/L990,0.00000001)</f>
        <v>4.4212519999999998E-2</v>
      </c>
      <c r="H990" s="182">
        <f>H485</f>
        <v>35</v>
      </c>
      <c r="I990" s="176">
        <f t="shared" si="167"/>
        <v>2.0000899999999999E-3</v>
      </c>
      <c r="J990" s="182"/>
      <c r="K990" s="184">
        <v>12</v>
      </c>
      <c r="L990" s="184">
        <f>'норма часов'!$H$15</f>
        <v>19</v>
      </c>
      <c r="M990" s="178" t="str">
        <f>CONCATENATE(H990," ",F990," ","в мес.","*",K990,"мес.","*",I990,"/",L990,"чел.")</f>
        <v>35 шт в мес.*12мес.*0,00200009/19чел.</v>
      </c>
      <c r="N990" s="133">
        <f>N384</f>
        <v>2875.2235952380961</v>
      </c>
      <c r="O990" s="142">
        <f t="shared" si="175"/>
        <v>127.120881</v>
      </c>
      <c r="P990" s="93"/>
      <c r="Q990" s="93">
        <f t="shared" si="174"/>
        <v>2415.2967389999999</v>
      </c>
    </row>
    <row r="991" spans="1:17" s="94" customFormat="1" x14ac:dyDescent="0.25">
      <c r="A991" s="276"/>
      <c r="B991" s="279"/>
      <c r="C991" s="269"/>
      <c r="D991" s="166" t="s">
        <v>25</v>
      </c>
      <c r="E991" s="96" t="s">
        <v>26</v>
      </c>
      <c r="F991" s="206" t="s">
        <v>26</v>
      </c>
      <c r="G991" s="168">
        <f>MROUND(H991*K991*I991/L991,0.000000001)</f>
        <v>8.1056279000000009E-2</v>
      </c>
      <c r="H991" s="182">
        <f>H82</f>
        <v>770</v>
      </c>
      <c r="I991" s="176">
        <f t="shared" si="167"/>
        <v>2.0000899999999999E-3</v>
      </c>
      <c r="J991" s="182"/>
      <c r="K991" s="184">
        <v>1</v>
      </c>
      <c r="L991" s="184">
        <f>'норма часов'!$H$15</f>
        <v>19</v>
      </c>
      <c r="M991" s="178" t="str">
        <f t="shared" ref="M991:M996" si="176">CONCATENATE(H991," ",F991," ","*",I991,"/",L991,"чел.")</f>
        <v>770 шт *0,00200009/19чел.</v>
      </c>
      <c r="N991" s="133">
        <f t="shared" ref="N991:N996" si="177">N82</f>
        <v>436</v>
      </c>
      <c r="O991" s="142">
        <f t="shared" si="175"/>
        <v>35.340537999999995</v>
      </c>
      <c r="P991" s="93"/>
      <c r="Q991" s="93">
        <f t="shared" si="174"/>
        <v>671.47022199999992</v>
      </c>
    </row>
    <row r="992" spans="1:17" s="94" customFormat="1" ht="30" x14ac:dyDescent="0.25">
      <c r="A992" s="276"/>
      <c r="B992" s="279"/>
      <c r="C992" s="269"/>
      <c r="D992" s="208" t="s">
        <v>80</v>
      </c>
      <c r="E992" s="96" t="s">
        <v>81</v>
      </c>
      <c r="F992" s="206" t="s">
        <v>213</v>
      </c>
      <c r="G992" s="168">
        <f>MROUND(H992*K992*I992/L992,0.00000001)</f>
        <v>7.4740200000000005E-3</v>
      </c>
      <c r="H992" s="182">
        <f>H386</f>
        <v>71</v>
      </c>
      <c r="I992" s="176">
        <f>I990</f>
        <v>2.0000899999999999E-3</v>
      </c>
      <c r="J992" s="182"/>
      <c r="K992" s="184">
        <v>1</v>
      </c>
      <c r="L992" s="184">
        <f>'норма часов'!$H$15</f>
        <v>19</v>
      </c>
      <c r="M992" s="178" t="str">
        <f t="shared" si="176"/>
        <v>71 отключений(потребность) *0,00200009/19чел.</v>
      </c>
      <c r="N992" s="133">
        <f t="shared" si="177"/>
        <v>4905</v>
      </c>
      <c r="O992" s="142">
        <f t="shared" si="175"/>
        <v>36.660067999999995</v>
      </c>
      <c r="P992" s="93"/>
      <c r="Q992" s="93">
        <f t="shared" si="174"/>
        <v>696.54129199999988</v>
      </c>
    </row>
    <row r="993" spans="1:17" s="94" customFormat="1" ht="45" x14ac:dyDescent="0.25">
      <c r="A993" s="276"/>
      <c r="B993" s="279"/>
      <c r="C993" s="269"/>
      <c r="D993" s="166" t="s">
        <v>305</v>
      </c>
      <c r="E993" s="96" t="s">
        <v>28</v>
      </c>
      <c r="F993" s="96" t="s">
        <v>313</v>
      </c>
      <c r="G993" s="168">
        <f>MROUND(H993*K993*I993/L993,0.00000001)</f>
        <v>1.4948040000000001E-2</v>
      </c>
      <c r="H993" s="182">
        <f>H84</f>
        <v>71</v>
      </c>
      <c r="I993" s="176">
        <f>I991</f>
        <v>2.0000899999999999E-3</v>
      </c>
      <c r="J993" s="182"/>
      <c r="K993" s="184">
        <v>2</v>
      </c>
      <c r="L993" s="184">
        <f>'норма часов'!$H$15</f>
        <v>19</v>
      </c>
      <c r="M993" s="178" t="str">
        <f>CONCATENATE(H993," ",F993," ","в год","*",K993," раза в год","*",I993,"/",L993,"чел.")</f>
        <v>71 количество устройство в год*2 раза в год*0,00200009/19чел.</v>
      </c>
      <c r="N993" s="133">
        <f t="shared" si="177"/>
        <v>2725</v>
      </c>
      <c r="O993" s="142">
        <f t="shared" si="175"/>
        <v>40.733408999999995</v>
      </c>
      <c r="P993" s="93"/>
      <c r="Q993" s="93">
        <f t="shared" si="174"/>
        <v>773.93477099999996</v>
      </c>
    </row>
    <row r="994" spans="1:17" s="98" customFormat="1" ht="31.5" x14ac:dyDescent="0.25">
      <c r="A994" s="276"/>
      <c r="B994" s="279"/>
      <c r="C994" s="269"/>
      <c r="D994" s="209" t="s">
        <v>307</v>
      </c>
      <c r="E994" s="166" t="s">
        <v>26</v>
      </c>
      <c r="F994" s="210" t="s">
        <v>26</v>
      </c>
      <c r="G994" s="168">
        <f>MROUND(H994*K994*I994/L994,0.0000000001)</f>
        <v>7.4740205000000002E-3</v>
      </c>
      <c r="H994" s="182">
        <f>H85</f>
        <v>71</v>
      </c>
      <c r="I994" s="176">
        <f>I991</f>
        <v>2.0000899999999999E-3</v>
      </c>
      <c r="J994" s="182"/>
      <c r="K994" s="184">
        <v>1</v>
      </c>
      <c r="L994" s="184">
        <f>'норма часов'!$H$15</f>
        <v>19</v>
      </c>
      <c r="M994" s="178" t="str">
        <f t="shared" si="176"/>
        <v>71 шт *0,00200009/19чел.</v>
      </c>
      <c r="N994" s="133">
        <f t="shared" si="177"/>
        <v>11009</v>
      </c>
      <c r="O994" s="142">
        <f t="shared" si="175"/>
        <v>82.281492</v>
      </c>
      <c r="P994" s="97"/>
      <c r="Q994" s="93">
        <f t="shared" si="174"/>
        <v>1563.348348</v>
      </c>
    </row>
    <row r="995" spans="1:17" s="98" customFormat="1" ht="63" x14ac:dyDescent="0.25">
      <c r="A995" s="276"/>
      <c r="B995" s="279"/>
      <c r="C995" s="269"/>
      <c r="D995" s="211" t="s">
        <v>308</v>
      </c>
      <c r="E995" s="166" t="s">
        <v>26</v>
      </c>
      <c r="F995" s="210" t="s">
        <v>26</v>
      </c>
      <c r="G995" s="168">
        <f>MROUND(H995*K995*I995/L995,0.0000000001)</f>
        <v>1.052679E-4</v>
      </c>
      <c r="H995" s="182">
        <f>H86</f>
        <v>1</v>
      </c>
      <c r="I995" s="176">
        <f>I992</f>
        <v>2.0000899999999999E-3</v>
      </c>
      <c r="J995" s="182"/>
      <c r="K995" s="184">
        <v>1</v>
      </c>
      <c r="L995" s="184">
        <f>'норма часов'!$H$15</f>
        <v>19</v>
      </c>
      <c r="M995" s="178" t="str">
        <f t="shared" si="176"/>
        <v>1 шт *0,00200009/19чел.</v>
      </c>
      <c r="N995" s="133">
        <f t="shared" si="177"/>
        <v>32700</v>
      </c>
      <c r="O995" s="142">
        <f t="shared" si="175"/>
        <v>3.4422599999999997</v>
      </c>
      <c r="P995" s="97"/>
      <c r="Q995" s="93">
        <f t="shared" si="174"/>
        <v>65.402939999999987</v>
      </c>
    </row>
    <row r="996" spans="1:17" s="94" customFormat="1" ht="60" x14ac:dyDescent="0.25">
      <c r="A996" s="276"/>
      <c r="B996" s="279"/>
      <c r="C996" s="269"/>
      <c r="D996" s="166" t="s">
        <v>306</v>
      </c>
      <c r="E996" s="96" t="s">
        <v>26</v>
      </c>
      <c r="F996" s="206" t="s">
        <v>26</v>
      </c>
      <c r="G996" s="168">
        <f>MROUND(H996*K996*I996/L996,0.0000000001)</f>
        <v>7.4740205000000002E-3</v>
      </c>
      <c r="H996" s="182">
        <f>H87</f>
        <v>71</v>
      </c>
      <c r="I996" s="176">
        <f>I992</f>
        <v>2.0000899999999999E-3</v>
      </c>
      <c r="J996" s="182"/>
      <c r="K996" s="184">
        <v>1</v>
      </c>
      <c r="L996" s="184">
        <f>'норма часов'!$H$15</f>
        <v>19</v>
      </c>
      <c r="M996" s="178" t="str">
        <f t="shared" si="176"/>
        <v>71 шт *0,00200009/19чел.</v>
      </c>
      <c r="N996" s="133">
        <f t="shared" si="177"/>
        <v>6104</v>
      </c>
      <c r="O996" s="142">
        <f t="shared" si="175"/>
        <v>45.621420999999998</v>
      </c>
      <c r="P996" s="93"/>
      <c r="Q996" s="93">
        <f t="shared" si="174"/>
        <v>866.80699899999991</v>
      </c>
    </row>
    <row r="997" spans="1:17" s="94" customFormat="1" ht="45" x14ac:dyDescent="0.25">
      <c r="A997" s="276"/>
      <c r="B997" s="279"/>
      <c r="C997" s="269"/>
      <c r="D997" s="208" t="s">
        <v>33</v>
      </c>
      <c r="E997" s="96" t="s">
        <v>28</v>
      </c>
      <c r="F997" s="206" t="s">
        <v>26</v>
      </c>
      <c r="G997" s="168">
        <f>MROUND(H997*K997*I997/L997,0.00000001)</f>
        <v>8.9688249999999997E-2</v>
      </c>
      <c r="H997" s="182">
        <f>H593</f>
        <v>71</v>
      </c>
      <c r="I997" s="176">
        <f>I993</f>
        <v>2.0000899999999999E-3</v>
      </c>
      <c r="J997" s="182"/>
      <c r="K997" s="184">
        <v>12</v>
      </c>
      <c r="L997" s="184">
        <f>'норма часов'!$H$15</f>
        <v>19</v>
      </c>
      <c r="M997" s="178" t="str">
        <f>CONCATENATE(H997," ",F997," ","в мес.","*",K997,"мес.","*",I997,"/",L997,"чел.")</f>
        <v>71 шт в мес.*12мес.*0,00200009/19чел.</v>
      </c>
      <c r="N997" s="133">
        <f>N593</f>
        <v>2200</v>
      </c>
      <c r="O997" s="142">
        <f t="shared" si="175"/>
        <v>197.31414999999998</v>
      </c>
      <c r="P997" s="93"/>
      <c r="Q997" s="93">
        <f t="shared" si="174"/>
        <v>3748.9688499999997</v>
      </c>
    </row>
    <row r="998" spans="1:17" s="94" customFormat="1" ht="28.5" x14ac:dyDescent="0.25">
      <c r="A998" s="276"/>
      <c r="B998" s="279"/>
      <c r="C998" s="201" t="s">
        <v>256</v>
      </c>
      <c r="D998" s="208"/>
      <c r="E998" s="96"/>
      <c r="F998" s="206"/>
      <c r="G998" s="168"/>
      <c r="H998" s="182"/>
      <c r="I998" s="176"/>
      <c r="J998" s="182"/>
      <c r="K998" s="184"/>
      <c r="L998" s="184"/>
      <c r="M998" s="178"/>
      <c r="N998" s="139"/>
      <c r="O998" s="140">
        <f>SUM(O977:O997)</f>
        <v>2771.7693119999994</v>
      </c>
      <c r="P998" s="93"/>
      <c r="Q998" s="93">
        <f t="shared" si="174"/>
        <v>0</v>
      </c>
    </row>
    <row r="999" spans="1:17" s="94" customFormat="1" x14ac:dyDescent="0.25">
      <c r="A999" s="276"/>
      <c r="B999" s="279"/>
      <c r="C999" s="198" t="s">
        <v>65</v>
      </c>
      <c r="D999" s="208" t="s">
        <v>115</v>
      </c>
      <c r="E999" s="96" t="s">
        <v>116</v>
      </c>
      <c r="F999" s="206" t="s">
        <v>214</v>
      </c>
      <c r="G999" s="168">
        <f>MROUND(H999*K999*I999/L999,0.0000000001)</f>
        <v>7.4740205000000002E-3</v>
      </c>
      <c r="H999" s="182">
        <f>H90</f>
        <v>71</v>
      </c>
      <c r="I999" s="176">
        <f>I997</f>
        <v>2.0000899999999999E-3</v>
      </c>
      <c r="J999" s="182"/>
      <c r="K999" s="184">
        <v>1</v>
      </c>
      <c r="L999" s="184">
        <f>'норма часов'!$H$15</f>
        <v>19</v>
      </c>
      <c r="M999" s="178" t="str">
        <f>CONCATENATE(H999," ",F999," ","*",I999,"/",L999,"чел.")</f>
        <v>71 учреждений *0,00200009/19чел.</v>
      </c>
      <c r="N999" s="133">
        <f>N90</f>
        <v>56700</v>
      </c>
      <c r="O999" s="142">
        <f t="shared" ref="O999:O1013" si="178">MROUND(G999*N999,0.000001)</f>
        <v>423.77696199999997</v>
      </c>
      <c r="P999" s="93"/>
      <c r="Q999" s="93">
        <f t="shared" si="174"/>
        <v>8051.7622779999992</v>
      </c>
    </row>
    <row r="1000" spans="1:17" s="94" customFormat="1" x14ac:dyDescent="0.25">
      <c r="A1000" s="276"/>
      <c r="B1000" s="279"/>
      <c r="C1000" s="269" t="s">
        <v>66</v>
      </c>
      <c r="D1000" s="208" t="s">
        <v>34</v>
      </c>
      <c r="E1000" s="96" t="s">
        <v>47</v>
      </c>
      <c r="F1000" s="206" t="s">
        <v>215</v>
      </c>
      <c r="G1000" s="168">
        <f t="shared" ref="G1000:G1006" si="179">MROUND(H1000*K1000*I1000/L1000,0.00000001)</f>
        <v>8.9688249999999997E-2</v>
      </c>
      <c r="H1000" s="182">
        <f>H91</f>
        <v>71</v>
      </c>
      <c r="I1000" s="176">
        <f t="shared" si="167"/>
        <v>2.0000899999999999E-3</v>
      </c>
      <c r="J1000" s="182"/>
      <c r="K1000" s="184">
        <v>12</v>
      </c>
      <c r="L1000" s="184">
        <f>'норма часов'!$H$15</f>
        <v>19</v>
      </c>
      <c r="M1000" s="178" t="str">
        <f>CONCATENATE(H1000," ",F1000," ","в мес.","*",K1000,"мес.","*",I1000,"/",L1000,"чел.")</f>
        <v>71 зданий в мес.*12мес.*0,00200009/19чел.</v>
      </c>
      <c r="N1000" s="133">
        <f>N91</f>
        <v>4694.6300000000037</v>
      </c>
      <c r="O1000" s="142">
        <f t="shared" si="178"/>
        <v>421.05314899999996</v>
      </c>
      <c r="P1000" s="93"/>
      <c r="Q1000" s="93">
        <f t="shared" si="174"/>
        <v>8000.0098309999994</v>
      </c>
    </row>
    <row r="1001" spans="1:17" s="94" customFormat="1" x14ac:dyDescent="0.25">
      <c r="A1001" s="276"/>
      <c r="B1001" s="279"/>
      <c r="C1001" s="269"/>
      <c r="D1001" s="208" t="s">
        <v>117</v>
      </c>
      <c r="E1001" s="96" t="s">
        <v>19</v>
      </c>
      <c r="F1001" s="206" t="s">
        <v>216</v>
      </c>
      <c r="G1001" s="168">
        <f t="shared" si="179"/>
        <v>0.26190652000000003</v>
      </c>
      <c r="H1001" s="182">
        <f>H92</f>
        <v>2488</v>
      </c>
      <c r="I1001" s="176">
        <f t="shared" si="167"/>
        <v>2.0000899999999999E-3</v>
      </c>
      <c r="J1001" s="182"/>
      <c r="K1001" s="184">
        <v>1</v>
      </c>
      <c r="L1001" s="184">
        <f>'норма часов'!$H$15</f>
        <v>19</v>
      </c>
      <c r="M1001" s="178" t="str">
        <f>CONCATENATE(H1001," ",F1001," ","*",I1001,"/",L1001,"чел.")</f>
        <v>2488 чел. в год *0,00200009/19чел.</v>
      </c>
      <c r="N1001" s="133">
        <f>N92</f>
        <v>1853</v>
      </c>
      <c r="O1001" s="142">
        <f t="shared" si="178"/>
        <v>485.31278199999997</v>
      </c>
      <c r="P1001" s="93"/>
      <c r="Q1001" s="93">
        <f t="shared" si="174"/>
        <v>9220.9428579999985</v>
      </c>
    </row>
    <row r="1002" spans="1:17" s="94" customFormat="1" ht="30" x14ac:dyDescent="0.25">
      <c r="A1002" s="276"/>
      <c r="B1002" s="279"/>
      <c r="C1002" s="269"/>
      <c r="D1002" s="208" t="s">
        <v>39</v>
      </c>
      <c r="E1002" s="96" t="s">
        <v>44</v>
      </c>
      <c r="F1002" s="206" t="s">
        <v>217</v>
      </c>
      <c r="G1002" s="168">
        <f t="shared" si="179"/>
        <v>7.3687500000000003E-3</v>
      </c>
      <c r="H1002" s="182">
        <f>H396</f>
        <v>70</v>
      </c>
      <c r="I1002" s="176">
        <f t="shared" si="167"/>
        <v>2.0000899999999999E-3</v>
      </c>
      <c r="J1002" s="182"/>
      <c r="K1002" s="184">
        <v>1</v>
      </c>
      <c r="L1002" s="184">
        <f>'норма часов'!$H$15</f>
        <v>19</v>
      </c>
      <c r="M1002" s="178" t="str">
        <f>CONCATENATE(H1002," ",F1002," (по 1 ЭЦП на 1 учреждение. Срок сертификата ЭЦП 1 год) ","*",I1002,"/",L1002,"чел.")</f>
        <v>70 ЭЦП (по 1 ЭЦП на 1 учреждение. Срок сертификата ЭЦП 1 год) *0,00200009/19чел.</v>
      </c>
      <c r="N1002" s="133">
        <f>N93</f>
        <v>7743.3599999999897</v>
      </c>
      <c r="O1002" s="142">
        <f t="shared" si="178"/>
        <v>57.058883999999999</v>
      </c>
      <c r="P1002" s="93"/>
      <c r="Q1002" s="93">
        <f t="shared" si="174"/>
        <v>1084.118796</v>
      </c>
    </row>
    <row r="1003" spans="1:17" s="94" customFormat="1" ht="30" x14ac:dyDescent="0.25">
      <c r="A1003" s="276"/>
      <c r="B1003" s="279"/>
      <c r="C1003" s="269"/>
      <c r="D1003" s="208" t="s">
        <v>37</v>
      </c>
      <c r="E1003" s="96" t="s">
        <v>42</v>
      </c>
      <c r="F1003" s="206" t="s">
        <v>218</v>
      </c>
      <c r="G1003" s="168">
        <f t="shared" si="179"/>
        <v>7.3687500000000003E-3</v>
      </c>
      <c r="H1003" s="182">
        <f>H397</f>
        <v>70</v>
      </c>
      <c r="I1003" s="176">
        <f t="shared" si="167"/>
        <v>2.0000899999999999E-3</v>
      </c>
      <c r="J1003" s="182"/>
      <c r="K1003" s="184">
        <v>1</v>
      </c>
      <c r="L1003" s="184">
        <f>'норма часов'!$H$15</f>
        <v>19</v>
      </c>
      <c r="M1003" s="178" t="str">
        <f>CONCATENATE(H1003," ",F1003," (по 1 отчету на 1 учреждение) ","*",I1003,"/",L1003,"чел.")</f>
        <v>70 отчетов (по 1 отчету на 1 учреждение) *0,00200009/19чел.</v>
      </c>
      <c r="N1003" s="133">
        <f>N498</f>
        <v>6540</v>
      </c>
      <c r="O1003" s="142">
        <f t="shared" si="178"/>
        <v>48.191624999999995</v>
      </c>
      <c r="P1003" s="93"/>
      <c r="Q1003" s="93">
        <f t="shared" si="174"/>
        <v>915.64087499999994</v>
      </c>
    </row>
    <row r="1004" spans="1:17" s="94" customFormat="1" ht="30" x14ac:dyDescent="0.25">
      <c r="A1004" s="276"/>
      <c r="B1004" s="279"/>
      <c r="C1004" s="269"/>
      <c r="D1004" s="208" t="s">
        <v>38</v>
      </c>
      <c r="E1004" s="96" t="s">
        <v>43</v>
      </c>
      <c r="F1004" s="206" t="s">
        <v>219</v>
      </c>
      <c r="G1004" s="168">
        <f t="shared" si="179"/>
        <v>3.8528050000000001E-2</v>
      </c>
      <c r="H1004" s="182">
        <f>H398</f>
        <v>366</v>
      </c>
      <c r="I1004" s="176">
        <f t="shared" si="167"/>
        <v>2.0000899999999999E-3</v>
      </c>
      <c r="J1004" s="182"/>
      <c r="K1004" s="184">
        <v>1</v>
      </c>
      <c r="L1004" s="184">
        <f>'норма часов'!$H$15</f>
        <v>19</v>
      </c>
      <c r="M1004" s="178" t="str">
        <f>CONCATENATE(H1004," ",F1004," (заявленная потребность руководителями учреждений) ","*",I1004,"/",L1004,"чел.")</f>
        <v>366 мест (заявленная потребность руководителями учреждений) *0,00200009/19чел.</v>
      </c>
      <c r="N1004" s="133">
        <f t="shared" ref="N1004:N1011" si="180">N95</f>
        <v>1090</v>
      </c>
      <c r="O1004" s="142">
        <f t="shared" si="178"/>
        <v>41.995574999999995</v>
      </c>
      <c r="P1004" s="93"/>
      <c r="Q1004" s="93">
        <f t="shared" si="174"/>
        <v>797.9159249999999</v>
      </c>
    </row>
    <row r="1005" spans="1:17" s="94" customFormat="1" x14ac:dyDescent="0.25">
      <c r="A1005" s="276"/>
      <c r="B1005" s="279"/>
      <c r="C1005" s="269"/>
      <c r="D1005" s="208" t="s">
        <v>118</v>
      </c>
      <c r="E1005" s="96" t="s">
        <v>19</v>
      </c>
      <c r="F1005" s="206" t="s">
        <v>19</v>
      </c>
      <c r="G1005" s="168">
        <f t="shared" si="179"/>
        <v>0.26190652000000003</v>
      </c>
      <c r="H1005" s="182">
        <f>H904</f>
        <v>2488</v>
      </c>
      <c r="I1005" s="176">
        <f t="shared" si="167"/>
        <v>2.0000899999999999E-3</v>
      </c>
      <c r="J1005" s="182"/>
      <c r="K1005" s="184">
        <v>1</v>
      </c>
      <c r="L1005" s="184">
        <f>'норма часов'!$H$15</f>
        <v>19</v>
      </c>
      <c r="M1005" s="178" t="str">
        <f>CONCATENATE(H1005," ",F1005," ","*",I1005,"/",L1005,"чел.")</f>
        <v>2488 чел. *0,00200009/19чел.</v>
      </c>
      <c r="N1005" s="133">
        <f t="shared" si="180"/>
        <v>490.5</v>
      </c>
      <c r="O1005" s="142">
        <f>MROUND(G1005*N1005,0.000001)</f>
        <v>128.465148</v>
      </c>
      <c r="P1005" s="93"/>
      <c r="Q1005" s="93">
        <f t="shared" si="174"/>
        <v>2440.8378119999998</v>
      </c>
    </row>
    <row r="1006" spans="1:17" s="94" customFormat="1" ht="30" x14ac:dyDescent="0.25">
      <c r="A1006" s="276"/>
      <c r="B1006" s="279"/>
      <c r="C1006" s="269"/>
      <c r="D1006" s="208" t="s">
        <v>35</v>
      </c>
      <c r="E1006" s="96" t="s">
        <v>19</v>
      </c>
      <c r="F1006" s="206" t="s">
        <v>19</v>
      </c>
      <c r="G1006" s="168">
        <f t="shared" si="179"/>
        <v>1.915876E-2</v>
      </c>
      <c r="H1006" s="182">
        <f>H400</f>
        <v>182</v>
      </c>
      <c r="I1006" s="176">
        <f t="shared" si="167"/>
        <v>2.0000899999999999E-3</v>
      </c>
      <c r="J1006" s="182"/>
      <c r="K1006" s="184">
        <v>1</v>
      </c>
      <c r="L1006" s="184">
        <f>'норма часов'!$H$15</f>
        <v>19</v>
      </c>
      <c r="M1006" s="178" t="str">
        <f>CONCATENATE(H1006," ",F1006," (заявленная потребность руководителями учреждений) ","*",I1006,"/",L1006,"чел.")</f>
        <v>182 чел. (заявленная потребность руководителями учреждений) *0,00200009/19чел.</v>
      </c>
      <c r="N1006" s="133">
        <f t="shared" si="180"/>
        <v>763</v>
      </c>
      <c r="O1006" s="142">
        <f t="shared" si="178"/>
        <v>14.618134</v>
      </c>
      <c r="P1006" s="93"/>
      <c r="Q1006" s="93">
        <f t="shared" si="174"/>
        <v>277.74454600000001</v>
      </c>
    </row>
    <row r="1007" spans="1:17" s="94" customFormat="1" ht="30" x14ac:dyDescent="0.25">
      <c r="A1007" s="276"/>
      <c r="B1007" s="279"/>
      <c r="C1007" s="269"/>
      <c r="D1007" s="208" t="s">
        <v>36</v>
      </c>
      <c r="E1007" s="96" t="s">
        <v>19</v>
      </c>
      <c r="F1007" s="206" t="s">
        <v>19</v>
      </c>
      <c r="G1007" s="168">
        <f>MROUND(H1007*K1007*I1007/L1007,0.00000001)</f>
        <v>1.6105990000000001E-2</v>
      </c>
      <c r="H1007" s="182">
        <f>H401</f>
        <v>153</v>
      </c>
      <c r="I1007" s="176">
        <f t="shared" si="167"/>
        <v>2.0000899999999999E-3</v>
      </c>
      <c r="J1007" s="182"/>
      <c r="K1007" s="184">
        <v>1</v>
      </c>
      <c r="L1007" s="184">
        <f>'норма часов'!$H$15</f>
        <v>19</v>
      </c>
      <c r="M1007" s="178" t="str">
        <f>CONCATENATE(H1007," ",F1007," (заявленная потребность руководителями учреждений) ","*",I1007,"/",L1007,"чел.")</f>
        <v>153 чел. (заявленная потребность руководителями учреждений) *0,00200009/19чел.</v>
      </c>
      <c r="N1007" s="133">
        <f t="shared" si="180"/>
        <v>1635</v>
      </c>
      <c r="O1007" s="142">
        <f t="shared" si="178"/>
        <v>26.333293999999999</v>
      </c>
      <c r="P1007" s="93"/>
      <c r="Q1007" s="93">
        <f t="shared" si="174"/>
        <v>500.33258599999999</v>
      </c>
    </row>
    <row r="1008" spans="1:17" s="94" customFormat="1" ht="30" x14ac:dyDescent="0.25">
      <c r="A1008" s="276"/>
      <c r="B1008" s="279"/>
      <c r="C1008" s="269"/>
      <c r="D1008" s="208" t="s">
        <v>119</v>
      </c>
      <c r="E1008" s="96" t="s">
        <v>19</v>
      </c>
      <c r="F1008" s="206" t="s">
        <v>19</v>
      </c>
      <c r="G1008" s="168">
        <f>MROUND(H1008*K1008*I1008/L1008,0.000001)</f>
        <v>1.2105999999999999E-2</v>
      </c>
      <c r="H1008" s="182">
        <f>H402</f>
        <v>115</v>
      </c>
      <c r="I1008" s="176">
        <f t="shared" ref="I1008:I1018" si="181">I1007</f>
        <v>2.0000899999999999E-3</v>
      </c>
      <c r="J1008" s="182"/>
      <c r="K1008" s="184">
        <v>1</v>
      </c>
      <c r="L1008" s="184">
        <f>'норма часов'!$H$15</f>
        <v>19</v>
      </c>
      <c r="M1008" s="178" t="str">
        <f>CONCATENATE(H1008," ",F1008," (заявленная потребность руководителями учреждений) ","*",I1008,"/",L1008,"чел.")</f>
        <v>115 чел. (заявленная потребность руководителями учреждений) *0,00200009/19чел.</v>
      </c>
      <c r="N1008" s="133">
        <f t="shared" si="180"/>
        <v>3488</v>
      </c>
      <c r="O1008" s="142">
        <f t="shared" si="178"/>
        <v>42.225727999999997</v>
      </c>
      <c r="P1008" s="93"/>
      <c r="Q1008" s="93">
        <f t="shared" si="174"/>
        <v>802.28883199999996</v>
      </c>
    </row>
    <row r="1009" spans="1:17" s="94" customFormat="1" ht="30" x14ac:dyDescent="0.25">
      <c r="A1009" s="276"/>
      <c r="B1009" s="279"/>
      <c r="C1009" s="269"/>
      <c r="D1009" s="208" t="s">
        <v>309</v>
      </c>
      <c r="E1009" s="96" t="s">
        <v>19</v>
      </c>
      <c r="F1009" s="206" t="s">
        <v>19</v>
      </c>
      <c r="G1009" s="168">
        <f>MROUND(H1009*K1009*I1009/L1009,0.000001)</f>
        <v>0.261907</v>
      </c>
      <c r="H1009" s="182">
        <f>H403</f>
        <v>2488</v>
      </c>
      <c r="I1009" s="176">
        <f t="shared" si="181"/>
        <v>2.0000899999999999E-3</v>
      </c>
      <c r="J1009" s="182"/>
      <c r="K1009" s="184">
        <v>1</v>
      </c>
      <c r="L1009" s="184">
        <f>'норма часов'!$H$15</f>
        <v>19</v>
      </c>
      <c r="M1009" s="178" t="str">
        <f>CONCATENATE(H1009," ",F1009," (заявленная потребность руководителями учреждений) ","*",I1009,"/",L1009,"чел.")</f>
        <v>2488 чел. (заявленная потребность руководителями учреждений) *0,00200009/19чел.</v>
      </c>
      <c r="N1009" s="133">
        <f t="shared" si="180"/>
        <v>545</v>
      </c>
      <c r="O1009" s="142">
        <f t="shared" si="178"/>
        <v>142.739315</v>
      </c>
      <c r="P1009" s="93"/>
      <c r="Q1009" s="93">
        <f t="shared" si="174"/>
        <v>2712.0469849999999</v>
      </c>
    </row>
    <row r="1010" spans="1:17" s="94" customFormat="1" x14ac:dyDescent="0.25">
      <c r="A1010" s="276"/>
      <c r="B1010" s="279"/>
      <c r="C1010" s="269"/>
      <c r="D1010" s="166"/>
      <c r="E1010" s="166"/>
      <c r="F1010" s="206" t="s">
        <v>19</v>
      </c>
      <c r="G1010" s="168"/>
      <c r="H1010" s="182">
        <f>H404</f>
        <v>0</v>
      </c>
      <c r="I1010" s="176">
        <f t="shared" si="181"/>
        <v>2.0000899999999999E-3</v>
      </c>
      <c r="J1010" s="182"/>
      <c r="K1010" s="184">
        <v>1</v>
      </c>
      <c r="L1010" s="184">
        <f>'норма часов'!$H$15</f>
        <v>19</v>
      </c>
      <c r="M1010" s="178"/>
      <c r="N1010" s="133">
        <f t="shared" si="180"/>
        <v>0</v>
      </c>
      <c r="O1010" s="142">
        <f t="shared" si="178"/>
        <v>0</v>
      </c>
      <c r="P1010" s="93"/>
      <c r="Q1010" s="93"/>
    </row>
    <row r="1011" spans="1:17" s="94" customFormat="1" x14ac:dyDescent="0.25">
      <c r="A1011" s="276"/>
      <c r="B1011" s="279"/>
      <c r="C1011" s="269"/>
      <c r="D1011" s="166" t="s">
        <v>287</v>
      </c>
      <c r="E1011" s="166" t="s">
        <v>248</v>
      </c>
      <c r="F1011" s="206" t="str">
        <f>F809</f>
        <v>шт.</v>
      </c>
      <c r="G1011" s="168">
        <f>MROUND(H1011*K1011*I1011/L1011,0.00000001)</f>
        <v>7.3687500000000003E-3</v>
      </c>
      <c r="H1011" s="182">
        <f>H102</f>
        <v>70</v>
      </c>
      <c r="I1011" s="176">
        <f t="shared" si="181"/>
        <v>2.0000899999999999E-3</v>
      </c>
      <c r="J1011" s="182"/>
      <c r="K1011" s="184">
        <v>1</v>
      </c>
      <c r="L1011" s="184">
        <f>'норма часов'!$H$15</f>
        <v>19</v>
      </c>
      <c r="M1011" s="178" t="str">
        <f>CONCATENATE(H1011," ",F1011," ","*",I1011,"/",L1011,"чел.")</f>
        <v>70 шт. *0,00200009/19чел.</v>
      </c>
      <c r="N1011" s="133">
        <f t="shared" si="180"/>
        <v>65258.299999999923</v>
      </c>
      <c r="O1011" s="142">
        <f t="shared" si="178"/>
        <v>480.87209799999999</v>
      </c>
      <c r="P1011" s="93"/>
      <c r="Q1011" s="93">
        <f t="shared" si="174"/>
        <v>9136.5698620000003</v>
      </c>
    </row>
    <row r="1012" spans="1:17" s="94" customFormat="1" x14ac:dyDescent="0.25">
      <c r="A1012" s="276"/>
      <c r="B1012" s="279"/>
      <c r="C1012" s="269"/>
      <c r="D1012" s="166" t="s">
        <v>284</v>
      </c>
      <c r="E1012" s="166" t="s">
        <v>26</v>
      </c>
      <c r="F1012" s="206" t="s">
        <v>26</v>
      </c>
      <c r="G1012" s="168">
        <f>MROUND(H1012*K1012*I1012/L1012,0.00000001)</f>
        <v>7.3687500000000003E-3</v>
      </c>
      <c r="H1012" s="182">
        <f>$H$103</f>
        <v>70</v>
      </c>
      <c r="I1012" s="176">
        <f t="shared" si="181"/>
        <v>2.0000899999999999E-3</v>
      </c>
      <c r="J1012" s="182"/>
      <c r="K1012" s="184">
        <v>1</v>
      </c>
      <c r="L1012" s="184">
        <f>'норма часов'!$H$15</f>
        <v>19</v>
      </c>
      <c r="M1012" s="178" t="str">
        <f>CONCATENATE(H1012," ",F1012," ","*",I1012,"/",L1012,"чел.")</f>
        <v>70 шт *0,00200009/19чел.</v>
      </c>
      <c r="N1012" s="133">
        <f>$N$103</f>
        <v>24000</v>
      </c>
      <c r="O1012" s="142">
        <f t="shared" si="178"/>
        <v>176.85</v>
      </c>
      <c r="P1012" s="93"/>
      <c r="Q1012" s="93">
        <f t="shared" si="174"/>
        <v>3360.15</v>
      </c>
    </row>
    <row r="1013" spans="1:17" s="94" customFormat="1" x14ac:dyDescent="0.25">
      <c r="A1013" s="276"/>
      <c r="B1013" s="279"/>
      <c r="C1013" s="269"/>
      <c r="D1013" s="208" t="s">
        <v>121</v>
      </c>
      <c r="E1013" s="96" t="s">
        <v>122</v>
      </c>
      <c r="F1013" s="206" t="s">
        <v>220</v>
      </c>
      <c r="G1013" s="168">
        <f>MROUND(H1013*K1013*I1013/L1013,0.00000001)</f>
        <v>7.3687500000000003E-3</v>
      </c>
      <c r="H1013" s="182">
        <f>H104</f>
        <v>70</v>
      </c>
      <c r="I1013" s="176">
        <f>I1009</f>
        <v>2.0000899999999999E-3</v>
      </c>
      <c r="J1013" s="182"/>
      <c r="K1013" s="184">
        <v>1</v>
      </c>
      <c r="L1013" s="184">
        <f>'норма часов'!$H$15</f>
        <v>19</v>
      </c>
      <c r="M1013" s="178" t="str">
        <f>CONCATENATE(H1013," ",F1013," ","*",I1013,"/",L1013,"чел.")</f>
        <v>70 сайтов *0,00200009/19чел.</v>
      </c>
      <c r="N1013" s="133">
        <f>N104</f>
        <v>5668</v>
      </c>
      <c r="O1013" s="142">
        <f t="shared" si="178"/>
        <v>41.766075000000001</v>
      </c>
      <c r="P1013" s="93"/>
      <c r="Q1013" s="93">
        <f t="shared" si="174"/>
        <v>793.55542500000001</v>
      </c>
    </row>
    <row r="1014" spans="1:17" s="94" customFormat="1" x14ac:dyDescent="0.25">
      <c r="A1014" s="276"/>
      <c r="B1014" s="279"/>
      <c r="C1014" s="201" t="s">
        <v>257</v>
      </c>
      <c r="D1014" s="208"/>
      <c r="E1014" s="96"/>
      <c r="F1014" s="206"/>
      <c r="G1014" s="168"/>
      <c r="H1014" s="182"/>
      <c r="I1014" s="176"/>
      <c r="J1014" s="182"/>
      <c r="K1014" s="184"/>
      <c r="L1014" s="184"/>
      <c r="M1014" s="178"/>
      <c r="N1014" s="139"/>
      <c r="O1014" s="140">
        <f>SUM(O1000:O1013)</f>
        <v>2107.4818070000001</v>
      </c>
      <c r="P1014" s="93"/>
      <c r="Q1014" s="93"/>
    </row>
    <row r="1015" spans="1:17" s="94" customFormat="1" ht="25.5" x14ac:dyDescent="0.25">
      <c r="A1015" s="276"/>
      <c r="B1015" s="279"/>
      <c r="C1015" s="198" t="s">
        <v>207</v>
      </c>
      <c r="D1015" s="166"/>
      <c r="E1015" s="166"/>
      <c r="F1015" s="210" t="s">
        <v>206</v>
      </c>
      <c r="G1015" s="168"/>
      <c r="H1015" s="182">
        <f>H106</f>
        <v>0</v>
      </c>
      <c r="I1015" s="176">
        <f>I1013</f>
        <v>2.0000899999999999E-3</v>
      </c>
      <c r="J1015" s="182"/>
      <c r="K1015" s="184">
        <v>12</v>
      </c>
      <c r="L1015" s="184">
        <f>'норма часов'!$H$15</f>
        <v>19</v>
      </c>
      <c r="M1015" s="178"/>
      <c r="N1015" s="133"/>
      <c r="O1015" s="142"/>
      <c r="P1015" s="93"/>
      <c r="Q1015" s="93">
        <f t="shared" si="174"/>
        <v>0</v>
      </c>
    </row>
    <row r="1016" spans="1:17" s="94" customFormat="1" ht="30" x14ac:dyDescent="0.25">
      <c r="A1016" s="276"/>
      <c r="B1016" s="279"/>
      <c r="C1016" s="198" t="s">
        <v>67</v>
      </c>
      <c r="D1016" s="166" t="s">
        <v>124</v>
      </c>
      <c r="E1016" s="193" t="s">
        <v>26</v>
      </c>
      <c r="F1016" s="181" t="s">
        <v>26</v>
      </c>
      <c r="G1016" s="168">
        <f>MROUND(H1016*K1016*I1016/L1016,0.0000001)</f>
        <v>3.7264800000000001E-2</v>
      </c>
      <c r="H1016" s="171">
        <f>H410</f>
        <v>354</v>
      </c>
      <c r="I1016" s="176">
        <f t="shared" si="181"/>
        <v>2.0000899999999999E-3</v>
      </c>
      <c r="J1016" s="182"/>
      <c r="K1016" s="184">
        <v>1</v>
      </c>
      <c r="L1016" s="184">
        <f>'норма часов'!$H$15</f>
        <v>19</v>
      </c>
      <c r="M1016" s="178" t="str">
        <f>CONCATENATE(H1016," ",F1016," ","*",I1016,"/",L1016,"чел.")</f>
        <v>354 шт *0,00200009/19чел.</v>
      </c>
      <c r="N1016" s="133">
        <f>N107</f>
        <v>2180</v>
      </c>
      <c r="O1016" s="142">
        <f>MROUND(G1016*N1016,0.000001)</f>
        <v>81.237263999999996</v>
      </c>
      <c r="P1016" s="93"/>
      <c r="Q1016" s="93">
        <f t="shared" si="174"/>
        <v>1543.508016</v>
      </c>
    </row>
    <row r="1017" spans="1:17" s="94" customFormat="1" x14ac:dyDescent="0.25">
      <c r="A1017" s="276"/>
      <c r="B1017" s="279"/>
      <c r="C1017" s="269" t="s">
        <v>226</v>
      </c>
      <c r="D1017" s="166" t="s">
        <v>40</v>
      </c>
      <c r="E1017" s="180" t="s">
        <v>26</v>
      </c>
      <c r="F1017" s="180" t="s">
        <v>48</v>
      </c>
      <c r="G1017" s="168">
        <f>MROUND(H1017*K1017*I1017/L1017,0.000001)</f>
        <v>2.9895999999999999E-2</v>
      </c>
      <c r="H1017" s="171">
        <f>H108</f>
        <v>284</v>
      </c>
      <c r="I1017" s="176">
        <f>I1013</f>
        <v>2.0000899999999999E-3</v>
      </c>
      <c r="J1017" s="182"/>
      <c r="K1017" s="184">
        <v>1</v>
      </c>
      <c r="L1017" s="184">
        <f>'норма часов'!$H$15</f>
        <v>19</v>
      </c>
      <c r="M1017" s="178" t="str">
        <f>CONCATENATE(H1017," ",F1017," ","*",I1017,"/",L1017,"чел.")</f>
        <v>284 шт. *0,00200009/19чел.</v>
      </c>
      <c r="N1017" s="133">
        <f>N108</f>
        <v>708.5</v>
      </c>
      <c r="O1017" s="142">
        <f>MROUND(G1017*N1017,0.000001)</f>
        <v>21.181315999999999</v>
      </c>
      <c r="P1017" s="93"/>
      <c r="Q1017" s="93">
        <f t="shared" si="174"/>
        <v>402.44500399999998</v>
      </c>
    </row>
    <row r="1018" spans="1:17" s="94" customFormat="1" x14ac:dyDescent="0.25">
      <c r="A1018" s="276"/>
      <c r="B1018" s="279"/>
      <c r="C1018" s="269"/>
      <c r="D1018" s="166"/>
      <c r="E1018" s="180"/>
      <c r="F1018" s="180" t="s">
        <v>48</v>
      </c>
      <c r="G1018" s="168"/>
      <c r="H1018" s="171">
        <f>H412</f>
        <v>0</v>
      </c>
      <c r="I1018" s="176">
        <f t="shared" si="181"/>
        <v>2.0000899999999999E-3</v>
      </c>
      <c r="J1018" s="182"/>
      <c r="K1018" s="184">
        <v>1</v>
      </c>
      <c r="L1018" s="184">
        <f>'норма часов'!$H$15</f>
        <v>19</v>
      </c>
      <c r="M1018" s="178"/>
      <c r="N1018" s="133">
        <f>N109</f>
        <v>0</v>
      </c>
      <c r="O1018" s="142">
        <f>MROUND(G1018*N1018,0.000001)</f>
        <v>0</v>
      </c>
      <c r="P1018" s="93"/>
      <c r="Q1018" s="93"/>
    </row>
    <row r="1019" spans="1:17" s="94" customFormat="1" x14ac:dyDescent="0.25">
      <c r="A1019" s="277"/>
      <c r="B1019" s="280"/>
      <c r="C1019" s="221" t="s">
        <v>258</v>
      </c>
      <c r="D1019" s="166"/>
      <c r="E1019" s="180"/>
      <c r="F1019" s="180"/>
      <c r="G1019" s="168"/>
      <c r="H1019" s="171"/>
      <c r="I1019" s="176"/>
      <c r="J1019" s="182"/>
      <c r="K1019" s="184"/>
      <c r="L1019" s="184"/>
      <c r="M1019" s="178"/>
      <c r="N1019" s="139"/>
      <c r="O1019" s="140">
        <f>SUM(O1017:O1018)</f>
        <v>21.181315999999999</v>
      </c>
      <c r="P1019" s="93"/>
      <c r="Q1019" s="93"/>
    </row>
    <row r="1020" spans="1:17" s="94" customFormat="1" x14ac:dyDescent="0.25">
      <c r="A1020" s="275" t="str">
        <f>CONCATENATE('норма часов'!$B$16,",  ",'норма часов'!$C$16,", ",'норма часов'!$D$16,", ",'норма часов'!$F$16)</f>
        <v>Присмотр и уход,  дети с туберкулезной интоксикацией, от 3 лет до 8 лет, группа продленного дня</v>
      </c>
      <c r="B1020" s="278" t="str">
        <f>'норма часов'!$A$16</f>
        <v>880900О.99.0.ББ08АБ35000</v>
      </c>
      <c r="C1020" s="170"/>
      <c r="D1020" s="281" t="s">
        <v>15</v>
      </c>
      <c r="E1020" s="281"/>
      <c r="F1020" s="281"/>
      <c r="G1020" s="282"/>
      <c r="H1020" s="171"/>
      <c r="I1020" s="176"/>
      <c r="J1020" s="171"/>
      <c r="K1020" s="177"/>
      <c r="L1020" s="177"/>
      <c r="M1020" s="197"/>
      <c r="N1020" s="139"/>
      <c r="O1020" s="140">
        <f>O1021+O1026+O1043</f>
        <v>57222.442112999997</v>
      </c>
      <c r="P1020" s="93"/>
      <c r="Q1020" s="93">
        <f t="shared" si="174"/>
        <v>0</v>
      </c>
    </row>
    <row r="1021" spans="1:17" s="94" customFormat="1" x14ac:dyDescent="0.25">
      <c r="A1021" s="276"/>
      <c r="B1021" s="279"/>
      <c r="C1021" s="167"/>
      <c r="D1021" s="283" t="s">
        <v>49</v>
      </c>
      <c r="E1021" s="283"/>
      <c r="F1021" s="283"/>
      <c r="G1021" s="284"/>
      <c r="H1021" s="171"/>
      <c r="I1021" s="176"/>
      <c r="J1021" s="171"/>
      <c r="K1021" s="177"/>
      <c r="L1021" s="177"/>
      <c r="M1021" s="178"/>
      <c r="N1021" s="133"/>
      <c r="O1021" s="140">
        <f>O1023+O1025</f>
        <v>22036.045440999998</v>
      </c>
      <c r="P1021" s="93"/>
      <c r="Q1021" s="93">
        <f t="shared" si="174"/>
        <v>0</v>
      </c>
    </row>
    <row r="1022" spans="1:17" s="94" customFormat="1" x14ac:dyDescent="0.25">
      <c r="A1022" s="276"/>
      <c r="B1022" s="279"/>
      <c r="C1022" s="167">
        <v>211</v>
      </c>
      <c r="D1022" s="179" t="s">
        <v>73</v>
      </c>
      <c r="E1022" s="180" t="s">
        <v>87</v>
      </c>
      <c r="F1022" s="181" t="s">
        <v>87</v>
      </c>
      <c r="G1022" s="168">
        <f>MROUND(H1022*K1022*I1022/L1022,0.000001)</f>
        <v>0.95309599999999994</v>
      </c>
      <c r="H1022" s="182">
        <f>H12</f>
        <v>754.5</v>
      </c>
      <c r="I1022" s="183">
        <f>'норма часов'!$K$16</f>
        <v>1.1053130000000001E-2</v>
      </c>
      <c r="J1022" s="182"/>
      <c r="K1022" s="184">
        <v>12</v>
      </c>
      <c r="L1022" s="184">
        <f>'норма часов'!$H$16</f>
        <v>105</v>
      </c>
      <c r="M1022" s="178" t="str">
        <f>CONCATENATE(H1022," ",F1022," ","в мес.","*",K1022,"мес.","*",I1022,"/",L1022,"чел.")</f>
        <v>754,5 шт. ед в мес.*12мес.*0,01105313/105чел.</v>
      </c>
      <c r="N1022" s="133">
        <f>N12</f>
        <v>17757.67192842943</v>
      </c>
      <c r="O1022" s="141">
        <f>MROUND(G1022*N1022,0.000001)</f>
        <v>16924.766083999999</v>
      </c>
      <c r="P1022" s="93"/>
      <c r="Q1022" s="93">
        <f t="shared" si="174"/>
        <v>1777100.4388199998</v>
      </c>
    </row>
    <row r="1023" spans="1:17" s="94" customFormat="1" x14ac:dyDescent="0.25">
      <c r="A1023" s="276"/>
      <c r="B1023" s="279"/>
      <c r="C1023" s="170" t="s">
        <v>249</v>
      </c>
      <c r="D1023" s="179"/>
      <c r="E1023" s="180"/>
      <c r="F1023" s="181"/>
      <c r="G1023" s="168"/>
      <c r="H1023" s="182"/>
      <c r="I1023" s="217"/>
      <c r="J1023" s="182"/>
      <c r="K1023" s="184"/>
      <c r="L1023" s="184"/>
      <c r="M1023" s="178"/>
      <c r="N1023" s="139"/>
      <c r="O1023" s="140">
        <f>SUM(O1022)</f>
        <v>16924.766083999999</v>
      </c>
      <c r="P1023" s="93"/>
      <c r="Q1023" s="93">
        <f t="shared" si="174"/>
        <v>0</v>
      </c>
    </row>
    <row r="1024" spans="1:17" s="94" customFormat="1" x14ac:dyDescent="0.25">
      <c r="A1024" s="276"/>
      <c r="B1024" s="279"/>
      <c r="C1024" s="167">
        <v>213</v>
      </c>
      <c r="D1024" s="179" t="s">
        <v>74</v>
      </c>
      <c r="E1024" s="180" t="s">
        <v>75</v>
      </c>
      <c r="F1024" s="181"/>
      <c r="G1024" s="168">
        <v>30.2</v>
      </c>
      <c r="H1024" s="171"/>
      <c r="I1024" s="176">
        <f>I1022</f>
        <v>1.1053130000000001E-2</v>
      </c>
      <c r="J1024" s="171"/>
      <c r="K1024" s="177">
        <v>12</v>
      </c>
      <c r="L1024" s="184">
        <f>'норма часов'!$H$16</f>
        <v>105</v>
      </c>
      <c r="M1024" s="178"/>
      <c r="N1024" s="133"/>
      <c r="O1024" s="142">
        <f>MROUND(O1022*0.302,0.000001)</f>
        <v>5111.2793569999994</v>
      </c>
      <c r="P1024" s="93"/>
      <c r="Q1024" s="93">
        <f t="shared" si="174"/>
        <v>536684.3324849999</v>
      </c>
    </row>
    <row r="1025" spans="1:17" s="94" customFormat="1" x14ac:dyDescent="0.25">
      <c r="A1025" s="276"/>
      <c r="B1025" s="279"/>
      <c r="C1025" s="170" t="s">
        <v>250</v>
      </c>
      <c r="D1025" s="179"/>
      <c r="E1025" s="180"/>
      <c r="F1025" s="181"/>
      <c r="G1025" s="168"/>
      <c r="H1025" s="171"/>
      <c r="I1025" s="176"/>
      <c r="J1025" s="171"/>
      <c r="K1025" s="177"/>
      <c r="L1025" s="184"/>
      <c r="M1025" s="178"/>
      <c r="N1025" s="139"/>
      <c r="O1025" s="140">
        <f>SUM(O1024)</f>
        <v>5111.2793569999994</v>
      </c>
      <c r="P1025" s="93"/>
      <c r="Q1025" s="93">
        <f t="shared" si="174"/>
        <v>0</v>
      </c>
    </row>
    <row r="1026" spans="1:17" s="94" customFormat="1" x14ac:dyDescent="0.25">
      <c r="A1026" s="276"/>
      <c r="B1026" s="279"/>
      <c r="C1026" s="167"/>
      <c r="D1026" s="285" t="s">
        <v>50</v>
      </c>
      <c r="E1026" s="285"/>
      <c r="F1026" s="285"/>
      <c r="G1026" s="284"/>
      <c r="H1026" s="171"/>
      <c r="I1026" s="176">
        <f>I1024</f>
        <v>1.1053130000000001E-2</v>
      </c>
      <c r="J1026" s="171"/>
      <c r="K1026" s="177"/>
      <c r="L1026" s="184"/>
      <c r="M1026" s="178"/>
      <c r="N1026" s="133"/>
      <c r="O1026" s="140">
        <f>O1036+O1037+O1038+O1039+O1040++O1041</f>
        <v>35186.396672000003</v>
      </c>
      <c r="P1026" s="93"/>
      <c r="Q1026" s="93">
        <f t="shared" si="174"/>
        <v>0</v>
      </c>
    </row>
    <row r="1027" spans="1:17" s="94" customFormat="1" ht="30" x14ac:dyDescent="0.25">
      <c r="A1027" s="276"/>
      <c r="B1027" s="279"/>
      <c r="C1027" s="272" t="s">
        <v>67</v>
      </c>
      <c r="D1027" s="166" t="s">
        <v>88</v>
      </c>
      <c r="E1027" s="193" t="s">
        <v>26</v>
      </c>
      <c r="F1027" s="181" t="s">
        <v>26</v>
      </c>
      <c r="G1027" s="168">
        <f>MROUND(H1027*K1027*I1027/L1027,0.000001)</f>
        <v>0.46854699999999999</v>
      </c>
      <c r="H1027" s="171">
        <f>H421</f>
        <v>4451</v>
      </c>
      <c r="I1027" s="176">
        <f t="shared" ref="I1027:I1108" si="182">I1026</f>
        <v>1.1053130000000001E-2</v>
      </c>
      <c r="J1027" s="182"/>
      <c r="K1027" s="184">
        <v>1</v>
      </c>
      <c r="L1027" s="184">
        <f>'норма часов'!$H$16</f>
        <v>105</v>
      </c>
      <c r="M1027" s="178" t="str">
        <f>CONCATENATE(H1027," ",F1027," ","*",I1027,"/",L1027,"чел.")</f>
        <v>4451 шт *0,01105313/105чел.</v>
      </c>
      <c r="N1027" s="133">
        <f>N17</f>
        <v>4487.7952145585241</v>
      </c>
      <c r="O1027" s="142">
        <f t="shared" ref="O1027:O1035" si="183">MROUND(G1027*N1027,0.000001)</f>
        <v>2102.742984</v>
      </c>
      <c r="P1027" s="93"/>
      <c r="Q1027" s="93">
        <f t="shared" si="174"/>
        <v>220788.01332</v>
      </c>
    </row>
    <row r="1028" spans="1:17" s="94" customFormat="1" ht="30" x14ac:dyDescent="0.25">
      <c r="A1028" s="276"/>
      <c r="B1028" s="279"/>
      <c r="C1028" s="273"/>
      <c r="D1028" s="166" t="s">
        <v>89</v>
      </c>
      <c r="E1028" s="193" t="s">
        <v>26</v>
      </c>
      <c r="F1028" s="181" t="s">
        <v>26</v>
      </c>
      <c r="G1028" s="168">
        <f>MROUND(H1028*K1028*I1028/L1028,0.000001)</f>
        <v>0.21727299999999999</v>
      </c>
      <c r="H1028" s="171">
        <f>H422</f>
        <v>2064</v>
      </c>
      <c r="I1028" s="176">
        <f t="shared" si="182"/>
        <v>1.1053130000000001E-2</v>
      </c>
      <c r="J1028" s="182"/>
      <c r="K1028" s="184">
        <v>1</v>
      </c>
      <c r="L1028" s="184">
        <f>'норма часов'!$H$16</f>
        <v>105</v>
      </c>
      <c r="M1028" s="178" t="str">
        <f t="shared" ref="M1028:M1035" si="184">CONCATENATE(H1028," ",F1028," ","*",I1028,"/",L1028,"чел.")</f>
        <v>2064 шт *0,01105313/105чел.</v>
      </c>
      <c r="N1028" s="133">
        <f>N18</f>
        <v>10298.088691860465</v>
      </c>
      <c r="O1028" s="142">
        <f t="shared" si="183"/>
        <v>2237.4966239999999</v>
      </c>
      <c r="P1028" s="93"/>
      <c r="Q1028" s="93">
        <f t="shared" si="174"/>
        <v>234937.14551999999</v>
      </c>
    </row>
    <row r="1029" spans="1:17" s="94" customFormat="1" ht="30" x14ac:dyDescent="0.25">
      <c r="A1029" s="276"/>
      <c r="B1029" s="279"/>
      <c r="C1029" s="273"/>
      <c r="D1029" s="166" t="s">
        <v>90</v>
      </c>
      <c r="E1029" s="193" t="s">
        <v>26</v>
      </c>
      <c r="F1029" s="181" t="s">
        <v>26</v>
      </c>
      <c r="G1029" s="168">
        <f>MROUND(H1029*K1029*I1029/L1029,0.00000001)</f>
        <v>3.36857E-3</v>
      </c>
      <c r="H1029" s="171">
        <f>H423</f>
        <v>32</v>
      </c>
      <c r="I1029" s="176">
        <f t="shared" si="182"/>
        <v>1.1053130000000001E-2</v>
      </c>
      <c r="J1029" s="182"/>
      <c r="K1029" s="184">
        <v>1</v>
      </c>
      <c r="L1029" s="184">
        <f>'норма часов'!$H$16</f>
        <v>105</v>
      </c>
      <c r="M1029" s="178" t="str">
        <f t="shared" si="184"/>
        <v>32 шт *0,01105313/105чел.</v>
      </c>
      <c r="N1029" s="133">
        <f>N19</f>
        <v>92105</v>
      </c>
      <c r="O1029" s="142">
        <f t="shared" si="183"/>
        <v>310.26213999999999</v>
      </c>
      <c r="P1029" s="93"/>
      <c r="Q1029" s="93">
        <f t="shared" si="174"/>
        <v>32577.524699999998</v>
      </c>
    </row>
    <row r="1030" spans="1:17" s="94" customFormat="1" ht="30" x14ac:dyDescent="0.25">
      <c r="A1030" s="276"/>
      <c r="B1030" s="279"/>
      <c r="C1030" s="273"/>
      <c r="D1030" s="166" t="s">
        <v>293</v>
      </c>
      <c r="E1030" s="193" t="s">
        <v>26</v>
      </c>
      <c r="F1030" s="181" t="s">
        <v>26</v>
      </c>
      <c r="G1030" s="168">
        <f t="shared" ref="G1030:G1035" si="185">MROUND(H1030*K1030*I1030/L1030,0.00000001)</f>
        <v>1.1158400000000001E-2</v>
      </c>
      <c r="H1030" s="171">
        <f>$H$20</f>
        <v>106</v>
      </c>
      <c r="I1030" s="176">
        <f t="shared" si="182"/>
        <v>1.1053130000000001E-2</v>
      </c>
      <c r="J1030" s="182"/>
      <c r="K1030" s="184">
        <v>1</v>
      </c>
      <c r="L1030" s="184">
        <f>'норма часов'!$H$16</f>
        <v>105</v>
      </c>
      <c r="M1030" s="178" t="str">
        <f t="shared" si="184"/>
        <v>106 шт *0,01105313/105чел.</v>
      </c>
      <c r="N1030" s="130">
        <f>$N$20</f>
        <v>25724</v>
      </c>
      <c r="O1030" s="142">
        <f t="shared" si="183"/>
        <v>287.03868199999999</v>
      </c>
      <c r="P1030" s="93"/>
      <c r="Q1030" s="93">
        <f t="shared" si="174"/>
        <v>30139.061610000001</v>
      </c>
    </row>
    <row r="1031" spans="1:17" s="94" customFormat="1" x14ac:dyDescent="0.25">
      <c r="A1031" s="276"/>
      <c r="B1031" s="279"/>
      <c r="C1031" s="273"/>
      <c r="D1031" s="166" t="s">
        <v>288</v>
      </c>
      <c r="E1031" s="193" t="s">
        <v>26</v>
      </c>
      <c r="F1031" s="181" t="s">
        <v>26</v>
      </c>
      <c r="G1031" s="168">
        <f t="shared" si="185"/>
        <v>1.242161E-2</v>
      </c>
      <c r="H1031" s="171">
        <f>$H$21</f>
        <v>118</v>
      </c>
      <c r="I1031" s="176">
        <f t="shared" si="182"/>
        <v>1.1053130000000001E-2</v>
      </c>
      <c r="J1031" s="182"/>
      <c r="K1031" s="184">
        <v>1</v>
      </c>
      <c r="L1031" s="184">
        <f>'норма часов'!$H$16</f>
        <v>105</v>
      </c>
      <c r="M1031" s="178" t="str">
        <f t="shared" si="184"/>
        <v>118 шт *0,01105313/105чел.</v>
      </c>
      <c r="N1031" s="130">
        <f>$N$21</f>
        <v>66824.851694915254</v>
      </c>
      <c r="O1031" s="142">
        <f t="shared" si="183"/>
        <v>830.07224599999995</v>
      </c>
      <c r="P1031" s="93"/>
      <c r="Q1031" s="93">
        <f t="shared" si="174"/>
        <v>87157.585829999996</v>
      </c>
    </row>
    <row r="1032" spans="1:17" s="94" customFormat="1" x14ac:dyDescent="0.25">
      <c r="A1032" s="276"/>
      <c r="B1032" s="279"/>
      <c r="C1032" s="273"/>
      <c r="D1032" s="166" t="s">
        <v>289</v>
      </c>
      <c r="E1032" s="193" t="s">
        <v>26</v>
      </c>
      <c r="F1032" s="181" t="s">
        <v>26</v>
      </c>
      <c r="G1032" s="168">
        <f t="shared" si="185"/>
        <v>3.36857E-3</v>
      </c>
      <c r="H1032" s="171">
        <f>$H$22</f>
        <v>32</v>
      </c>
      <c r="I1032" s="176">
        <f t="shared" si="182"/>
        <v>1.1053130000000001E-2</v>
      </c>
      <c r="J1032" s="182"/>
      <c r="K1032" s="184">
        <v>1</v>
      </c>
      <c r="L1032" s="184">
        <f>'норма часов'!$H$16</f>
        <v>105</v>
      </c>
      <c r="M1032" s="178" t="str">
        <f t="shared" si="184"/>
        <v>32 шт *0,01105313/105чел.</v>
      </c>
      <c r="N1032" s="130">
        <f>$N$22</f>
        <v>55471.189999999973</v>
      </c>
      <c r="O1032" s="142">
        <f t="shared" si="183"/>
        <v>186.858586</v>
      </c>
      <c r="P1032" s="93"/>
      <c r="Q1032" s="93">
        <f t="shared" si="174"/>
        <v>19620.151529999999</v>
      </c>
    </row>
    <row r="1033" spans="1:17" s="94" customFormat="1" ht="30" x14ac:dyDescent="0.25">
      <c r="A1033" s="276"/>
      <c r="B1033" s="279"/>
      <c r="C1033" s="273"/>
      <c r="D1033" s="166" t="s">
        <v>290</v>
      </c>
      <c r="E1033" s="193" t="s">
        <v>26</v>
      </c>
      <c r="F1033" s="181" t="s">
        <v>26</v>
      </c>
      <c r="G1033" s="168">
        <f t="shared" si="185"/>
        <v>2.9475E-3</v>
      </c>
      <c r="H1033" s="171">
        <f>$H$23</f>
        <v>28</v>
      </c>
      <c r="I1033" s="176">
        <f t="shared" si="182"/>
        <v>1.1053130000000001E-2</v>
      </c>
      <c r="J1033" s="182"/>
      <c r="K1033" s="184">
        <v>1</v>
      </c>
      <c r="L1033" s="184">
        <f>'норма часов'!$H$16</f>
        <v>105</v>
      </c>
      <c r="M1033" s="178" t="str">
        <f t="shared" si="184"/>
        <v>28 шт *0,01105313/105чел.</v>
      </c>
      <c r="N1033" s="133">
        <f>$N$23</f>
        <v>46683.610000000008</v>
      </c>
      <c r="O1033" s="142">
        <f t="shared" si="183"/>
        <v>137.59994</v>
      </c>
      <c r="P1033" s="93"/>
      <c r="Q1033" s="93">
        <f t="shared" si="174"/>
        <v>14447.993700000001</v>
      </c>
    </row>
    <row r="1034" spans="1:17" s="94" customFormat="1" x14ac:dyDescent="0.25">
      <c r="A1034" s="276"/>
      <c r="B1034" s="279"/>
      <c r="C1034" s="273"/>
      <c r="D1034" s="166" t="s">
        <v>291</v>
      </c>
      <c r="E1034" s="193" t="s">
        <v>26</v>
      </c>
      <c r="F1034" s="181" t="s">
        <v>26</v>
      </c>
      <c r="G1034" s="168">
        <f t="shared" si="185"/>
        <v>3.15804E-3</v>
      </c>
      <c r="H1034" s="171">
        <f>$H$24</f>
        <v>30</v>
      </c>
      <c r="I1034" s="176">
        <f t="shared" si="182"/>
        <v>1.1053130000000001E-2</v>
      </c>
      <c r="J1034" s="182"/>
      <c r="K1034" s="184">
        <v>1</v>
      </c>
      <c r="L1034" s="184">
        <f>'норма часов'!$H$16</f>
        <v>105</v>
      </c>
      <c r="M1034" s="178" t="str">
        <f t="shared" si="184"/>
        <v>30 шт *0,01105313/105чел.</v>
      </c>
      <c r="N1034" s="133">
        <f>$N$24</f>
        <v>16750.030000000006</v>
      </c>
      <c r="O1034" s="142">
        <f t="shared" si="183"/>
        <v>52.897264999999997</v>
      </c>
      <c r="P1034" s="93"/>
      <c r="Q1034" s="93">
        <f t="shared" si="174"/>
        <v>5554.2128249999996</v>
      </c>
    </row>
    <row r="1035" spans="1:17" s="94" customFormat="1" ht="30" x14ac:dyDescent="0.25">
      <c r="A1035" s="276"/>
      <c r="B1035" s="279"/>
      <c r="C1035" s="274"/>
      <c r="D1035" s="166" t="s">
        <v>292</v>
      </c>
      <c r="E1035" s="193" t="s">
        <v>26</v>
      </c>
      <c r="F1035" s="181" t="s">
        <v>26</v>
      </c>
      <c r="G1035" s="168">
        <f t="shared" si="185"/>
        <v>1.2526880000000001E-2</v>
      </c>
      <c r="H1035" s="171">
        <f>$H$25</f>
        <v>119</v>
      </c>
      <c r="I1035" s="176">
        <f t="shared" si="182"/>
        <v>1.1053130000000001E-2</v>
      </c>
      <c r="J1035" s="182"/>
      <c r="K1035" s="184">
        <v>1</v>
      </c>
      <c r="L1035" s="184">
        <f>'норма часов'!$H$16</f>
        <v>105</v>
      </c>
      <c r="M1035" s="178" t="str">
        <f t="shared" si="184"/>
        <v>119 шт *0,01105313/105чел.</v>
      </c>
      <c r="N1035" s="133">
        <f>$N$25</f>
        <v>11979.1</v>
      </c>
      <c r="O1035" s="142">
        <f t="shared" si="183"/>
        <v>150.06074799999999</v>
      </c>
      <c r="P1035" s="93"/>
      <c r="Q1035" s="93">
        <f t="shared" si="174"/>
        <v>15756.37854</v>
      </c>
    </row>
    <row r="1036" spans="1:17" s="94" customFormat="1" x14ac:dyDescent="0.25">
      <c r="A1036" s="276"/>
      <c r="B1036" s="279"/>
      <c r="C1036" s="170" t="s">
        <v>251</v>
      </c>
      <c r="D1036" s="166"/>
      <c r="E1036" s="193"/>
      <c r="F1036" s="181"/>
      <c r="G1036" s="168"/>
      <c r="H1036" s="171"/>
      <c r="I1036" s="176"/>
      <c r="J1036" s="182"/>
      <c r="K1036" s="184"/>
      <c r="L1036" s="184"/>
      <c r="M1036" s="178"/>
      <c r="N1036" s="139"/>
      <c r="O1036" s="140">
        <f>SUM(O1027:O1035)</f>
        <v>6295.0292149999996</v>
      </c>
      <c r="P1036" s="93"/>
      <c r="Q1036" s="93">
        <f t="shared" si="174"/>
        <v>0</v>
      </c>
    </row>
    <row r="1037" spans="1:17" s="94" customFormat="1" x14ac:dyDescent="0.25">
      <c r="A1037" s="276"/>
      <c r="B1037" s="279"/>
      <c r="C1037" s="167" t="s">
        <v>91</v>
      </c>
      <c r="D1037" s="166"/>
      <c r="E1037" s="180"/>
      <c r="F1037" s="181">
        <v>0</v>
      </c>
      <c r="G1037" s="168"/>
      <c r="H1037" s="171"/>
      <c r="I1037" s="176">
        <f>I1029</f>
        <v>1.1053130000000001E-2</v>
      </c>
      <c r="J1037" s="182"/>
      <c r="K1037" s="184"/>
      <c r="L1037" s="184"/>
      <c r="M1037" s="178"/>
      <c r="N1037" s="133"/>
      <c r="O1037" s="142">
        <f>MROUND(G1037*N1037,0.000001)</f>
        <v>0</v>
      </c>
      <c r="P1037" s="93"/>
      <c r="Q1037" s="93">
        <f t="shared" ref="Q1037:Q1100" si="186">O1037*L1037</f>
        <v>0</v>
      </c>
    </row>
    <row r="1038" spans="1:17" s="94" customFormat="1" ht="30" x14ac:dyDescent="0.25">
      <c r="A1038" s="276"/>
      <c r="B1038" s="279"/>
      <c r="C1038" s="167" t="s">
        <v>93</v>
      </c>
      <c r="D1038" s="218" t="s">
        <v>94</v>
      </c>
      <c r="E1038" s="180" t="s">
        <v>95</v>
      </c>
      <c r="F1038" s="181" t="s">
        <v>95</v>
      </c>
      <c r="G1038" s="196">
        <f>G28</f>
        <v>247</v>
      </c>
      <c r="H1038" s="171">
        <f>H28</f>
        <v>247</v>
      </c>
      <c r="I1038" s="176">
        <f t="shared" si="182"/>
        <v>1.1053130000000001E-2</v>
      </c>
      <c r="J1038" s="182"/>
      <c r="K1038" s="184">
        <v>1</v>
      </c>
      <c r="L1038" s="184">
        <f>'норма часов'!$H$16</f>
        <v>105</v>
      </c>
      <c r="M1038" s="178" t="str">
        <f>CONCATENATE(G1038,"- фактичесое посещение 1 ребенка в год")</f>
        <v>247- фактичесое посещение 1 ребенка в год</v>
      </c>
      <c r="N1038" s="133">
        <f>N432</f>
        <v>103.30800858029392</v>
      </c>
      <c r="O1038" s="142">
        <f>MROUND(G1038*N1038,0.000001)</f>
        <v>25517.078118999998</v>
      </c>
      <c r="P1038" s="93"/>
      <c r="Q1038" s="93">
        <f t="shared" si="186"/>
        <v>2679293.2024949999</v>
      </c>
    </row>
    <row r="1039" spans="1:17" s="94" customFormat="1" ht="30" x14ac:dyDescent="0.25">
      <c r="A1039" s="276"/>
      <c r="B1039" s="279"/>
      <c r="C1039" s="167" t="s">
        <v>96</v>
      </c>
      <c r="D1039" s="166" t="s">
        <v>97</v>
      </c>
      <c r="E1039" s="180" t="s">
        <v>98</v>
      </c>
      <c r="F1039" s="181" t="s">
        <v>203</v>
      </c>
      <c r="G1039" s="168">
        <f>MROUND(H1039*K1039*I1039/L1039,0.000001)</f>
        <v>2.6285400000000001</v>
      </c>
      <c r="H1039" s="171">
        <f>H433</f>
        <v>24970</v>
      </c>
      <c r="I1039" s="176">
        <f t="shared" si="182"/>
        <v>1.1053130000000001E-2</v>
      </c>
      <c r="J1039" s="182"/>
      <c r="K1039" s="184">
        <v>1</v>
      </c>
      <c r="L1039" s="184">
        <f>'норма часов'!$H$16</f>
        <v>105</v>
      </c>
      <c r="M1039" s="178" t="str">
        <f>CONCATENATE(H1039," ",F1039," ","*",I1039,"/",L1039,"чел.")</f>
        <v>24970 компл. *0,01105313/105чел.</v>
      </c>
      <c r="N1039" s="133">
        <f>N29</f>
        <v>636.48928313976774</v>
      </c>
      <c r="O1039" s="142">
        <f>MROUND(G1039*N1039,0.000001)</f>
        <v>1673.03754</v>
      </c>
      <c r="P1039" s="93"/>
      <c r="Q1039" s="93">
        <f t="shared" si="186"/>
        <v>175668.9417</v>
      </c>
    </row>
    <row r="1040" spans="1:17" s="94" customFormat="1" ht="30" x14ac:dyDescent="0.25">
      <c r="A1040" s="276"/>
      <c r="B1040" s="279"/>
      <c r="C1040" s="270" t="s">
        <v>85</v>
      </c>
      <c r="D1040" s="166" t="s">
        <v>99</v>
      </c>
      <c r="E1040" s="180" t="s">
        <v>202</v>
      </c>
      <c r="F1040" s="181" t="s">
        <v>204</v>
      </c>
      <c r="G1040" s="168">
        <f>MROUND(H1040*K1040*I1040/L1040,0.000001)</f>
        <v>0.63413399999999998</v>
      </c>
      <c r="H1040" s="171">
        <f>H434</f>
        <v>502</v>
      </c>
      <c r="I1040" s="176">
        <f t="shared" si="182"/>
        <v>1.1053130000000001E-2</v>
      </c>
      <c r="J1040" s="182"/>
      <c r="K1040" s="184">
        <v>12</v>
      </c>
      <c r="L1040" s="184">
        <f>'норма часов'!$H$16</f>
        <v>105</v>
      </c>
      <c r="M1040" s="178" t="str">
        <f>CONCATENATE(H1040," ",F1040," ","*",I1040,"/",L1040,"чел.")</f>
        <v>502 гр. *0,01105313/105чел.</v>
      </c>
      <c r="N1040" s="133">
        <f>N30</f>
        <v>2150.1340039840643</v>
      </c>
      <c r="O1040" s="142">
        <f>MROUND(G1040*N1040,0.000001)</f>
        <v>1363.473076</v>
      </c>
      <c r="P1040" s="93"/>
      <c r="Q1040" s="93">
        <f t="shared" si="186"/>
        <v>143164.67298</v>
      </c>
    </row>
    <row r="1041" spans="1:17" s="94" customFormat="1" ht="30" x14ac:dyDescent="0.25">
      <c r="A1041" s="276"/>
      <c r="B1041" s="279"/>
      <c r="C1041" s="270"/>
      <c r="D1041" s="166" t="s">
        <v>100</v>
      </c>
      <c r="E1041" s="180" t="s">
        <v>98</v>
      </c>
      <c r="F1041" s="181" t="s">
        <v>203</v>
      </c>
      <c r="G1041" s="168">
        <f>MROUND(H1041*K1041*I1041/L1041,0.00000001)</f>
        <v>3.8843860000000001E-2</v>
      </c>
      <c r="H1041" s="171">
        <f>H435</f>
        <v>369</v>
      </c>
      <c r="I1041" s="176">
        <f t="shared" si="182"/>
        <v>1.1053130000000001E-2</v>
      </c>
      <c r="J1041" s="182"/>
      <c r="K1041" s="184">
        <v>1</v>
      </c>
      <c r="L1041" s="184">
        <f>'норма часов'!$H$16</f>
        <v>105</v>
      </c>
      <c r="M1041" s="178" t="str">
        <f>CONCATENATE(H1041," ",F1041," ","*",I1041,"/",L1041,"чел.")</f>
        <v>369 компл. *0,01105313/105чел.</v>
      </c>
      <c r="N1041" s="133">
        <f>N334</f>
        <v>8695.8073170731714</v>
      </c>
      <c r="O1041" s="142">
        <f>MROUND(G1041*N1041,0.000001)</f>
        <v>337.77872199999996</v>
      </c>
      <c r="P1041" s="93"/>
      <c r="Q1041" s="93">
        <f t="shared" si="186"/>
        <v>35466.765809999997</v>
      </c>
    </row>
    <row r="1042" spans="1:17" s="94" customFormat="1" x14ac:dyDescent="0.25">
      <c r="A1042" s="276"/>
      <c r="B1042" s="279"/>
      <c r="C1042" s="170" t="s">
        <v>259</v>
      </c>
      <c r="D1042" s="283"/>
      <c r="E1042" s="283"/>
      <c r="F1042" s="283"/>
      <c r="G1042" s="284"/>
      <c r="H1042" s="171"/>
      <c r="I1042" s="176">
        <f t="shared" si="182"/>
        <v>1.1053130000000001E-2</v>
      </c>
      <c r="J1042" s="171"/>
      <c r="K1042" s="177"/>
      <c r="L1042" s="184"/>
      <c r="M1042" s="197"/>
      <c r="N1042" s="133"/>
      <c r="O1042" s="140">
        <f>O1040+O1041</f>
        <v>1701.251798</v>
      </c>
      <c r="P1042" s="93"/>
      <c r="Q1042" s="93">
        <f t="shared" si="186"/>
        <v>0</v>
      </c>
    </row>
    <row r="1043" spans="1:17" s="92" customFormat="1" x14ac:dyDescent="0.25">
      <c r="A1043" s="276"/>
      <c r="B1043" s="279"/>
      <c r="C1043" s="170"/>
      <c r="D1043" s="283" t="s">
        <v>51</v>
      </c>
      <c r="E1043" s="283"/>
      <c r="F1043" s="283"/>
      <c r="G1043" s="284"/>
      <c r="H1043" s="171"/>
      <c r="I1043" s="172">
        <f t="shared" si="182"/>
        <v>1.1053130000000001E-2</v>
      </c>
      <c r="J1043" s="173"/>
      <c r="K1043" s="174"/>
      <c r="L1043" s="184"/>
      <c r="M1043" s="175"/>
      <c r="N1043" s="139"/>
      <c r="O1043" s="140"/>
      <c r="P1043" s="91"/>
      <c r="Q1043" s="93">
        <f t="shared" si="186"/>
        <v>0</v>
      </c>
    </row>
    <row r="1044" spans="1:17" s="94" customFormat="1" x14ac:dyDescent="0.25">
      <c r="A1044" s="276"/>
      <c r="B1044" s="279"/>
      <c r="C1044" s="170"/>
      <c r="D1044" s="286" t="s">
        <v>5</v>
      </c>
      <c r="E1044" s="286"/>
      <c r="F1044" s="286"/>
      <c r="G1044" s="287"/>
      <c r="H1044" s="171"/>
      <c r="I1044" s="176">
        <f t="shared" si="182"/>
        <v>1.1053130000000001E-2</v>
      </c>
      <c r="J1044" s="171"/>
      <c r="K1044" s="177"/>
      <c r="L1044" s="184"/>
      <c r="M1044" s="197"/>
      <c r="N1044" s="139"/>
      <c r="O1044" s="140">
        <f>O1045+O1055+O1061+O1063+O1065+O1067+O1069</f>
        <v>73185.665089986825</v>
      </c>
      <c r="P1044" s="93"/>
      <c r="Q1044" s="93"/>
    </row>
    <row r="1045" spans="1:17" s="94" customFormat="1" x14ac:dyDescent="0.25">
      <c r="A1045" s="276"/>
      <c r="B1045" s="279"/>
      <c r="C1045" s="198" t="s">
        <v>57</v>
      </c>
      <c r="D1045" s="286" t="s">
        <v>6</v>
      </c>
      <c r="E1045" s="286"/>
      <c r="F1045" s="286"/>
      <c r="G1045" s="287"/>
      <c r="H1045" s="182"/>
      <c r="I1045" s="176">
        <f t="shared" si="182"/>
        <v>1.1053130000000001E-2</v>
      </c>
      <c r="J1045" s="182"/>
      <c r="K1045" s="184"/>
      <c r="L1045" s="184"/>
      <c r="M1045" s="197"/>
      <c r="N1045" s="133"/>
      <c r="O1045" s="140">
        <f>O1046+O1047+O1051+O1054</f>
        <v>19484.818835986833</v>
      </c>
      <c r="P1045" s="93"/>
      <c r="Q1045" s="93">
        <f t="shared" si="186"/>
        <v>0</v>
      </c>
    </row>
    <row r="1046" spans="1:17" s="94" customFormat="1" ht="30" x14ac:dyDescent="0.25">
      <c r="A1046" s="276"/>
      <c r="B1046" s="279"/>
      <c r="C1046" s="198" t="s">
        <v>59</v>
      </c>
      <c r="D1046" s="166" t="s">
        <v>7</v>
      </c>
      <c r="E1046" s="199" t="s">
        <v>8</v>
      </c>
      <c r="F1046" s="199" t="s">
        <v>8</v>
      </c>
      <c r="G1046" s="168">
        <f>MROUND(H1046*K1046*I1046/L1046,0.000001)</f>
        <v>409.64714899999996</v>
      </c>
      <c r="H1046" s="219">
        <f>H36</f>
        <v>3891472.4332458824</v>
      </c>
      <c r="I1046" s="176">
        <f t="shared" si="182"/>
        <v>1.1053130000000001E-2</v>
      </c>
      <c r="J1046" s="182"/>
      <c r="K1046" s="184">
        <v>1</v>
      </c>
      <c r="L1046" s="184">
        <f>'норма часов'!$H$16</f>
        <v>105</v>
      </c>
      <c r="M1046" s="178" t="str">
        <f>CONCATENATE(H1046," ",F1046,"(лимиты выделенные УЖКХ) ","*",I1046,"/",L1046,"чел.")</f>
        <v>3891472,43324588 кВт час.(лимиты выделенные УЖКХ) *0,01105313/105чел.</v>
      </c>
      <c r="N1046" s="133">
        <f>N36</f>
        <v>10.421489327157605</v>
      </c>
      <c r="O1046" s="142">
        <f>MROUND(G1046*N1046,0.000001)</f>
        <v>4269.1333909999994</v>
      </c>
      <c r="P1046" s="93"/>
      <c r="Q1046" s="93">
        <f t="shared" si="186"/>
        <v>448259.00605499995</v>
      </c>
    </row>
    <row r="1047" spans="1:17" s="94" customFormat="1" ht="30" x14ac:dyDescent="0.25">
      <c r="A1047" s="276"/>
      <c r="B1047" s="279"/>
      <c r="C1047" s="198" t="s">
        <v>60</v>
      </c>
      <c r="D1047" s="166" t="s">
        <v>9</v>
      </c>
      <c r="E1047" s="199" t="s">
        <v>10</v>
      </c>
      <c r="F1047" s="199" t="s">
        <v>10</v>
      </c>
      <c r="G1047" s="168">
        <f>MROUND(H1047*K1047*I1047/L1047,0.000001)</f>
        <v>3.1370519999999997</v>
      </c>
      <c r="H1047" s="182">
        <f>H37</f>
        <v>29800.65</v>
      </c>
      <c r="I1047" s="176">
        <f t="shared" si="182"/>
        <v>1.1053130000000001E-2</v>
      </c>
      <c r="J1047" s="182"/>
      <c r="K1047" s="184">
        <v>1</v>
      </c>
      <c r="L1047" s="184">
        <f>'норма часов'!$H$16</f>
        <v>105</v>
      </c>
      <c r="M1047" s="178" t="str">
        <f>CONCATENATE(H1047," ",F1047,"(лимиты выделенные УЖКХ) ","*",I1047,"/",L1047,"чел.")</f>
        <v>29800,65 Гкал(лимиты выделенные УЖКХ) *0,01105313/105чел.</v>
      </c>
      <c r="N1047" s="133">
        <f>N37</f>
        <v>2853.8909184866775</v>
      </c>
      <c r="O1047" s="142">
        <f>MROUND(G1047*N1047,0.000001)</f>
        <v>8952.8042139999998</v>
      </c>
      <c r="P1047" s="93"/>
      <c r="Q1047" s="93">
        <f t="shared" si="186"/>
        <v>940044.44247000001</v>
      </c>
    </row>
    <row r="1048" spans="1:17" s="94" customFormat="1" ht="30" x14ac:dyDescent="0.25">
      <c r="A1048" s="276"/>
      <c r="B1048" s="279"/>
      <c r="C1048" s="269" t="s">
        <v>61</v>
      </c>
      <c r="D1048" s="166" t="s">
        <v>12</v>
      </c>
      <c r="E1048" s="200" t="s">
        <v>11</v>
      </c>
      <c r="F1048" s="200" t="s">
        <v>11</v>
      </c>
      <c r="G1048" s="168">
        <f>MROUND(H1048*K1048*I1048/L1048,0.000001)</f>
        <v>23.983922999999997</v>
      </c>
      <c r="H1048" s="182">
        <f>H38</f>
        <v>227836.99175999995</v>
      </c>
      <c r="I1048" s="176">
        <f t="shared" si="182"/>
        <v>1.1053130000000001E-2</v>
      </c>
      <c r="J1048" s="182"/>
      <c r="K1048" s="184">
        <v>1</v>
      </c>
      <c r="L1048" s="184">
        <f>'норма часов'!$H$16</f>
        <v>105</v>
      </c>
      <c r="M1048" s="178" t="str">
        <f>CONCATENATE(H1048," ",F1048,"(лимиты выделенные УЖКХ) ","*",I1048,"/",L1048,"чел.")</f>
        <v>227836,99176 м3(лимиты выделенные УЖКХ) *0,01105313/105чел.</v>
      </c>
      <c r="N1048" s="133">
        <f>N139</f>
        <v>51.83000000000002</v>
      </c>
      <c r="O1048" s="142">
        <f>MROUND(G1048*N1048,0.000001)</f>
        <v>1243.0867289999999</v>
      </c>
      <c r="P1048" s="93"/>
      <c r="Q1048" s="93">
        <f t="shared" si="186"/>
        <v>130524.10654499999</v>
      </c>
    </row>
    <row r="1049" spans="1:17" s="94" customFormat="1" ht="30" x14ac:dyDescent="0.25">
      <c r="A1049" s="276"/>
      <c r="B1049" s="279"/>
      <c r="C1049" s="269"/>
      <c r="D1049" s="166" t="s">
        <v>17</v>
      </c>
      <c r="E1049" s="200" t="s">
        <v>11</v>
      </c>
      <c r="F1049" s="200" t="s">
        <v>11</v>
      </c>
      <c r="G1049" s="168">
        <f>MROUND(H1049*K1049*I1049/L1049,0.0000000000001)</f>
        <v>3.2854714412699999E-2</v>
      </c>
      <c r="H1049" s="182">
        <f>H443</f>
        <v>26.008809369960769</v>
      </c>
      <c r="I1049" s="176">
        <f t="shared" si="182"/>
        <v>1.1053130000000001E-2</v>
      </c>
      <c r="J1049" s="182"/>
      <c r="K1049" s="184">
        <v>12</v>
      </c>
      <c r="L1049" s="184">
        <f>'норма часов'!$H$16</f>
        <v>105</v>
      </c>
      <c r="M1049" s="178" t="str">
        <f>CONCATENATE(H1049," ",F1049,"(лимиты выделенные УЖКХ) ","*",I1049,"/",L1049,"чел.")</f>
        <v>26,0088093699608 м3(лимиты выделенные УЖКХ) *0,01105313/105чел.</v>
      </c>
      <c r="N1049" s="133">
        <f>N39</f>
        <v>57495.6</v>
      </c>
      <c r="O1049" s="142">
        <f>MROUND(G1049*N1049,0.0000000000001)</f>
        <v>1889.001517986834</v>
      </c>
      <c r="P1049" s="93"/>
      <c r="Q1049" s="93">
        <f t="shared" si="186"/>
        <v>198345.15938861755</v>
      </c>
    </row>
    <row r="1050" spans="1:17" s="94" customFormat="1" ht="30" x14ac:dyDescent="0.25">
      <c r="A1050" s="276"/>
      <c r="B1050" s="279"/>
      <c r="C1050" s="269"/>
      <c r="D1050" s="166" t="s">
        <v>13</v>
      </c>
      <c r="E1050" s="200" t="s">
        <v>11</v>
      </c>
      <c r="F1050" s="200" t="s">
        <v>11</v>
      </c>
      <c r="G1050" s="168">
        <f>MROUND(H1050*K1050*I1050/L1050,0.000001)</f>
        <v>23.983922999999997</v>
      </c>
      <c r="H1050" s="182">
        <f>H40</f>
        <v>227836.99175999995</v>
      </c>
      <c r="I1050" s="176">
        <f t="shared" si="182"/>
        <v>1.1053130000000001E-2</v>
      </c>
      <c r="J1050" s="182"/>
      <c r="K1050" s="184">
        <v>1</v>
      </c>
      <c r="L1050" s="184">
        <f>'норма часов'!$H$16</f>
        <v>105</v>
      </c>
      <c r="M1050" s="178" t="str">
        <f>CONCATENATE(H1050," ",F1050,"(лимиты выделенные УЖКХ) ","*",I1050,"/",L1050,"чел.")</f>
        <v>227836,99176 м3(лимиты выделенные УЖКХ) *0,01105313/105чел.</v>
      </c>
      <c r="N1050" s="133">
        <f>N40</f>
        <v>109.46574140931681</v>
      </c>
      <c r="O1050" s="142">
        <f>MROUND(G1050*N1050,0.000001)</f>
        <v>2625.4179129999998</v>
      </c>
      <c r="P1050" s="93"/>
      <c r="Q1050" s="93">
        <f t="shared" si="186"/>
        <v>275668.88086499996</v>
      </c>
    </row>
    <row r="1051" spans="1:17" s="94" customFormat="1" ht="28.5" x14ac:dyDescent="0.25">
      <c r="A1051" s="276"/>
      <c r="B1051" s="279"/>
      <c r="C1051" s="201" t="s">
        <v>253</v>
      </c>
      <c r="D1051" s="166"/>
      <c r="E1051" s="200"/>
      <c r="F1051" s="200"/>
      <c r="G1051" s="168"/>
      <c r="H1051" s="182"/>
      <c r="I1051" s="176"/>
      <c r="J1051" s="182"/>
      <c r="K1051" s="184"/>
      <c r="L1051" s="184"/>
      <c r="M1051" s="178"/>
      <c r="N1051" s="139"/>
      <c r="O1051" s="140">
        <f>SUM(O1048:O1050)</f>
        <v>5757.5061599868332</v>
      </c>
      <c r="P1051" s="93"/>
      <c r="Q1051" s="93">
        <f t="shared" si="186"/>
        <v>0</v>
      </c>
    </row>
    <row r="1052" spans="1:17" s="94" customFormat="1" x14ac:dyDescent="0.25">
      <c r="A1052" s="276"/>
      <c r="B1052" s="279"/>
      <c r="C1052" s="269" t="s">
        <v>208</v>
      </c>
      <c r="D1052" s="166" t="s">
        <v>21</v>
      </c>
      <c r="E1052" s="96" t="s">
        <v>11</v>
      </c>
      <c r="F1052" s="96" t="s">
        <v>11</v>
      </c>
      <c r="G1052" s="168">
        <f>MROUND(H1052*K1052*I1052/L1052,0.00000001)</f>
        <v>3.6811129999999997E-2</v>
      </c>
      <c r="H1052" s="182">
        <f>H42</f>
        <v>349.68999999999994</v>
      </c>
      <c r="I1052" s="176">
        <f>I1050</f>
        <v>1.1053130000000001E-2</v>
      </c>
      <c r="J1052" s="182"/>
      <c r="K1052" s="184">
        <v>1</v>
      </c>
      <c r="L1052" s="184">
        <f>'норма часов'!$H$16</f>
        <v>105</v>
      </c>
      <c r="M1052" s="178" t="str">
        <f>CONCATENATE(H1052," ",F1052," ","*",I1052,"/",L1052,"чел.")</f>
        <v>349,69 м3 *0,01105313/105чел.</v>
      </c>
      <c r="N1052" s="133">
        <f>N42</f>
        <v>8906.5643855986727</v>
      </c>
      <c r="O1052" s="142">
        <f>MROUND(G1052*N1052,0.000001)</f>
        <v>327.86069900000001</v>
      </c>
      <c r="P1052" s="93"/>
      <c r="Q1052" s="93">
        <f t="shared" si="186"/>
        <v>34425.373395000002</v>
      </c>
    </row>
    <row r="1053" spans="1:17" s="94" customFormat="1" ht="45" x14ac:dyDescent="0.25">
      <c r="A1053" s="276"/>
      <c r="B1053" s="279"/>
      <c r="C1053" s="269"/>
      <c r="D1053" s="166" t="s">
        <v>22</v>
      </c>
      <c r="E1053" s="96" t="s">
        <v>23</v>
      </c>
      <c r="F1053" s="96" t="s">
        <v>26</v>
      </c>
      <c r="G1053" s="168">
        <f>MROUND(H1053*K1053*I1053/L1053,0.0000001)</f>
        <v>2.9896099999999998E-2</v>
      </c>
      <c r="H1053" s="182">
        <f>H952</f>
        <v>284</v>
      </c>
      <c r="I1053" s="176">
        <f t="shared" si="182"/>
        <v>1.1053130000000001E-2</v>
      </c>
      <c r="J1053" s="182"/>
      <c r="K1053" s="184">
        <v>1</v>
      </c>
      <c r="L1053" s="184">
        <f>'норма часов'!$H$16</f>
        <v>105</v>
      </c>
      <c r="M1053" s="178" t="str">
        <f>CONCATENATE(H1053," ",F1053,"(потребность из расчета 4 контейнера для уборки территории весной и осенью на 1 учреждение)","*",I1053,"/",L1053,"чел.")</f>
        <v>284 шт(потребность из расчета 4 контейнера для уборки территории весной и осенью на 1 учреждение)*0,01105313/105чел.</v>
      </c>
      <c r="N1053" s="133">
        <f>N952</f>
        <v>5937.7100000000055</v>
      </c>
      <c r="O1053" s="142">
        <f>MROUND(G1053*N1053,0.000001)</f>
        <v>177.51437199999998</v>
      </c>
      <c r="P1053" s="93"/>
      <c r="Q1053" s="93">
        <f t="shared" si="186"/>
        <v>18639.009059999997</v>
      </c>
    </row>
    <row r="1054" spans="1:17" s="94" customFormat="1" ht="28.5" x14ac:dyDescent="0.25">
      <c r="A1054" s="276"/>
      <c r="B1054" s="279"/>
      <c r="C1054" s="201" t="s">
        <v>254</v>
      </c>
      <c r="D1054" s="166"/>
      <c r="E1054" s="96"/>
      <c r="F1054" s="96"/>
      <c r="G1054" s="168"/>
      <c r="H1054" s="182"/>
      <c r="I1054" s="176"/>
      <c r="J1054" s="182"/>
      <c r="K1054" s="184"/>
      <c r="L1054" s="184"/>
      <c r="M1054" s="178"/>
      <c r="N1054" s="139"/>
      <c r="O1054" s="140">
        <f>SUM(O1052:O1053)</f>
        <v>505.37507099999999</v>
      </c>
      <c r="P1054" s="93"/>
      <c r="Q1054" s="93">
        <f t="shared" si="186"/>
        <v>0</v>
      </c>
    </row>
    <row r="1055" spans="1:17" s="94" customFormat="1" x14ac:dyDescent="0.25">
      <c r="A1055" s="276"/>
      <c r="B1055" s="279"/>
      <c r="C1055" s="198"/>
      <c r="D1055" s="285" t="s">
        <v>14</v>
      </c>
      <c r="E1055" s="285"/>
      <c r="F1055" s="285"/>
      <c r="G1055" s="284"/>
      <c r="H1055" s="204"/>
      <c r="I1055" s="176">
        <f>I1050</f>
        <v>1.1053130000000001E-2</v>
      </c>
      <c r="J1055" s="204"/>
      <c r="K1055" s="205"/>
      <c r="L1055" s="184"/>
      <c r="M1055" s="197"/>
      <c r="N1055" s="133"/>
      <c r="O1055" s="140">
        <f>O1059+O1060</f>
        <v>45195.371485999996</v>
      </c>
      <c r="P1055" s="93"/>
      <c r="Q1055" s="93"/>
    </row>
    <row r="1056" spans="1:17" s="94" customFormat="1" x14ac:dyDescent="0.25">
      <c r="A1056" s="276"/>
      <c r="B1056" s="279"/>
      <c r="C1056" s="269" t="s">
        <v>62</v>
      </c>
      <c r="D1056" s="166" t="s">
        <v>41</v>
      </c>
      <c r="E1056" s="193" t="s">
        <v>20</v>
      </c>
      <c r="F1056" s="193" t="s">
        <v>20</v>
      </c>
      <c r="G1056" s="168">
        <f>MROUND(H1056*K1056*I1056/L1056,0.00000001)</f>
        <v>5.7054935900000006</v>
      </c>
      <c r="H1056" s="182">
        <f>H147</f>
        <v>54199.745000000003</v>
      </c>
      <c r="I1056" s="176">
        <f t="shared" si="182"/>
        <v>1.1053130000000001E-2</v>
      </c>
      <c r="J1056" s="182"/>
      <c r="K1056" s="184">
        <v>1</v>
      </c>
      <c r="L1056" s="184">
        <f>'норма часов'!$H$16</f>
        <v>105</v>
      </c>
      <c r="M1056" s="178" t="str">
        <f>CONCATENATE(H1056," ",F1056," ","*",I1056,"/",L1056,"чел.")</f>
        <v>54199,745 м2 *0,01105313/105чел.</v>
      </c>
      <c r="N1056" s="133">
        <f>N46</f>
        <v>1389.0226051801535</v>
      </c>
      <c r="O1056" s="142">
        <f>MROUND(G1056*N1056,0.000001)</f>
        <v>7925.0595699999994</v>
      </c>
      <c r="P1056" s="93"/>
      <c r="Q1056" s="93">
        <f t="shared" si="186"/>
        <v>832131.25484999991</v>
      </c>
    </row>
    <row r="1057" spans="1:17" s="94" customFormat="1" x14ac:dyDescent="0.25">
      <c r="A1057" s="276"/>
      <c r="B1057" s="279"/>
      <c r="C1057" s="269"/>
      <c r="D1057" s="166" t="s">
        <v>41</v>
      </c>
      <c r="E1057" s="193" t="s">
        <v>78</v>
      </c>
      <c r="F1057" s="193" t="s">
        <v>78</v>
      </c>
      <c r="G1057" s="168">
        <f>MROUND(H1057*K1057*I1057/L1057,0.00000001)</f>
        <v>0.76619243999999997</v>
      </c>
      <c r="H1057" s="182">
        <f>H47</f>
        <v>7278.5</v>
      </c>
      <c r="I1057" s="176">
        <f t="shared" si="182"/>
        <v>1.1053130000000001E-2</v>
      </c>
      <c r="J1057" s="182"/>
      <c r="K1057" s="184">
        <v>1</v>
      </c>
      <c r="L1057" s="184">
        <f>'норма часов'!$H$16</f>
        <v>105</v>
      </c>
      <c r="M1057" s="178" t="str">
        <f>CONCATENATE(H1057," ",F1057," ","*",I1057,"/",L1057,"чел.")</f>
        <v>7278,5 погон.м. *0,01105313/105чел.</v>
      </c>
      <c r="N1057" s="133">
        <f>N47</f>
        <v>4431.8197430789314</v>
      </c>
      <c r="O1057" s="142">
        <f>MROUND(G1057*N1057,0.000001)</f>
        <v>3395.6267829999997</v>
      </c>
      <c r="P1057" s="93"/>
      <c r="Q1057" s="93">
        <f t="shared" si="186"/>
        <v>356540.81221499998</v>
      </c>
    </row>
    <row r="1058" spans="1:17" s="94" customFormat="1" x14ac:dyDescent="0.25">
      <c r="A1058" s="276"/>
      <c r="B1058" s="279"/>
      <c r="C1058" s="269"/>
      <c r="D1058" s="166" t="s">
        <v>41</v>
      </c>
      <c r="E1058" s="193" t="s">
        <v>48</v>
      </c>
      <c r="F1058" s="193" t="s">
        <v>48</v>
      </c>
      <c r="G1058" s="168">
        <f>MROUND(H1058*K1058*I1058/L1058,0.0000000001)</f>
        <v>0.23969501910000002</v>
      </c>
      <c r="H1058" s="182">
        <f>H48</f>
        <v>2277</v>
      </c>
      <c r="I1058" s="176">
        <f t="shared" si="182"/>
        <v>1.1053130000000001E-2</v>
      </c>
      <c r="J1058" s="182"/>
      <c r="K1058" s="184">
        <v>1</v>
      </c>
      <c r="L1058" s="184">
        <f>'норма часов'!$H$16</f>
        <v>105</v>
      </c>
      <c r="M1058" s="178" t="str">
        <f>CONCATENATE(H1058," ",F1058," ","*",I1058,"/",L1058,"чел.")</f>
        <v>2277 шт. *0,01105313/105чел.</v>
      </c>
      <c r="N1058" s="133">
        <f>N48</f>
        <v>141324.10953008343</v>
      </c>
      <c r="O1058" s="142">
        <f>MROUND(G1058*N1058,0.000001)</f>
        <v>33874.685132999999</v>
      </c>
      <c r="P1058" s="93"/>
      <c r="Q1058" s="93">
        <f t="shared" si="186"/>
        <v>3556841.9389649997</v>
      </c>
    </row>
    <row r="1059" spans="1:17" s="94" customFormat="1" ht="28.5" x14ac:dyDescent="0.25">
      <c r="A1059" s="276"/>
      <c r="B1059" s="279"/>
      <c r="C1059" s="201" t="s">
        <v>252</v>
      </c>
      <c r="D1059" s="166"/>
      <c r="E1059" s="193"/>
      <c r="F1059" s="193"/>
      <c r="G1059" s="168"/>
      <c r="H1059" s="182"/>
      <c r="I1059" s="176"/>
      <c r="J1059" s="182"/>
      <c r="K1059" s="184"/>
      <c r="L1059" s="184"/>
      <c r="M1059" s="178"/>
      <c r="N1059" s="139"/>
      <c r="O1059" s="140">
        <f>SUM(O1056:O1058)</f>
        <v>45195.371485999996</v>
      </c>
      <c r="P1059" s="93"/>
      <c r="Q1059" s="93">
        <f t="shared" si="186"/>
        <v>0</v>
      </c>
    </row>
    <row r="1060" spans="1:17" s="94" customFormat="1" x14ac:dyDescent="0.25">
      <c r="A1060" s="276"/>
      <c r="B1060" s="279"/>
      <c r="C1060" s="198" t="s">
        <v>63</v>
      </c>
      <c r="D1060" s="166"/>
      <c r="E1060" s="193"/>
      <c r="F1060" s="193" t="s">
        <v>20</v>
      </c>
      <c r="G1060" s="168"/>
      <c r="H1060" s="182">
        <f>H959</f>
        <v>0</v>
      </c>
      <c r="I1060" s="176">
        <f>I1058</f>
        <v>1.1053130000000001E-2</v>
      </c>
      <c r="J1060" s="182"/>
      <c r="K1060" s="184">
        <v>12</v>
      </c>
      <c r="L1060" s="184">
        <f>'норма часов'!$H$16</f>
        <v>105</v>
      </c>
      <c r="M1060" s="178"/>
      <c r="N1060" s="133">
        <f>N959</f>
        <v>0</v>
      </c>
      <c r="O1060" s="142">
        <f>MROUND(G1060*N1060,0.000001)</f>
        <v>0</v>
      </c>
      <c r="P1060" s="93"/>
      <c r="Q1060" s="93"/>
    </row>
    <row r="1061" spans="1:17" s="94" customFormat="1" x14ac:dyDescent="0.25">
      <c r="A1061" s="276"/>
      <c r="B1061" s="279"/>
      <c r="C1061" s="198"/>
      <c r="D1061" s="283" t="s">
        <v>52</v>
      </c>
      <c r="E1061" s="283"/>
      <c r="F1061" s="283"/>
      <c r="G1061" s="284"/>
      <c r="H1061" s="171"/>
      <c r="I1061" s="176">
        <f t="shared" si="182"/>
        <v>1.1053130000000001E-2</v>
      </c>
      <c r="J1061" s="171"/>
      <c r="K1061" s="177"/>
      <c r="L1061" s="184"/>
      <c r="M1061" s="197"/>
      <c r="N1061" s="133"/>
      <c r="O1061" s="140"/>
      <c r="P1061" s="93"/>
      <c r="Q1061" s="93">
        <f t="shared" si="186"/>
        <v>0</v>
      </c>
    </row>
    <row r="1062" spans="1:17" s="94" customFormat="1" x14ac:dyDescent="0.25">
      <c r="A1062" s="276"/>
      <c r="B1062" s="279"/>
      <c r="C1062" s="198"/>
      <c r="D1062" s="179"/>
      <c r="E1062" s="180"/>
      <c r="F1062" s="181"/>
      <c r="G1062" s="168"/>
      <c r="H1062" s="171"/>
      <c r="I1062" s="176">
        <f t="shared" si="182"/>
        <v>1.1053130000000001E-2</v>
      </c>
      <c r="J1062" s="171"/>
      <c r="K1062" s="177"/>
      <c r="L1062" s="184"/>
      <c r="M1062" s="197"/>
      <c r="N1062" s="133"/>
      <c r="O1062" s="142"/>
      <c r="P1062" s="93"/>
      <c r="Q1062" s="93">
        <f t="shared" si="186"/>
        <v>0</v>
      </c>
    </row>
    <row r="1063" spans="1:17" s="94" customFormat="1" x14ac:dyDescent="0.25">
      <c r="A1063" s="276"/>
      <c r="B1063" s="279"/>
      <c r="C1063" s="267" t="s">
        <v>101</v>
      </c>
      <c r="D1063" s="288" t="s">
        <v>53</v>
      </c>
      <c r="E1063" s="288"/>
      <c r="F1063" s="288"/>
      <c r="G1063" s="289"/>
      <c r="H1063" s="171"/>
      <c r="I1063" s="176">
        <f t="shared" si="182"/>
        <v>1.1053130000000001E-2</v>
      </c>
      <c r="J1063" s="171"/>
      <c r="K1063" s="177"/>
      <c r="L1063" s="184"/>
      <c r="M1063" s="197"/>
      <c r="N1063" s="133"/>
      <c r="O1063" s="140">
        <f>O1064</f>
        <v>37.021795999999995</v>
      </c>
      <c r="P1063" s="93"/>
      <c r="Q1063" s="93">
        <f t="shared" si="186"/>
        <v>0</v>
      </c>
    </row>
    <row r="1064" spans="1:17" s="94" customFormat="1" ht="45" x14ac:dyDescent="0.25">
      <c r="A1064" s="276"/>
      <c r="B1064" s="279"/>
      <c r="C1064" s="268"/>
      <c r="D1064" s="166" t="s">
        <v>286</v>
      </c>
      <c r="E1064" s="180" t="s">
        <v>26</v>
      </c>
      <c r="F1064" s="180" t="s">
        <v>26</v>
      </c>
      <c r="G1064" s="168">
        <f>MROUND(H1064*K1064*I1064/L1064,0.00000001)</f>
        <v>8.8425039999999996E-2</v>
      </c>
      <c r="H1064" s="171">
        <f>$H$54</f>
        <v>70</v>
      </c>
      <c r="I1064" s="176">
        <f t="shared" si="182"/>
        <v>1.1053130000000001E-2</v>
      </c>
      <c r="J1064" s="171"/>
      <c r="K1064" s="177">
        <v>12</v>
      </c>
      <c r="L1064" s="184">
        <f>'норма часов'!$H$16</f>
        <v>105</v>
      </c>
      <c r="M1064" s="178" t="str">
        <f>CONCATENATE(H1064," ",F1064," ","в мес.","*",K1064,"мес.","*",I1064,"/",L1064,"чел.")</f>
        <v>70 шт в мес.*12мес.*0,01105313/105чел.</v>
      </c>
      <c r="N1064" s="133">
        <f>$N$54</f>
        <v>418.67999999999967</v>
      </c>
      <c r="O1064" s="142">
        <f>MROUND(G1064*N1064,0.000001)</f>
        <v>37.021795999999995</v>
      </c>
      <c r="P1064" s="93"/>
      <c r="Q1064" s="93">
        <f t="shared" si="186"/>
        <v>3887.2885799999995</v>
      </c>
    </row>
    <row r="1065" spans="1:17" s="94" customFormat="1" x14ac:dyDescent="0.25">
      <c r="A1065" s="276"/>
      <c r="B1065" s="279"/>
      <c r="C1065" s="269" t="s">
        <v>102</v>
      </c>
      <c r="D1065" s="288" t="s">
        <v>54</v>
      </c>
      <c r="E1065" s="288"/>
      <c r="F1065" s="288"/>
      <c r="G1065" s="289"/>
      <c r="H1065" s="171"/>
      <c r="I1065" s="176">
        <f>I1063</f>
        <v>1.1053130000000001E-2</v>
      </c>
      <c r="J1065" s="182"/>
      <c r="K1065" s="177"/>
      <c r="L1065" s="184"/>
      <c r="M1065" s="197"/>
      <c r="N1065" s="133"/>
      <c r="O1065" s="140">
        <f>O1066</f>
        <v>12.66752</v>
      </c>
      <c r="P1065" s="93"/>
      <c r="Q1065" s="93">
        <f t="shared" si="186"/>
        <v>0</v>
      </c>
    </row>
    <row r="1066" spans="1:17" s="94" customFormat="1" x14ac:dyDescent="0.25">
      <c r="A1066" s="276"/>
      <c r="B1066" s="279"/>
      <c r="C1066" s="269"/>
      <c r="D1066" s="179" t="s">
        <v>103</v>
      </c>
      <c r="E1066" s="180" t="s">
        <v>26</v>
      </c>
      <c r="F1066" s="180" t="s">
        <v>26</v>
      </c>
      <c r="G1066" s="168">
        <f>MROUND(H1066*K1066*I1066/L1066,0.00000001)</f>
        <v>5.0528600000000002E-3</v>
      </c>
      <c r="H1066" s="182">
        <v>4</v>
      </c>
      <c r="I1066" s="176">
        <f t="shared" si="182"/>
        <v>1.1053130000000001E-2</v>
      </c>
      <c r="J1066" s="182"/>
      <c r="K1066" s="184">
        <v>12</v>
      </c>
      <c r="L1066" s="184">
        <f>'норма часов'!$H$16</f>
        <v>105</v>
      </c>
      <c r="M1066" s="178" t="str">
        <f>CONCATENATE(H1066," ",F1066," ","в мес.","*",K1066,"мес.","*",I1066,"/",L1066,"чел.")</f>
        <v>4 шт в мес.*12мес.*0,01105313/105чел.</v>
      </c>
      <c r="N1066" s="133">
        <f>N56</f>
        <v>2507</v>
      </c>
      <c r="O1066" s="142">
        <f>MROUND(G1066*N1066,0.000001)</f>
        <v>12.66752</v>
      </c>
      <c r="P1066" s="93"/>
      <c r="Q1066" s="93">
        <f t="shared" si="186"/>
        <v>1330.0896</v>
      </c>
    </row>
    <row r="1067" spans="1:17" s="94" customFormat="1" x14ac:dyDescent="0.25">
      <c r="A1067" s="276"/>
      <c r="B1067" s="279"/>
      <c r="C1067" s="198"/>
      <c r="D1067" s="283" t="s">
        <v>55</v>
      </c>
      <c r="E1067" s="283"/>
      <c r="F1067" s="283"/>
      <c r="G1067" s="284"/>
      <c r="H1067" s="171"/>
      <c r="I1067" s="176">
        <f t="shared" si="182"/>
        <v>1.1053130000000001E-2</v>
      </c>
      <c r="J1067" s="171"/>
      <c r="K1067" s="177"/>
      <c r="L1067" s="184"/>
      <c r="M1067" s="197"/>
      <c r="N1067" s="133"/>
      <c r="O1067" s="142"/>
      <c r="P1067" s="93"/>
      <c r="Q1067" s="93">
        <f t="shared" si="186"/>
        <v>0</v>
      </c>
    </row>
    <row r="1068" spans="1:17" s="94" customFormat="1" x14ac:dyDescent="0.25">
      <c r="A1068" s="276"/>
      <c r="B1068" s="279"/>
      <c r="C1068" s="198"/>
      <c r="D1068" s="166"/>
      <c r="E1068" s="96"/>
      <c r="F1068" s="206"/>
      <c r="G1068" s="161"/>
      <c r="H1068" s="171"/>
      <c r="I1068" s="176">
        <f t="shared" si="182"/>
        <v>1.1053130000000001E-2</v>
      </c>
      <c r="J1068" s="171"/>
      <c r="K1068" s="177"/>
      <c r="L1068" s="184"/>
      <c r="M1068" s="197"/>
      <c r="N1068" s="133"/>
      <c r="O1068" s="142"/>
      <c r="P1068" s="93"/>
      <c r="Q1068" s="93">
        <f t="shared" si="186"/>
        <v>0</v>
      </c>
    </row>
    <row r="1069" spans="1:17" s="94" customFormat="1" x14ac:dyDescent="0.25">
      <c r="A1069" s="276"/>
      <c r="B1069" s="279"/>
      <c r="C1069" s="198"/>
      <c r="D1069" s="288" t="s">
        <v>56</v>
      </c>
      <c r="E1069" s="288"/>
      <c r="F1069" s="288"/>
      <c r="G1069" s="289"/>
      <c r="H1069" s="182"/>
      <c r="I1069" s="176">
        <f t="shared" si="182"/>
        <v>1.1053130000000001E-2</v>
      </c>
      <c r="J1069" s="182"/>
      <c r="K1069" s="184"/>
      <c r="L1069" s="184"/>
      <c r="M1069" s="197"/>
      <c r="N1069" s="133"/>
      <c r="O1069" s="140">
        <f>O1077+O1099+O1100+O1115+O1116+O1117+O1120</f>
        <v>8455.7854519999983</v>
      </c>
      <c r="P1069" s="93"/>
      <c r="Q1069" s="93"/>
    </row>
    <row r="1070" spans="1:17" s="94" customFormat="1" ht="45" x14ac:dyDescent="0.25">
      <c r="A1070" s="276"/>
      <c r="B1070" s="279"/>
      <c r="C1070" s="269" t="s">
        <v>64</v>
      </c>
      <c r="D1070" s="166" t="s">
        <v>24</v>
      </c>
      <c r="E1070" s="96" t="s">
        <v>20</v>
      </c>
      <c r="F1070" s="96" t="s">
        <v>209</v>
      </c>
      <c r="G1070" s="168">
        <f>MROUND(H1070*K1070*I1070/L1070,0.000001)</f>
        <v>158.42938799999999</v>
      </c>
      <c r="H1070" s="182">
        <f>H666</f>
        <v>125417.61000000002</v>
      </c>
      <c r="I1070" s="176">
        <f t="shared" si="182"/>
        <v>1.1053130000000001E-2</v>
      </c>
      <c r="J1070" s="182"/>
      <c r="K1070" s="184">
        <v>12</v>
      </c>
      <c r="L1070" s="184">
        <f>'норма часов'!$H$16</f>
        <v>105</v>
      </c>
      <c r="M1070" s="178" t="str">
        <f t="shared" ref="M1070:M1076" si="187">CONCATENATE(H1070," ",F1070," ","в мес.","*",K1070,"мес.","*",I1070,"/",L1070,"чел.")</f>
        <v>125417,61 м2 (обрабатываемая площадь) в мес.*12мес.*0,01105313/105чел.</v>
      </c>
      <c r="N1070" s="133">
        <f t="shared" ref="N1070:N1075" si="188">N60</f>
        <v>1.1554000005793981</v>
      </c>
      <c r="O1070" s="142">
        <f t="shared" ref="O1070:O1076" si="189">MROUND(G1070*N1070,0.000001)</f>
        <v>183.04931499999998</v>
      </c>
      <c r="P1070" s="93"/>
      <c r="Q1070" s="93">
        <f t="shared" si="186"/>
        <v>19220.178074999996</v>
      </c>
    </row>
    <row r="1071" spans="1:17" s="94" customFormat="1" ht="45" x14ac:dyDescent="0.25">
      <c r="A1071" s="276"/>
      <c r="B1071" s="279"/>
      <c r="C1071" s="269"/>
      <c r="D1071" s="166" t="s">
        <v>77</v>
      </c>
      <c r="E1071" s="96" t="s">
        <v>20</v>
      </c>
      <c r="F1071" s="96" t="s">
        <v>209</v>
      </c>
      <c r="G1071" s="168">
        <f>MROUND(H1071*K1071*I1071/L1071,0.000001)</f>
        <v>158.42938799999999</v>
      </c>
      <c r="H1071" s="182">
        <f>H768</f>
        <v>125417.61000000002</v>
      </c>
      <c r="I1071" s="176">
        <f t="shared" si="182"/>
        <v>1.1053130000000001E-2</v>
      </c>
      <c r="J1071" s="182"/>
      <c r="K1071" s="184">
        <v>12</v>
      </c>
      <c r="L1071" s="184">
        <f>'норма часов'!$H$16</f>
        <v>105</v>
      </c>
      <c r="M1071" s="178" t="str">
        <f t="shared" si="187"/>
        <v>125417,61 м2 (обрабатываемая площадь) в мес.*12мес.*0,01105313/105чел.</v>
      </c>
      <c r="N1071" s="133">
        <f t="shared" si="188"/>
        <v>1.5260000303519317</v>
      </c>
      <c r="O1071" s="142">
        <f t="shared" si="189"/>
        <v>241.763251</v>
      </c>
      <c r="P1071" s="93"/>
      <c r="Q1071" s="93">
        <f t="shared" si="186"/>
        <v>25385.141355</v>
      </c>
    </row>
    <row r="1072" spans="1:17" s="94" customFormat="1" ht="45" x14ac:dyDescent="0.25">
      <c r="A1072" s="276"/>
      <c r="B1072" s="279"/>
      <c r="C1072" s="269"/>
      <c r="D1072" s="166" t="s">
        <v>298</v>
      </c>
      <c r="E1072" s="96" t="s">
        <v>20</v>
      </c>
      <c r="F1072" s="96" t="s">
        <v>209</v>
      </c>
      <c r="G1072" s="168">
        <f>MROUND(H1072*K1072*I1072/L1072,0.00000001)</f>
        <v>158.4293883</v>
      </c>
      <c r="H1072" s="182">
        <f>H62</f>
        <v>125417.61000000002</v>
      </c>
      <c r="I1072" s="176">
        <f>I1068</f>
        <v>1.1053130000000001E-2</v>
      </c>
      <c r="J1072" s="182"/>
      <c r="K1072" s="184">
        <v>12</v>
      </c>
      <c r="L1072" s="184">
        <f>'норма часов'!$H$16</f>
        <v>105</v>
      </c>
      <c r="M1072" s="178" t="str">
        <f t="shared" si="187"/>
        <v>125417,61 м2 (обрабатываемая площадь) в мес.*12мес.*0,01105313/105чел.</v>
      </c>
      <c r="N1072" s="133">
        <f t="shared" si="188"/>
        <v>0.54500000704313645</v>
      </c>
      <c r="O1072" s="142">
        <f t="shared" si="189"/>
        <v>86.344017999999991</v>
      </c>
      <c r="P1072" s="93"/>
      <c r="Q1072" s="93">
        <f t="shared" si="186"/>
        <v>9066.1218899999985</v>
      </c>
    </row>
    <row r="1073" spans="1:17" s="94" customFormat="1" ht="45" x14ac:dyDescent="0.25">
      <c r="A1073" s="276"/>
      <c r="B1073" s="279"/>
      <c r="C1073" s="269"/>
      <c r="D1073" s="166" t="s">
        <v>299</v>
      </c>
      <c r="E1073" s="96" t="s">
        <v>20</v>
      </c>
      <c r="F1073" s="96" t="s">
        <v>209</v>
      </c>
      <c r="G1073" s="168">
        <f>MROUND(H1073*K1073*I1073/L1073,0.00000001)</f>
        <v>316.8587766</v>
      </c>
      <c r="H1073" s="182">
        <f>H63</f>
        <v>125417.61000000002</v>
      </c>
      <c r="I1073" s="176">
        <f>I1069</f>
        <v>1.1053130000000001E-2</v>
      </c>
      <c r="J1073" s="182"/>
      <c r="K1073" s="184">
        <v>24</v>
      </c>
      <c r="L1073" s="184">
        <f>'норма часов'!$H$16</f>
        <v>105</v>
      </c>
      <c r="M1073" s="178" t="str">
        <f>CONCATENATE(H1073," ",F1073," ","в год","*",K1073," раза в год","*",I1073,"/",L1073,"чел.")</f>
        <v>125417,61 м2 (обрабатываемая площадь) в год*24 раза в год*0,01105313/105чел.</v>
      </c>
      <c r="N1073" s="133">
        <f t="shared" si="188"/>
        <v>2.2890000056610869</v>
      </c>
      <c r="O1073" s="142">
        <f t="shared" si="189"/>
        <v>725.28974099999994</v>
      </c>
      <c r="P1073" s="93"/>
      <c r="Q1073" s="93">
        <f t="shared" si="186"/>
        <v>76155.422804999995</v>
      </c>
    </row>
    <row r="1074" spans="1:17" s="94" customFormat="1" ht="45" x14ac:dyDescent="0.25">
      <c r="A1074" s="276"/>
      <c r="B1074" s="279"/>
      <c r="C1074" s="269"/>
      <c r="D1074" s="166" t="s">
        <v>300</v>
      </c>
      <c r="E1074" s="96" t="s">
        <v>280</v>
      </c>
      <c r="F1074" s="96" t="s">
        <v>281</v>
      </c>
      <c r="G1074" s="168">
        <f>MROUND(H1074*K1074*I1074/L1074,0.00000001)</f>
        <v>3.2843600000000001E-3</v>
      </c>
      <c r="H1074" s="182">
        <f>H64</f>
        <v>31.200000000000021</v>
      </c>
      <c r="I1074" s="176">
        <f>I1070</f>
        <v>1.1053130000000001E-2</v>
      </c>
      <c r="J1074" s="182"/>
      <c r="K1074" s="184">
        <v>1</v>
      </c>
      <c r="L1074" s="184">
        <f>'норма часов'!$H$16</f>
        <v>105</v>
      </c>
      <c r="M1074" s="178" t="str">
        <f t="shared" si="187"/>
        <v>31,2 га (обрабатываемая площадь) в мес.*1мес.*0,01105313/105чел.</v>
      </c>
      <c r="N1074" s="133">
        <f t="shared" si="188"/>
        <v>544.99999999999966</v>
      </c>
      <c r="O1074" s="142">
        <f t="shared" si="189"/>
        <v>1.789976</v>
      </c>
      <c r="P1074" s="93"/>
      <c r="Q1074" s="93">
        <f t="shared" si="186"/>
        <v>187.94748000000001</v>
      </c>
    </row>
    <row r="1075" spans="1:17" s="94" customFormat="1" ht="45" x14ac:dyDescent="0.25">
      <c r="A1075" s="276"/>
      <c r="B1075" s="279"/>
      <c r="C1075" s="269"/>
      <c r="D1075" s="166" t="s">
        <v>276</v>
      </c>
      <c r="E1075" s="96" t="s">
        <v>280</v>
      </c>
      <c r="F1075" s="96" t="s">
        <v>281</v>
      </c>
      <c r="G1075" s="168">
        <f>MROUND(H1075*K1075*I1075/L1075,0.00000001)</f>
        <v>3.2843600000000001E-3</v>
      </c>
      <c r="H1075" s="182">
        <f>H65</f>
        <v>31.200000000000021</v>
      </c>
      <c r="I1075" s="176">
        <f>I1071</f>
        <v>1.1053130000000001E-2</v>
      </c>
      <c r="J1075" s="182"/>
      <c r="K1075" s="184">
        <v>1</v>
      </c>
      <c r="L1075" s="184">
        <f>'норма часов'!$H$16</f>
        <v>105</v>
      </c>
      <c r="M1075" s="178" t="str">
        <f t="shared" si="187"/>
        <v>31,2 га (обрабатываемая площадь) в мес.*1мес.*0,01105313/105чел.</v>
      </c>
      <c r="N1075" s="133">
        <f t="shared" si="188"/>
        <v>2965.9775641025622</v>
      </c>
      <c r="O1075" s="142">
        <f>MROUND(G1075*N1075,0.000001)</f>
        <v>9.7413379999999989</v>
      </c>
      <c r="P1075" s="93"/>
      <c r="Q1075" s="93">
        <f t="shared" si="186"/>
        <v>1022.8404899999999</v>
      </c>
    </row>
    <row r="1076" spans="1:17" s="94" customFormat="1" ht="25.5" x14ac:dyDescent="0.25">
      <c r="A1076" s="276"/>
      <c r="B1076" s="279"/>
      <c r="C1076" s="269"/>
      <c r="D1076" s="166" t="s">
        <v>105</v>
      </c>
      <c r="E1076" s="96" t="s">
        <v>106</v>
      </c>
      <c r="F1076" s="206" t="s">
        <v>210</v>
      </c>
      <c r="G1076" s="168">
        <f>MROUND(H1076*K1076*I1076/L1076,0.000001)</f>
        <v>25.439125999999998</v>
      </c>
      <c r="H1076" s="182">
        <f>H369</f>
        <v>20138.400000000001</v>
      </c>
      <c r="I1076" s="176">
        <f>I1071</f>
        <v>1.1053130000000001E-2</v>
      </c>
      <c r="J1076" s="182"/>
      <c r="K1076" s="184">
        <v>12</v>
      </c>
      <c r="L1076" s="184">
        <f>'норма часов'!$H$16</f>
        <v>105</v>
      </c>
      <c r="M1076" s="178" t="str">
        <f t="shared" si="187"/>
        <v>20138,4 кг стираемого белья в мес.*12мес.*0,01105313/105чел.</v>
      </c>
      <c r="N1076" s="133">
        <f>N369</f>
        <v>70.849999999999994</v>
      </c>
      <c r="O1076" s="142">
        <f t="shared" si="189"/>
        <v>1802.362077</v>
      </c>
      <c r="P1076" s="93"/>
      <c r="Q1076" s="93">
        <f t="shared" si="186"/>
        <v>189248.01808499999</v>
      </c>
    </row>
    <row r="1077" spans="1:17" s="94" customFormat="1" ht="28.5" x14ac:dyDescent="0.25">
      <c r="A1077" s="276"/>
      <c r="B1077" s="279"/>
      <c r="C1077" s="201" t="s">
        <v>255</v>
      </c>
      <c r="D1077" s="166"/>
      <c r="E1077" s="96"/>
      <c r="F1077" s="206"/>
      <c r="G1077" s="168"/>
      <c r="H1077" s="182"/>
      <c r="I1077" s="176"/>
      <c r="J1077" s="182"/>
      <c r="K1077" s="184"/>
      <c r="L1077" s="184"/>
      <c r="M1077" s="178"/>
      <c r="N1077" s="139"/>
      <c r="O1077" s="140">
        <f>SUM(O1070:O1076)</f>
        <v>3050.339716</v>
      </c>
      <c r="P1077" s="93"/>
      <c r="Q1077" s="93">
        <f t="shared" si="186"/>
        <v>0</v>
      </c>
    </row>
    <row r="1078" spans="1:17" s="94" customFormat="1" ht="45" x14ac:dyDescent="0.25">
      <c r="A1078" s="276"/>
      <c r="B1078" s="279"/>
      <c r="C1078" s="269" t="s">
        <v>63</v>
      </c>
      <c r="D1078" s="208" t="s">
        <v>301</v>
      </c>
      <c r="E1078" s="96" t="s">
        <v>20</v>
      </c>
      <c r="F1078" s="96" t="s">
        <v>209</v>
      </c>
      <c r="G1078" s="168">
        <f>MROUND(H1078*K1078*I1078/L1078,0.000001)</f>
        <v>0.80191299999999999</v>
      </c>
      <c r="H1078" s="182">
        <f>H472</f>
        <v>7617.8300000000008</v>
      </c>
      <c r="I1078" s="176">
        <f>I1076</f>
        <v>1.1053130000000001E-2</v>
      </c>
      <c r="J1078" s="182"/>
      <c r="K1078" s="184">
        <v>1</v>
      </c>
      <c r="L1078" s="184">
        <f>'норма часов'!$H$16</f>
        <v>105</v>
      </c>
      <c r="M1078" s="178" t="str">
        <f>CONCATENATE(H1078," ",F1078," ","*",I1078,"/",L1078,"чел.")</f>
        <v>7617,83 м2 (обрабатываемая площадь) *0,01105313/105чел.</v>
      </c>
      <c r="N1078" s="133">
        <f>N472</f>
        <v>68.787860847511681</v>
      </c>
      <c r="O1078" s="142">
        <f t="shared" ref="O1078:O1098" si="190">MROUND(G1078*N1078,0.000001)</f>
        <v>55.161879999999996</v>
      </c>
      <c r="P1078" s="93"/>
      <c r="Q1078" s="93">
        <f t="shared" si="186"/>
        <v>5791.9973999999993</v>
      </c>
    </row>
    <row r="1079" spans="1:17" s="94" customFormat="1" ht="60" x14ac:dyDescent="0.25">
      <c r="A1079" s="276"/>
      <c r="B1079" s="279"/>
      <c r="C1079" s="269"/>
      <c r="D1079" s="166" t="s">
        <v>302</v>
      </c>
      <c r="E1079" s="96" t="s">
        <v>26</v>
      </c>
      <c r="F1079" s="206" t="s">
        <v>26</v>
      </c>
      <c r="G1079" s="168">
        <f>MROUND(H1079*K1079*I1079/L1079,0.000001)</f>
        <v>2.8419999999999999E-3</v>
      </c>
      <c r="H1079" s="182">
        <f>H675</f>
        <v>27</v>
      </c>
      <c r="I1079" s="176">
        <f t="shared" si="182"/>
        <v>1.1053130000000001E-2</v>
      </c>
      <c r="J1079" s="182"/>
      <c r="K1079" s="184">
        <v>1</v>
      </c>
      <c r="L1079" s="184">
        <f>'норма часов'!$H$16</f>
        <v>105</v>
      </c>
      <c r="M1079" s="178" t="str">
        <f>CONCATENATE(H1079," ",F1079," ","*",I1079,"/",L1079,"чел.")</f>
        <v>27 шт *0,01105313/105чел.</v>
      </c>
      <c r="N1079" s="133">
        <f>N69</f>
        <v>6540</v>
      </c>
      <c r="O1079" s="142">
        <f t="shared" si="190"/>
        <v>18.586679999999998</v>
      </c>
      <c r="P1079" s="93"/>
      <c r="Q1079" s="93">
        <f t="shared" si="186"/>
        <v>1951.6013999999998</v>
      </c>
    </row>
    <row r="1080" spans="1:17" s="94" customFormat="1" ht="45" x14ac:dyDescent="0.25">
      <c r="A1080" s="276"/>
      <c r="B1080" s="279"/>
      <c r="C1080" s="269"/>
      <c r="D1080" s="208" t="s">
        <v>30</v>
      </c>
      <c r="E1080" s="96" t="s">
        <v>45</v>
      </c>
      <c r="F1080" s="206" t="s">
        <v>223</v>
      </c>
      <c r="G1080" s="168">
        <f>MROUND(H1080*K1080*I1080/L1080,0.000001)</f>
        <v>3.0317E-2</v>
      </c>
      <c r="H1080" s="182">
        <f>H676</f>
        <v>72</v>
      </c>
      <c r="I1080" s="176">
        <f t="shared" si="182"/>
        <v>1.1053130000000001E-2</v>
      </c>
      <c r="J1080" s="182"/>
      <c r="K1080" s="184">
        <v>4</v>
      </c>
      <c r="L1080" s="184">
        <f>'норма часов'!$H$16</f>
        <v>105</v>
      </c>
      <c r="M1080" s="178" t="str">
        <f>CONCATENATE(H1080," ",F1080," ","в кв.","*",K1080,"кв.","*",I1080,"/",L1080,"чел.")</f>
        <v>72 системы в кв.*4кв.*0,01105313/105чел.</v>
      </c>
      <c r="N1080" s="133">
        <f>N676</f>
        <v>6932.0972222222226</v>
      </c>
      <c r="O1080" s="142">
        <f>MROUND(G1080*N1080,0.000001)</f>
        <v>210.160391</v>
      </c>
      <c r="P1080" s="93"/>
      <c r="Q1080" s="93">
        <f t="shared" si="186"/>
        <v>22066.841055000001</v>
      </c>
    </row>
    <row r="1081" spans="1:17" s="94" customFormat="1" ht="60" x14ac:dyDescent="0.25">
      <c r="A1081" s="276"/>
      <c r="B1081" s="279"/>
      <c r="C1081" s="269"/>
      <c r="D1081" s="208" t="s">
        <v>86</v>
      </c>
      <c r="E1081" s="96" t="s">
        <v>45</v>
      </c>
      <c r="F1081" s="206" t="s">
        <v>224</v>
      </c>
      <c r="G1081" s="168">
        <f>MROUND(H1081*K1081*I1081/L1081,0.00000001)</f>
        <v>8.9688249999999997E-2</v>
      </c>
      <c r="H1081" s="182">
        <f>H879</f>
        <v>71</v>
      </c>
      <c r="I1081" s="176">
        <f t="shared" si="182"/>
        <v>1.1053130000000001E-2</v>
      </c>
      <c r="J1081" s="182"/>
      <c r="K1081" s="184">
        <v>12</v>
      </c>
      <c r="L1081" s="184">
        <f>'норма часов'!$H$16</f>
        <v>105</v>
      </c>
      <c r="M1081" s="178" t="str">
        <f>CONCATENATE(H1081," ",F1081," ","в мес.","*",K1081,"мес.","*",I1081,"/",L1081,"чел.")</f>
        <v>71 систем в мес.*12мес.*0,01105313/105чел.</v>
      </c>
      <c r="N1081" s="133">
        <f>N879</f>
        <v>5722.192957746478</v>
      </c>
      <c r="O1081" s="142">
        <f t="shared" si="190"/>
        <v>513.21347300000002</v>
      </c>
      <c r="P1081" s="93"/>
      <c r="Q1081" s="93">
        <f t="shared" si="186"/>
        <v>53887.414665000004</v>
      </c>
    </row>
    <row r="1082" spans="1:17" s="94" customFormat="1" ht="30" x14ac:dyDescent="0.25">
      <c r="A1082" s="276"/>
      <c r="B1082" s="279"/>
      <c r="C1082" s="269"/>
      <c r="D1082" s="208" t="s">
        <v>303</v>
      </c>
      <c r="E1082" s="96" t="s">
        <v>26</v>
      </c>
      <c r="F1082" s="206" t="s">
        <v>26</v>
      </c>
      <c r="G1082" s="168">
        <f>MROUND(H1082*K1082*I1082/L1082,0.000000001)</f>
        <v>4.2107200000000004E-4</v>
      </c>
      <c r="H1082" s="182">
        <f>H981</f>
        <v>4</v>
      </c>
      <c r="I1082" s="176">
        <f t="shared" si="182"/>
        <v>1.1053130000000001E-2</v>
      </c>
      <c r="J1082" s="182"/>
      <c r="K1082" s="184">
        <v>1</v>
      </c>
      <c r="L1082" s="184">
        <f>'норма часов'!$H$16</f>
        <v>105</v>
      </c>
      <c r="M1082" s="178" t="str">
        <f>CONCATENATE(H1082," ",F1082," ","*",I1082,"/",L1082,"чел.")</f>
        <v>4 шт *0,01105313/105чел.</v>
      </c>
      <c r="N1082" s="133">
        <f>N72</f>
        <v>68235.252500000002</v>
      </c>
      <c r="O1082" s="142">
        <f>MROUND(G1082*N1082,0.000001)</f>
        <v>28.731953999999998</v>
      </c>
      <c r="P1082" s="93"/>
      <c r="Q1082" s="93">
        <f t="shared" si="186"/>
        <v>3016.8551699999998</v>
      </c>
    </row>
    <row r="1083" spans="1:17" s="94" customFormat="1" ht="30" x14ac:dyDescent="0.25">
      <c r="A1083" s="276"/>
      <c r="B1083" s="279"/>
      <c r="C1083" s="269"/>
      <c r="D1083" s="208" t="s">
        <v>108</v>
      </c>
      <c r="E1083" s="96" t="s">
        <v>26</v>
      </c>
      <c r="F1083" s="206" t="s">
        <v>26</v>
      </c>
      <c r="G1083" s="168">
        <f>MROUND(H1083*K1083*I1083/L1083,0.00000001)</f>
        <v>1.2632100000000001E-3</v>
      </c>
      <c r="H1083" s="182">
        <v>1</v>
      </c>
      <c r="I1083" s="176">
        <f t="shared" si="182"/>
        <v>1.1053130000000001E-2</v>
      </c>
      <c r="J1083" s="182"/>
      <c r="K1083" s="184">
        <v>12</v>
      </c>
      <c r="L1083" s="184">
        <f>'норма часов'!$H$16</f>
        <v>105</v>
      </c>
      <c r="M1083" s="178" t="str">
        <f>CONCATENATE(H1083," ",F1083," ","в мес.","*",K1083,"мес.","*",I1083,"/",L1083,"чел.")</f>
        <v>1 шт в мес.*12мес.*0,01105313/105чел.</v>
      </c>
      <c r="N1083" s="133">
        <f>N73</f>
        <v>2779.5</v>
      </c>
      <c r="O1083" s="142">
        <f t="shared" si="190"/>
        <v>3.5110919999999997</v>
      </c>
      <c r="P1083" s="93"/>
      <c r="Q1083" s="93">
        <f t="shared" si="186"/>
        <v>368.66465999999997</v>
      </c>
    </row>
    <row r="1084" spans="1:17" s="94" customFormat="1" ht="30" x14ac:dyDescent="0.25">
      <c r="A1084" s="276"/>
      <c r="B1084" s="279"/>
      <c r="C1084" s="269"/>
      <c r="D1084" s="208" t="s">
        <v>304</v>
      </c>
      <c r="E1084" s="96" t="s">
        <v>26</v>
      </c>
      <c r="F1084" s="206" t="s">
        <v>26</v>
      </c>
      <c r="G1084" s="168">
        <f>MROUND(H1084*K1084*I1084/L1084,0.00000001)</f>
        <v>7.4740200000000005E-3</v>
      </c>
      <c r="H1084" s="182">
        <f>H680</f>
        <v>71</v>
      </c>
      <c r="I1084" s="176">
        <f t="shared" si="182"/>
        <v>1.1053130000000001E-2</v>
      </c>
      <c r="J1084" s="182"/>
      <c r="K1084" s="184">
        <v>1</v>
      </c>
      <c r="L1084" s="184">
        <f>'норма часов'!$H$16</f>
        <v>105</v>
      </c>
      <c r="M1084" s="178" t="str">
        <f>CONCATENATE(H1084," ",F1084," ","в мес.","*",K1084,"мес.","*",I1084,"/",L1084,"чел.")</f>
        <v>71 шт в мес.*1мес.*0,01105313/105чел.</v>
      </c>
      <c r="N1084" s="133">
        <f>N680</f>
        <v>872</v>
      </c>
      <c r="O1084" s="142">
        <f t="shared" si="190"/>
        <v>6.5173449999999997</v>
      </c>
      <c r="P1084" s="93"/>
      <c r="Q1084" s="93">
        <f t="shared" si="186"/>
        <v>684.32122500000003</v>
      </c>
    </row>
    <row r="1085" spans="1:17" s="94" customFormat="1" ht="60" x14ac:dyDescent="0.25">
      <c r="A1085" s="276"/>
      <c r="B1085" s="279"/>
      <c r="C1085" s="269"/>
      <c r="D1085" s="208" t="s">
        <v>31</v>
      </c>
      <c r="E1085" s="96" t="s">
        <v>46</v>
      </c>
      <c r="F1085" s="206" t="s">
        <v>26</v>
      </c>
      <c r="G1085" s="168">
        <f>MROUND(H1085*K1085*I1085/L1085,0.00000001)</f>
        <v>9.2635800000000004E-3</v>
      </c>
      <c r="H1085" s="182">
        <f>H883</f>
        <v>44</v>
      </c>
      <c r="I1085" s="176">
        <f t="shared" si="182"/>
        <v>1.1053130000000001E-2</v>
      </c>
      <c r="J1085" s="182"/>
      <c r="K1085" s="184">
        <v>2</v>
      </c>
      <c r="L1085" s="184">
        <f>'норма часов'!$H$16</f>
        <v>105</v>
      </c>
      <c r="M1085" s="178" t="str">
        <f>CONCATENATE(H1085," ",F1085," ","*",I1085,"/",L1085,"чел.")</f>
        <v>44 шт *0,01105313/105чел.</v>
      </c>
      <c r="N1085" s="133">
        <f>N883</f>
        <v>4711.5250000000005</v>
      </c>
      <c r="O1085" s="142">
        <f t="shared" si="190"/>
        <v>43.645589000000001</v>
      </c>
      <c r="P1085" s="93"/>
      <c r="Q1085" s="93">
        <f t="shared" si="186"/>
        <v>4582.7868450000005</v>
      </c>
    </row>
    <row r="1086" spans="1:17" s="94" customFormat="1" ht="30" x14ac:dyDescent="0.25">
      <c r="A1086" s="276"/>
      <c r="B1086" s="279"/>
      <c r="C1086" s="269"/>
      <c r="D1086" s="208" t="s">
        <v>109</v>
      </c>
      <c r="E1086" s="96" t="s">
        <v>45</v>
      </c>
      <c r="F1086" s="206" t="s">
        <v>211</v>
      </c>
      <c r="G1086" s="168">
        <f>MROUND(H1086*K1086*I1086/L1086,0.00000001)</f>
        <v>2.1054E-4</v>
      </c>
      <c r="H1086" s="182">
        <v>1</v>
      </c>
      <c r="I1086" s="176">
        <f t="shared" si="182"/>
        <v>1.1053130000000001E-2</v>
      </c>
      <c r="J1086" s="182"/>
      <c r="K1086" s="184">
        <v>2</v>
      </c>
      <c r="L1086" s="184">
        <f>'норма часов'!$H$16</f>
        <v>105</v>
      </c>
      <c r="M1086" s="178" t="str">
        <f>CONCATENATE(H1086," ",F1086," ","в мес.","*",K1086,"*",I1086,"/",L1086,"чел.")</f>
        <v>1  система(2 раза в год (зима, лето) в мес.*2*0,01105313/105чел.</v>
      </c>
      <c r="N1086" s="133">
        <f>N76</f>
        <v>8965.7199999999993</v>
      </c>
      <c r="O1086" s="142">
        <f t="shared" si="190"/>
        <v>1.887643</v>
      </c>
      <c r="P1086" s="93"/>
      <c r="Q1086" s="93">
        <f t="shared" si="186"/>
        <v>198.20251500000001</v>
      </c>
    </row>
    <row r="1087" spans="1:17" s="94" customFormat="1" ht="45" x14ac:dyDescent="0.25">
      <c r="A1087" s="276"/>
      <c r="B1087" s="279"/>
      <c r="C1087" s="269"/>
      <c r="D1087" s="208" t="s">
        <v>110</v>
      </c>
      <c r="E1087" s="96" t="s">
        <v>48</v>
      </c>
      <c r="F1087" s="206" t="s">
        <v>26</v>
      </c>
      <c r="G1087" s="168">
        <f>MROUND(H1087*K1087*I1087/L1087,0.000001)</f>
        <v>3.2629999999999998E-3</v>
      </c>
      <c r="H1087" s="182">
        <f>H683</f>
        <v>31</v>
      </c>
      <c r="I1087" s="176">
        <f t="shared" si="182"/>
        <v>1.1053130000000001E-2</v>
      </c>
      <c r="J1087" s="182"/>
      <c r="K1087" s="184">
        <v>1</v>
      </c>
      <c r="L1087" s="184">
        <f>'норма часов'!$H$16</f>
        <v>105</v>
      </c>
      <c r="M1087" s="178" t="str">
        <f>CONCATENATE(H1087," ",F1087," ","*",I1087,"/",L1087,"чел.")</f>
        <v>31 шт *0,01105313/105чел.</v>
      </c>
      <c r="N1087" s="133">
        <f>N77</f>
        <v>12310.670967741937</v>
      </c>
      <c r="O1087" s="142">
        <f t="shared" si="190"/>
        <v>40.169719000000001</v>
      </c>
      <c r="P1087" s="93"/>
      <c r="Q1087" s="93">
        <f t="shared" si="186"/>
        <v>4217.8204949999999</v>
      </c>
    </row>
    <row r="1088" spans="1:17" s="94" customFormat="1" x14ac:dyDescent="0.25">
      <c r="A1088" s="276"/>
      <c r="B1088" s="279"/>
      <c r="C1088" s="269"/>
      <c r="D1088" s="208" t="s">
        <v>111</v>
      </c>
      <c r="E1088" s="96" t="s">
        <v>48</v>
      </c>
      <c r="F1088" s="206" t="s">
        <v>26</v>
      </c>
      <c r="G1088" s="168">
        <f>MROUND(H1088*K1088*I1088/L1088,0.000000001)</f>
        <v>6.8003066000000001E-2</v>
      </c>
      <c r="H1088" s="182">
        <f>H179</f>
        <v>646</v>
      </c>
      <c r="I1088" s="176">
        <f t="shared" si="182"/>
        <v>1.1053130000000001E-2</v>
      </c>
      <c r="J1088" s="182"/>
      <c r="K1088" s="184">
        <v>1</v>
      </c>
      <c r="L1088" s="184">
        <f>'норма часов'!$H$16</f>
        <v>105</v>
      </c>
      <c r="M1088" s="178" t="str">
        <f>CONCATENATE(H1088," ",F1088," ","*",I1088,"/",L1088,"чел.")</f>
        <v>646 шт *0,01105313/105чел.</v>
      </c>
      <c r="N1088" s="133">
        <f>N78</f>
        <v>16350</v>
      </c>
      <c r="O1088" s="142">
        <f t="shared" si="190"/>
        <v>1111.8501289999999</v>
      </c>
      <c r="P1088" s="93"/>
      <c r="Q1088" s="93">
        <f t="shared" si="186"/>
        <v>116744.26354499999</v>
      </c>
    </row>
    <row r="1089" spans="1:17" s="94" customFormat="1" ht="45" x14ac:dyDescent="0.25">
      <c r="A1089" s="276"/>
      <c r="B1089" s="279"/>
      <c r="C1089" s="269"/>
      <c r="D1089" s="208" t="s">
        <v>112</v>
      </c>
      <c r="E1089" s="96" t="s">
        <v>20</v>
      </c>
      <c r="F1089" s="96" t="s">
        <v>209</v>
      </c>
      <c r="G1089" s="168">
        <f t="shared" ref="G1089:G1094" si="191">MROUND(H1089*K1089*I1089/L1089,0.00000001)</f>
        <v>1.536911E-2</v>
      </c>
      <c r="H1089" s="182">
        <f>H685</f>
        <v>73</v>
      </c>
      <c r="I1089" s="176">
        <f t="shared" si="182"/>
        <v>1.1053130000000001E-2</v>
      </c>
      <c r="J1089" s="182"/>
      <c r="K1089" s="184">
        <v>2</v>
      </c>
      <c r="L1089" s="184">
        <f>'норма часов'!$H$16</f>
        <v>105</v>
      </c>
      <c r="M1089" s="178" t="str">
        <f>CONCATENATE(H1089," ",F1089," ","*",I1089,"/",L1089,"чел.")</f>
        <v>73 м2 (обрабатываемая площадь) *0,01105313/105чел.</v>
      </c>
      <c r="N1089" s="133">
        <f>N79</f>
        <v>5450</v>
      </c>
      <c r="O1089" s="142">
        <f t="shared" si="190"/>
        <v>83.761650000000003</v>
      </c>
      <c r="P1089" s="93"/>
      <c r="Q1089" s="93">
        <f t="shared" si="186"/>
        <v>8794.9732500000009</v>
      </c>
    </row>
    <row r="1090" spans="1:17" s="94" customFormat="1" ht="30" x14ac:dyDescent="0.25">
      <c r="A1090" s="276"/>
      <c r="B1090" s="279"/>
      <c r="C1090" s="269"/>
      <c r="D1090" s="208" t="s">
        <v>32</v>
      </c>
      <c r="E1090" s="96" t="s">
        <v>79</v>
      </c>
      <c r="F1090" s="206" t="s">
        <v>212</v>
      </c>
      <c r="G1090" s="168">
        <f t="shared" si="191"/>
        <v>7.4740200000000005E-3</v>
      </c>
      <c r="H1090" s="182">
        <f>H888</f>
        <v>71</v>
      </c>
      <c r="I1090" s="176">
        <f t="shared" si="182"/>
        <v>1.1053130000000001E-2</v>
      </c>
      <c r="J1090" s="182"/>
      <c r="K1090" s="184">
        <v>1</v>
      </c>
      <c r="L1090" s="184">
        <f>'норма часов'!$H$16</f>
        <v>105</v>
      </c>
      <c r="M1090" s="178" t="str">
        <f>CONCATENATE(H1090," ",F1090," ","*",I1090,"/",L1090,"чел.")</f>
        <v>71 замеров(потребность) *0,01105313/105чел.</v>
      </c>
      <c r="N1090" s="133">
        <f>N80</f>
        <v>11514.084507042253</v>
      </c>
      <c r="O1090" s="142">
        <f t="shared" si="190"/>
        <v>86.056497999999991</v>
      </c>
      <c r="P1090" s="93"/>
      <c r="Q1090" s="93">
        <f t="shared" si="186"/>
        <v>9035.9322899999988</v>
      </c>
    </row>
    <row r="1091" spans="1:17" s="94" customFormat="1" ht="30" x14ac:dyDescent="0.25">
      <c r="A1091" s="276"/>
      <c r="B1091" s="279"/>
      <c r="C1091" s="269"/>
      <c r="D1091" s="208" t="s">
        <v>113</v>
      </c>
      <c r="E1091" s="96" t="s">
        <v>48</v>
      </c>
      <c r="F1091" s="206" t="s">
        <v>26</v>
      </c>
      <c r="G1091" s="168">
        <f t="shared" si="191"/>
        <v>4.4212519999999998E-2</v>
      </c>
      <c r="H1091" s="182">
        <f>H586</f>
        <v>35</v>
      </c>
      <c r="I1091" s="176">
        <f t="shared" si="182"/>
        <v>1.1053130000000001E-2</v>
      </c>
      <c r="J1091" s="182"/>
      <c r="K1091" s="184">
        <v>12</v>
      </c>
      <c r="L1091" s="184">
        <f>'норма часов'!$H$16</f>
        <v>105</v>
      </c>
      <c r="M1091" s="178" t="str">
        <f>CONCATENATE(H1091," ",F1091," ","в мес.","*",K1091,"мес.","*",I1091,"/",L1091,"чел.")</f>
        <v>35 шт в мес.*12мес.*0,01105313/105чел.</v>
      </c>
      <c r="N1091" s="133">
        <f>N485</f>
        <v>2875.2235952380961</v>
      </c>
      <c r="O1091" s="142">
        <f t="shared" si="190"/>
        <v>127.120881</v>
      </c>
      <c r="P1091" s="93"/>
      <c r="Q1091" s="93">
        <f t="shared" si="186"/>
        <v>13347.692504999999</v>
      </c>
    </row>
    <row r="1092" spans="1:17" s="94" customFormat="1" x14ac:dyDescent="0.25">
      <c r="A1092" s="276"/>
      <c r="B1092" s="279"/>
      <c r="C1092" s="269"/>
      <c r="D1092" s="166" t="s">
        <v>25</v>
      </c>
      <c r="E1092" s="96" t="s">
        <v>26</v>
      </c>
      <c r="F1092" s="206" t="s">
        <v>26</v>
      </c>
      <c r="G1092" s="168">
        <f t="shared" si="191"/>
        <v>8.1056290000000003E-2</v>
      </c>
      <c r="H1092" s="182">
        <f>H82</f>
        <v>770</v>
      </c>
      <c r="I1092" s="176">
        <f t="shared" si="182"/>
        <v>1.1053130000000001E-2</v>
      </c>
      <c r="J1092" s="182"/>
      <c r="K1092" s="184">
        <v>1</v>
      </c>
      <c r="L1092" s="184">
        <f>'норма часов'!$H$16</f>
        <v>105</v>
      </c>
      <c r="M1092" s="178" t="str">
        <f t="shared" ref="M1092:M1097" si="192">CONCATENATE(H1092," ",F1092," ","*",I1092,"/",L1092,"чел.")</f>
        <v>770 шт *0,01105313/105чел.</v>
      </c>
      <c r="N1092" s="133">
        <f t="shared" ref="N1092:N1097" si="193">N82</f>
        <v>436</v>
      </c>
      <c r="O1092" s="142">
        <f t="shared" si="190"/>
        <v>35.340541999999999</v>
      </c>
      <c r="P1092" s="93"/>
      <c r="Q1092" s="93">
        <f t="shared" si="186"/>
        <v>3710.7569100000001</v>
      </c>
    </row>
    <row r="1093" spans="1:17" s="94" customFormat="1" ht="30" x14ac:dyDescent="0.25">
      <c r="A1093" s="276"/>
      <c r="B1093" s="279"/>
      <c r="C1093" s="269"/>
      <c r="D1093" s="208" t="s">
        <v>80</v>
      </c>
      <c r="E1093" s="96" t="s">
        <v>81</v>
      </c>
      <c r="F1093" s="206" t="s">
        <v>213</v>
      </c>
      <c r="G1093" s="168">
        <f t="shared" si="191"/>
        <v>7.4740200000000005E-3</v>
      </c>
      <c r="H1093" s="182">
        <f>H487</f>
        <v>71</v>
      </c>
      <c r="I1093" s="176">
        <f>I1091</f>
        <v>1.1053130000000001E-2</v>
      </c>
      <c r="J1093" s="182"/>
      <c r="K1093" s="184">
        <v>1</v>
      </c>
      <c r="L1093" s="184">
        <f>'норма часов'!$H$16</f>
        <v>105</v>
      </c>
      <c r="M1093" s="178" t="str">
        <f t="shared" si="192"/>
        <v>71 отключений(потребность) *0,01105313/105чел.</v>
      </c>
      <c r="N1093" s="133">
        <f t="shared" si="193"/>
        <v>4905</v>
      </c>
      <c r="O1093" s="142">
        <f t="shared" si="190"/>
        <v>36.660067999999995</v>
      </c>
      <c r="P1093" s="93"/>
      <c r="Q1093" s="93">
        <f t="shared" si="186"/>
        <v>3849.3071399999994</v>
      </c>
    </row>
    <row r="1094" spans="1:17" s="94" customFormat="1" ht="45" x14ac:dyDescent="0.25">
      <c r="A1094" s="276"/>
      <c r="B1094" s="279"/>
      <c r="C1094" s="269"/>
      <c r="D1094" s="166" t="s">
        <v>305</v>
      </c>
      <c r="E1094" s="96" t="s">
        <v>28</v>
      </c>
      <c r="F1094" s="96" t="s">
        <v>313</v>
      </c>
      <c r="G1094" s="168">
        <f t="shared" si="191"/>
        <v>1.4948040000000001E-2</v>
      </c>
      <c r="H1094" s="182">
        <f>H84</f>
        <v>71</v>
      </c>
      <c r="I1094" s="176">
        <f>I1092</f>
        <v>1.1053130000000001E-2</v>
      </c>
      <c r="J1094" s="182"/>
      <c r="K1094" s="184">
        <v>2</v>
      </c>
      <c r="L1094" s="184">
        <f>'норма часов'!$H$16</f>
        <v>105</v>
      </c>
      <c r="M1094" s="178" t="str">
        <f>CONCATENATE(H1094," ",F1094," ","в год","*",K1094," раза в год","*",I1094,"/",L1094,"чел.")</f>
        <v>71 количество устройство в год*2 раза в год*0,01105313/105чел.</v>
      </c>
      <c r="N1094" s="133">
        <f t="shared" si="193"/>
        <v>2725</v>
      </c>
      <c r="O1094" s="142">
        <f t="shared" si="190"/>
        <v>40.733408999999995</v>
      </c>
      <c r="P1094" s="93"/>
      <c r="Q1094" s="93">
        <f t="shared" si="186"/>
        <v>4277.0079449999994</v>
      </c>
    </row>
    <row r="1095" spans="1:17" s="98" customFormat="1" ht="31.5" x14ac:dyDescent="0.25">
      <c r="A1095" s="276"/>
      <c r="B1095" s="279"/>
      <c r="C1095" s="269"/>
      <c r="D1095" s="209" t="s">
        <v>307</v>
      </c>
      <c r="E1095" s="166" t="s">
        <v>26</v>
      </c>
      <c r="F1095" s="210" t="s">
        <v>26</v>
      </c>
      <c r="G1095" s="168">
        <f>MROUND(H1095*K1095*I1095/L1095,0.0000000001)</f>
        <v>7.4740212E-3</v>
      </c>
      <c r="H1095" s="182">
        <f>H85</f>
        <v>71</v>
      </c>
      <c r="I1095" s="176">
        <f>I1092</f>
        <v>1.1053130000000001E-2</v>
      </c>
      <c r="J1095" s="182"/>
      <c r="K1095" s="184">
        <v>1</v>
      </c>
      <c r="L1095" s="184">
        <f>'норма часов'!$H$16</f>
        <v>105</v>
      </c>
      <c r="M1095" s="178" t="str">
        <f t="shared" si="192"/>
        <v>71 шт *0,01105313/105чел.</v>
      </c>
      <c r="N1095" s="133">
        <f t="shared" si="193"/>
        <v>11009</v>
      </c>
      <c r="O1095" s="142">
        <f t="shared" si="190"/>
        <v>82.281498999999997</v>
      </c>
      <c r="P1095" s="97"/>
      <c r="Q1095" s="93">
        <f t="shared" si="186"/>
        <v>8639.5573949999998</v>
      </c>
    </row>
    <row r="1096" spans="1:17" s="98" customFormat="1" ht="63" x14ac:dyDescent="0.25">
      <c r="A1096" s="276"/>
      <c r="B1096" s="279"/>
      <c r="C1096" s="269"/>
      <c r="D1096" s="211" t="s">
        <v>308</v>
      </c>
      <c r="E1096" s="166" t="s">
        <v>26</v>
      </c>
      <c r="F1096" s="210" t="s">
        <v>26</v>
      </c>
      <c r="G1096" s="168">
        <f>MROUND(H1096*K1096*I1096/L1096,0.0000000001)</f>
        <v>1.052679E-4</v>
      </c>
      <c r="H1096" s="182">
        <f>H86</f>
        <v>1</v>
      </c>
      <c r="I1096" s="176">
        <f>I1093</f>
        <v>1.1053130000000001E-2</v>
      </c>
      <c r="J1096" s="182"/>
      <c r="K1096" s="184">
        <v>1</v>
      </c>
      <c r="L1096" s="184">
        <f>'норма часов'!$H$16</f>
        <v>105</v>
      </c>
      <c r="M1096" s="178" t="str">
        <f t="shared" si="192"/>
        <v>1 шт *0,01105313/105чел.</v>
      </c>
      <c r="N1096" s="133">
        <f t="shared" si="193"/>
        <v>32700</v>
      </c>
      <c r="O1096" s="142">
        <f t="shared" si="190"/>
        <v>3.4422599999999997</v>
      </c>
      <c r="P1096" s="97"/>
      <c r="Q1096" s="93">
        <f t="shared" si="186"/>
        <v>361.43729999999994</v>
      </c>
    </row>
    <row r="1097" spans="1:17" s="94" customFormat="1" ht="60" x14ac:dyDescent="0.25">
      <c r="A1097" s="276"/>
      <c r="B1097" s="279"/>
      <c r="C1097" s="269"/>
      <c r="D1097" s="166" t="s">
        <v>306</v>
      </c>
      <c r="E1097" s="96" t="s">
        <v>26</v>
      </c>
      <c r="F1097" s="206" t="s">
        <v>26</v>
      </c>
      <c r="G1097" s="168">
        <f>MROUND(H1097*K1097*I1097/L1097,0.0000000001)</f>
        <v>7.4740212E-3</v>
      </c>
      <c r="H1097" s="182">
        <f>H87</f>
        <v>71</v>
      </c>
      <c r="I1097" s="176">
        <f>I1093</f>
        <v>1.1053130000000001E-2</v>
      </c>
      <c r="J1097" s="182"/>
      <c r="K1097" s="184">
        <v>1</v>
      </c>
      <c r="L1097" s="184">
        <f>'норма часов'!$H$16</f>
        <v>105</v>
      </c>
      <c r="M1097" s="178" t="str">
        <f t="shared" si="192"/>
        <v>71 шт *0,01105313/105чел.</v>
      </c>
      <c r="N1097" s="133">
        <f t="shared" si="193"/>
        <v>6104</v>
      </c>
      <c r="O1097" s="142">
        <f t="shared" si="190"/>
        <v>45.621424999999995</v>
      </c>
      <c r="P1097" s="93"/>
      <c r="Q1097" s="93">
        <f t="shared" si="186"/>
        <v>4790.2496249999995</v>
      </c>
    </row>
    <row r="1098" spans="1:17" s="94" customFormat="1" ht="45" x14ac:dyDescent="0.25">
      <c r="A1098" s="276"/>
      <c r="B1098" s="279"/>
      <c r="C1098" s="269"/>
      <c r="D1098" s="208" t="s">
        <v>33</v>
      </c>
      <c r="E1098" s="96" t="s">
        <v>28</v>
      </c>
      <c r="F1098" s="206" t="s">
        <v>26</v>
      </c>
      <c r="G1098" s="168">
        <f>MROUND(H1098*K1098*I1098/L1098,0.00000001)</f>
        <v>8.9688249999999997E-2</v>
      </c>
      <c r="H1098" s="182">
        <f>H795</f>
        <v>71</v>
      </c>
      <c r="I1098" s="176">
        <f>I1094</f>
        <v>1.1053130000000001E-2</v>
      </c>
      <c r="J1098" s="182"/>
      <c r="K1098" s="184">
        <v>12</v>
      </c>
      <c r="L1098" s="184">
        <f>'норма часов'!$H$16</f>
        <v>105</v>
      </c>
      <c r="M1098" s="178" t="str">
        <f>CONCATENATE(H1098," ",F1098," ","в мес.","*",K1098,"мес.","*",I1098,"/",L1098,"чел.")</f>
        <v>71 шт в мес.*12мес.*0,01105313/105чел.</v>
      </c>
      <c r="N1098" s="133">
        <f>N795</f>
        <v>2200</v>
      </c>
      <c r="O1098" s="142">
        <f t="shared" si="190"/>
        <v>197.31414999999998</v>
      </c>
      <c r="P1098" s="93"/>
      <c r="Q1098" s="93">
        <f t="shared" si="186"/>
        <v>20717.98575</v>
      </c>
    </row>
    <row r="1099" spans="1:17" s="94" customFormat="1" ht="28.5" x14ac:dyDescent="0.25">
      <c r="A1099" s="276"/>
      <c r="B1099" s="279"/>
      <c r="C1099" s="201" t="s">
        <v>256</v>
      </c>
      <c r="D1099" s="208"/>
      <c r="E1099" s="96"/>
      <c r="F1099" s="206"/>
      <c r="G1099" s="168"/>
      <c r="H1099" s="182"/>
      <c r="I1099" s="176"/>
      <c r="J1099" s="182"/>
      <c r="K1099" s="184"/>
      <c r="L1099" s="184"/>
      <c r="M1099" s="178"/>
      <c r="N1099" s="139"/>
      <c r="O1099" s="140">
        <f>SUM(O1078:O1098)</f>
        <v>2771.7682769999997</v>
      </c>
      <c r="P1099" s="93"/>
      <c r="Q1099" s="93">
        <f t="shared" si="186"/>
        <v>0</v>
      </c>
    </row>
    <row r="1100" spans="1:17" s="94" customFormat="1" x14ac:dyDescent="0.25">
      <c r="A1100" s="276"/>
      <c r="B1100" s="279"/>
      <c r="C1100" s="198" t="s">
        <v>65</v>
      </c>
      <c r="D1100" s="208" t="s">
        <v>115</v>
      </c>
      <c r="E1100" s="96" t="s">
        <v>116</v>
      </c>
      <c r="F1100" s="206" t="s">
        <v>214</v>
      </c>
      <c r="G1100" s="168">
        <f>MROUND(H1100*K1100*I1100/L1100,0.0000000001)</f>
        <v>7.4740212E-3</v>
      </c>
      <c r="H1100" s="182">
        <f>H90</f>
        <v>71</v>
      </c>
      <c r="I1100" s="176">
        <f>I1098</f>
        <v>1.1053130000000001E-2</v>
      </c>
      <c r="J1100" s="182"/>
      <c r="K1100" s="184">
        <v>1</v>
      </c>
      <c r="L1100" s="184">
        <f>'норма часов'!$H$16</f>
        <v>105</v>
      </c>
      <c r="M1100" s="178" t="str">
        <f>CONCATENATE(H1100," ",F1100," ","*",I1100,"/",L1100,"чел.")</f>
        <v>71 учреждений *0,01105313/105чел.</v>
      </c>
      <c r="N1100" s="133">
        <f>N90</f>
        <v>56700</v>
      </c>
      <c r="O1100" s="142">
        <f t="shared" ref="O1100:O1114" si="194">MROUND(G1100*N1100,0.000001)</f>
        <v>423.77700199999998</v>
      </c>
      <c r="P1100" s="93"/>
      <c r="Q1100" s="93">
        <f t="shared" si="186"/>
        <v>44496.585209999997</v>
      </c>
    </row>
    <row r="1101" spans="1:17" s="94" customFormat="1" x14ac:dyDescent="0.25">
      <c r="A1101" s="276"/>
      <c r="B1101" s="279"/>
      <c r="C1101" s="269" t="s">
        <v>66</v>
      </c>
      <c r="D1101" s="208" t="s">
        <v>34</v>
      </c>
      <c r="E1101" s="96" t="s">
        <v>47</v>
      </c>
      <c r="F1101" s="206" t="s">
        <v>215</v>
      </c>
      <c r="G1101" s="168">
        <f t="shared" ref="G1101:G1107" si="195">MROUND(H1101*K1101*I1101/L1101,0.00000001)</f>
        <v>8.9688249999999997E-2</v>
      </c>
      <c r="H1101" s="182">
        <f>H91</f>
        <v>71</v>
      </c>
      <c r="I1101" s="176">
        <f t="shared" si="182"/>
        <v>1.1053130000000001E-2</v>
      </c>
      <c r="J1101" s="182"/>
      <c r="K1101" s="184">
        <v>12</v>
      </c>
      <c r="L1101" s="184">
        <f>'норма часов'!$H$16</f>
        <v>105</v>
      </c>
      <c r="M1101" s="178" t="str">
        <f>CONCATENATE(H1101," ",F1101," ","в мес.","*",K1101,"мес.","*",I1101,"/",L1101,"чел.")</f>
        <v>71 зданий в мес.*12мес.*0,01105313/105чел.</v>
      </c>
      <c r="N1101" s="133">
        <f>N91</f>
        <v>4694.6300000000037</v>
      </c>
      <c r="O1101" s="142">
        <f t="shared" si="194"/>
        <v>421.05314899999996</v>
      </c>
      <c r="P1101" s="93"/>
      <c r="Q1101" s="93">
        <f t="shared" ref="Q1101:Q1164" si="196">O1101*L1101</f>
        <v>44210.580644999995</v>
      </c>
    </row>
    <row r="1102" spans="1:17" s="94" customFormat="1" x14ac:dyDescent="0.25">
      <c r="A1102" s="276"/>
      <c r="B1102" s="279"/>
      <c r="C1102" s="269"/>
      <c r="D1102" s="208" t="s">
        <v>117</v>
      </c>
      <c r="E1102" s="96" t="s">
        <v>19</v>
      </c>
      <c r="F1102" s="206" t="s">
        <v>216</v>
      </c>
      <c r="G1102" s="168">
        <f t="shared" si="195"/>
        <v>0.26190655000000002</v>
      </c>
      <c r="H1102" s="182">
        <f>H92</f>
        <v>2488</v>
      </c>
      <c r="I1102" s="176">
        <f t="shared" si="182"/>
        <v>1.1053130000000001E-2</v>
      </c>
      <c r="J1102" s="182"/>
      <c r="K1102" s="184">
        <v>1</v>
      </c>
      <c r="L1102" s="184">
        <f>'норма часов'!$H$16</f>
        <v>105</v>
      </c>
      <c r="M1102" s="178" t="str">
        <f>CONCATENATE(H1102," ",F1102," ","*",I1102,"/",L1102,"чел.")</f>
        <v>2488 чел. в год *0,01105313/105чел.</v>
      </c>
      <c r="N1102" s="133">
        <f>N92</f>
        <v>1853</v>
      </c>
      <c r="O1102" s="142">
        <f>MROUND(G1102*N1102,0.000001)</f>
        <v>485.312837</v>
      </c>
      <c r="P1102" s="93"/>
      <c r="Q1102" s="93">
        <f t="shared" si="196"/>
        <v>50957.847885000003</v>
      </c>
    </row>
    <row r="1103" spans="1:17" s="94" customFormat="1" ht="30" x14ac:dyDescent="0.25">
      <c r="A1103" s="276"/>
      <c r="B1103" s="279"/>
      <c r="C1103" s="269"/>
      <c r="D1103" s="208" t="s">
        <v>39</v>
      </c>
      <c r="E1103" s="96" t="s">
        <v>44</v>
      </c>
      <c r="F1103" s="206" t="s">
        <v>217</v>
      </c>
      <c r="G1103" s="168">
        <f t="shared" si="195"/>
        <v>7.3687500000000003E-3</v>
      </c>
      <c r="H1103" s="182">
        <f>H497</f>
        <v>70</v>
      </c>
      <c r="I1103" s="176">
        <f t="shared" si="182"/>
        <v>1.1053130000000001E-2</v>
      </c>
      <c r="J1103" s="182"/>
      <c r="K1103" s="184">
        <v>1</v>
      </c>
      <c r="L1103" s="184">
        <f>'норма часов'!$H$16</f>
        <v>105</v>
      </c>
      <c r="M1103" s="178" t="str">
        <f>CONCATENATE(H1103," ",F1103," (по 1 ЭЦП на 1 учреждение. Срок сертификата ЭЦП 1 год) ","*",I1103,"/",L1103,"чел.")</f>
        <v>70 ЭЦП (по 1 ЭЦП на 1 учреждение. Срок сертификата ЭЦП 1 год) *0,01105313/105чел.</v>
      </c>
      <c r="N1103" s="133">
        <f>N93</f>
        <v>7743.3599999999897</v>
      </c>
      <c r="O1103" s="142">
        <f t="shared" si="194"/>
        <v>57.058883999999999</v>
      </c>
      <c r="P1103" s="93"/>
      <c r="Q1103" s="93">
        <f t="shared" si="196"/>
        <v>5991.18282</v>
      </c>
    </row>
    <row r="1104" spans="1:17" s="94" customFormat="1" ht="30" x14ac:dyDescent="0.25">
      <c r="A1104" s="276"/>
      <c r="B1104" s="279"/>
      <c r="C1104" s="269"/>
      <c r="D1104" s="208" t="s">
        <v>37</v>
      </c>
      <c r="E1104" s="96" t="s">
        <v>42</v>
      </c>
      <c r="F1104" s="206" t="s">
        <v>218</v>
      </c>
      <c r="G1104" s="168">
        <f t="shared" si="195"/>
        <v>7.3687500000000003E-3</v>
      </c>
      <c r="H1104" s="182">
        <f>H498</f>
        <v>70</v>
      </c>
      <c r="I1104" s="176">
        <f t="shared" si="182"/>
        <v>1.1053130000000001E-2</v>
      </c>
      <c r="J1104" s="182"/>
      <c r="K1104" s="184">
        <v>1</v>
      </c>
      <c r="L1104" s="184">
        <f>'норма часов'!$H$16</f>
        <v>105</v>
      </c>
      <c r="M1104" s="178" t="str">
        <f>CONCATENATE(H1104," ",F1104," (по 1 отчету на 1 учреждение) ","*",I1104,"/",L1104,"чел.")</f>
        <v>70 отчетов (по 1 отчету на 1 учреждение) *0,01105313/105чел.</v>
      </c>
      <c r="N1104" s="133">
        <f>N498</f>
        <v>6540</v>
      </c>
      <c r="O1104" s="142">
        <f t="shared" si="194"/>
        <v>48.191624999999995</v>
      </c>
      <c r="P1104" s="93"/>
      <c r="Q1104" s="93">
        <f t="shared" si="196"/>
        <v>5060.1206249999996</v>
      </c>
    </row>
    <row r="1105" spans="1:17" s="94" customFormat="1" ht="30" x14ac:dyDescent="0.25">
      <c r="A1105" s="276"/>
      <c r="B1105" s="279"/>
      <c r="C1105" s="269"/>
      <c r="D1105" s="208" t="s">
        <v>38</v>
      </c>
      <c r="E1105" s="96" t="s">
        <v>43</v>
      </c>
      <c r="F1105" s="206" t="s">
        <v>219</v>
      </c>
      <c r="G1105" s="168">
        <f t="shared" si="195"/>
        <v>3.8528050000000001E-2</v>
      </c>
      <c r="H1105" s="182">
        <f>H499</f>
        <v>366</v>
      </c>
      <c r="I1105" s="176">
        <f t="shared" si="182"/>
        <v>1.1053130000000001E-2</v>
      </c>
      <c r="J1105" s="182"/>
      <c r="K1105" s="184">
        <v>1</v>
      </c>
      <c r="L1105" s="184">
        <f>'норма часов'!$H$16</f>
        <v>105</v>
      </c>
      <c r="M1105" s="178" t="str">
        <f>CONCATENATE(H1105," ",F1105," (заявленная потребность руководителями учреждений) ","*",I1105,"/",L1105,"чел.")</f>
        <v>366 мест (заявленная потребность руководителями учреждений) *0,01105313/105чел.</v>
      </c>
      <c r="N1105" s="133">
        <f t="shared" ref="N1105:N1112" si="197">N95</f>
        <v>1090</v>
      </c>
      <c r="O1105" s="142">
        <f t="shared" si="194"/>
        <v>41.995574999999995</v>
      </c>
      <c r="P1105" s="93"/>
      <c r="Q1105" s="93">
        <f t="shared" si="196"/>
        <v>4409.5353749999995</v>
      </c>
    </row>
    <row r="1106" spans="1:17" s="94" customFormat="1" x14ac:dyDescent="0.25">
      <c r="A1106" s="276"/>
      <c r="B1106" s="279"/>
      <c r="C1106" s="269"/>
      <c r="D1106" s="208" t="s">
        <v>118</v>
      </c>
      <c r="E1106" s="96" t="s">
        <v>19</v>
      </c>
      <c r="F1106" s="206" t="s">
        <v>19</v>
      </c>
      <c r="G1106" s="168">
        <f t="shared" si="195"/>
        <v>0.26190655000000002</v>
      </c>
      <c r="H1106" s="182">
        <f>H1005</f>
        <v>2488</v>
      </c>
      <c r="I1106" s="176">
        <f t="shared" si="182"/>
        <v>1.1053130000000001E-2</v>
      </c>
      <c r="J1106" s="182"/>
      <c r="K1106" s="184">
        <v>1</v>
      </c>
      <c r="L1106" s="184">
        <f>'норма часов'!$H$16</f>
        <v>105</v>
      </c>
      <c r="M1106" s="178" t="str">
        <f>CONCATENATE(H1106," ",F1106," ","*",I1106,"/",L1106,"чел.")</f>
        <v>2488 чел. *0,01105313/105чел.</v>
      </c>
      <c r="N1106" s="133">
        <f t="shared" si="197"/>
        <v>490.5</v>
      </c>
      <c r="O1106" s="142">
        <f t="shared" si="194"/>
        <v>128.46516299999999</v>
      </c>
      <c r="P1106" s="93"/>
      <c r="Q1106" s="93">
        <f t="shared" si="196"/>
        <v>13488.842114999999</v>
      </c>
    </row>
    <row r="1107" spans="1:17" s="94" customFormat="1" ht="30" x14ac:dyDescent="0.25">
      <c r="A1107" s="276"/>
      <c r="B1107" s="279"/>
      <c r="C1107" s="269"/>
      <c r="D1107" s="208" t="s">
        <v>35</v>
      </c>
      <c r="E1107" s="96" t="s">
        <v>19</v>
      </c>
      <c r="F1107" s="206" t="s">
        <v>19</v>
      </c>
      <c r="G1107" s="168">
        <f t="shared" si="195"/>
        <v>1.915876E-2</v>
      </c>
      <c r="H1107" s="182">
        <f>H501</f>
        <v>182</v>
      </c>
      <c r="I1107" s="176">
        <f t="shared" si="182"/>
        <v>1.1053130000000001E-2</v>
      </c>
      <c r="J1107" s="182"/>
      <c r="K1107" s="184">
        <v>1</v>
      </c>
      <c r="L1107" s="184">
        <f>'норма часов'!$H$16</f>
        <v>105</v>
      </c>
      <c r="M1107" s="178" t="str">
        <f>CONCATENATE(H1107," ",F1107," (заявленная потребность руководителями учреждений) ","*",I1107,"/",L1107,"чел.")</f>
        <v>182 чел. (заявленная потребность руководителями учреждений) *0,01105313/105чел.</v>
      </c>
      <c r="N1107" s="133">
        <f t="shared" si="197"/>
        <v>763</v>
      </c>
      <c r="O1107" s="142">
        <f t="shared" si="194"/>
        <v>14.618134</v>
      </c>
      <c r="P1107" s="93"/>
      <c r="Q1107" s="93">
        <f t="shared" si="196"/>
        <v>1534.90407</v>
      </c>
    </row>
    <row r="1108" spans="1:17" s="94" customFormat="1" ht="30" x14ac:dyDescent="0.25">
      <c r="A1108" s="276"/>
      <c r="B1108" s="279"/>
      <c r="C1108" s="269"/>
      <c r="D1108" s="208" t="s">
        <v>36</v>
      </c>
      <c r="E1108" s="96" t="s">
        <v>19</v>
      </c>
      <c r="F1108" s="206" t="s">
        <v>19</v>
      </c>
      <c r="G1108" s="168">
        <f>MROUND(H1108*K1108*I1108/L1108,0.00000001)</f>
        <v>1.6105990000000001E-2</v>
      </c>
      <c r="H1108" s="182">
        <f>H502</f>
        <v>153</v>
      </c>
      <c r="I1108" s="176">
        <f t="shared" si="182"/>
        <v>1.1053130000000001E-2</v>
      </c>
      <c r="J1108" s="182"/>
      <c r="K1108" s="184">
        <v>1</v>
      </c>
      <c r="L1108" s="184">
        <f>'норма часов'!$H$16</f>
        <v>105</v>
      </c>
      <c r="M1108" s="178" t="str">
        <f>CONCATENATE(H1108," ",F1108," (заявленная потребность руководителями учреждений) ","*",I1108,"/",L1108,"чел.")</f>
        <v>153 чел. (заявленная потребность руководителями учреждений) *0,01105313/105чел.</v>
      </c>
      <c r="N1108" s="133">
        <f t="shared" si="197"/>
        <v>1635</v>
      </c>
      <c r="O1108" s="142">
        <f t="shared" si="194"/>
        <v>26.333293999999999</v>
      </c>
      <c r="P1108" s="93"/>
      <c r="Q1108" s="93">
        <f t="shared" si="196"/>
        <v>2764.9958699999997</v>
      </c>
    </row>
    <row r="1109" spans="1:17" s="94" customFormat="1" ht="30" x14ac:dyDescent="0.25">
      <c r="A1109" s="276"/>
      <c r="B1109" s="279"/>
      <c r="C1109" s="269"/>
      <c r="D1109" s="208" t="s">
        <v>119</v>
      </c>
      <c r="E1109" s="96" t="s">
        <v>19</v>
      </c>
      <c r="F1109" s="206" t="s">
        <v>19</v>
      </c>
      <c r="G1109" s="168">
        <f>MROUND(H1109*K1109*I1109/L1109,0.000001)</f>
        <v>1.2105999999999999E-2</v>
      </c>
      <c r="H1109" s="182">
        <f>H503</f>
        <v>115</v>
      </c>
      <c r="I1109" s="176">
        <f t="shared" ref="I1109:I1119" si="198">I1108</f>
        <v>1.1053130000000001E-2</v>
      </c>
      <c r="J1109" s="182"/>
      <c r="K1109" s="184">
        <v>1</v>
      </c>
      <c r="L1109" s="184">
        <f>'норма часов'!$H$16</f>
        <v>105</v>
      </c>
      <c r="M1109" s="178" t="str">
        <f>CONCATENATE(H1109," ",F1109," (заявленная потребность руководителями учреждений) ","*",I1109,"/",L1109,"чел.")</f>
        <v>115 чел. (заявленная потребность руководителями учреждений) *0,01105313/105чел.</v>
      </c>
      <c r="N1109" s="133">
        <f t="shared" si="197"/>
        <v>3488</v>
      </c>
      <c r="O1109" s="142">
        <f t="shared" si="194"/>
        <v>42.225727999999997</v>
      </c>
      <c r="P1109" s="93"/>
      <c r="Q1109" s="93">
        <f t="shared" si="196"/>
        <v>4433.7014399999998</v>
      </c>
    </row>
    <row r="1110" spans="1:17" s="94" customFormat="1" ht="30" x14ac:dyDescent="0.25">
      <c r="A1110" s="276"/>
      <c r="B1110" s="279"/>
      <c r="C1110" s="269"/>
      <c r="D1110" s="208" t="s">
        <v>309</v>
      </c>
      <c r="E1110" s="96" t="s">
        <v>19</v>
      </c>
      <c r="F1110" s="206" t="s">
        <v>19</v>
      </c>
      <c r="G1110" s="168">
        <f>MROUND(H1110*K1110*I1110/L1110,0.000001)</f>
        <v>0.261907</v>
      </c>
      <c r="H1110" s="182">
        <f>H504</f>
        <v>2488</v>
      </c>
      <c r="I1110" s="176">
        <f t="shared" si="198"/>
        <v>1.1053130000000001E-2</v>
      </c>
      <c r="J1110" s="182"/>
      <c r="K1110" s="184">
        <v>1</v>
      </c>
      <c r="L1110" s="184">
        <f>'норма часов'!$H$16</f>
        <v>105</v>
      </c>
      <c r="M1110" s="178" t="str">
        <f>CONCATENATE(H1110," ",F1110," (заявленная потребность руководителями учреждений) ","*",I1110,"/",L1110,"чел.")</f>
        <v>2488 чел. (заявленная потребность руководителями учреждений) *0,01105313/105чел.</v>
      </c>
      <c r="N1110" s="133">
        <f t="shared" si="197"/>
        <v>545</v>
      </c>
      <c r="O1110" s="142">
        <f t="shared" si="194"/>
        <v>142.739315</v>
      </c>
      <c r="P1110" s="93"/>
      <c r="Q1110" s="93">
        <f t="shared" si="196"/>
        <v>14987.628075000001</v>
      </c>
    </row>
    <row r="1111" spans="1:17" s="94" customFormat="1" x14ac:dyDescent="0.25">
      <c r="A1111" s="276"/>
      <c r="B1111" s="279"/>
      <c r="C1111" s="269"/>
      <c r="D1111" s="166"/>
      <c r="E1111" s="166"/>
      <c r="F1111" s="206" t="s">
        <v>19</v>
      </c>
      <c r="G1111" s="168"/>
      <c r="H1111" s="182">
        <f>H505</f>
        <v>0</v>
      </c>
      <c r="I1111" s="176">
        <f t="shared" si="198"/>
        <v>1.1053130000000001E-2</v>
      </c>
      <c r="J1111" s="182"/>
      <c r="K1111" s="184">
        <v>1</v>
      </c>
      <c r="L1111" s="184">
        <f>'норма часов'!$H$16</f>
        <v>105</v>
      </c>
      <c r="M1111" s="178"/>
      <c r="N1111" s="133">
        <f t="shared" si="197"/>
        <v>0</v>
      </c>
      <c r="O1111" s="142">
        <f t="shared" si="194"/>
        <v>0</v>
      </c>
      <c r="P1111" s="93"/>
      <c r="Q1111" s="93"/>
    </row>
    <row r="1112" spans="1:17" s="94" customFormat="1" x14ac:dyDescent="0.25">
      <c r="A1112" s="276"/>
      <c r="B1112" s="279"/>
      <c r="C1112" s="269"/>
      <c r="D1112" s="166" t="s">
        <v>287</v>
      </c>
      <c r="E1112" s="166" t="s">
        <v>248</v>
      </c>
      <c r="F1112" s="206" t="str">
        <f>F910</f>
        <v>шт.</v>
      </c>
      <c r="G1112" s="168">
        <f>MROUND(H1112*K1112*I1112/L1112,0.00000001)</f>
        <v>7.3687500000000003E-3</v>
      </c>
      <c r="H1112" s="182">
        <f>H102</f>
        <v>70</v>
      </c>
      <c r="I1112" s="176">
        <f t="shared" si="198"/>
        <v>1.1053130000000001E-2</v>
      </c>
      <c r="J1112" s="182"/>
      <c r="K1112" s="184">
        <v>1</v>
      </c>
      <c r="L1112" s="184">
        <f>'норма часов'!$H$16</f>
        <v>105</v>
      </c>
      <c r="M1112" s="178" t="str">
        <f>CONCATENATE(H1112," ",F1112," ","*",I1112,"/",L1112,"чел.")</f>
        <v>70 шт. *0,01105313/105чел.</v>
      </c>
      <c r="N1112" s="133">
        <f t="shared" si="197"/>
        <v>65258.299999999923</v>
      </c>
      <c r="O1112" s="142">
        <f t="shared" si="194"/>
        <v>480.87209799999999</v>
      </c>
      <c r="P1112" s="93"/>
      <c r="Q1112" s="93">
        <f t="shared" si="196"/>
        <v>50491.570289999996</v>
      </c>
    </row>
    <row r="1113" spans="1:17" s="94" customFormat="1" x14ac:dyDescent="0.25">
      <c r="A1113" s="276"/>
      <c r="B1113" s="279"/>
      <c r="C1113" s="269"/>
      <c r="D1113" s="166" t="s">
        <v>284</v>
      </c>
      <c r="E1113" s="166" t="s">
        <v>26</v>
      </c>
      <c r="F1113" s="206" t="s">
        <v>26</v>
      </c>
      <c r="G1113" s="168">
        <f>MROUND(H1113*K1113*I1113/L1113,0.00000001)</f>
        <v>7.3687500000000003E-3</v>
      </c>
      <c r="H1113" s="182">
        <f>$H$103</f>
        <v>70</v>
      </c>
      <c r="I1113" s="176">
        <f t="shared" si="198"/>
        <v>1.1053130000000001E-2</v>
      </c>
      <c r="J1113" s="182"/>
      <c r="K1113" s="184">
        <v>1</v>
      </c>
      <c r="L1113" s="184">
        <f>'норма часов'!$H$16</f>
        <v>105</v>
      </c>
      <c r="M1113" s="178" t="str">
        <f>CONCATENATE(H1113," ",F1113," ","*",I1113,"/",L1113,"чел.")</f>
        <v>70 шт *0,01105313/105чел.</v>
      </c>
      <c r="N1113" s="133">
        <f>$N$103</f>
        <v>24000</v>
      </c>
      <c r="O1113" s="142">
        <f t="shared" si="194"/>
        <v>176.85</v>
      </c>
      <c r="P1113" s="93"/>
      <c r="Q1113" s="93">
        <f t="shared" si="196"/>
        <v>18569.25</v>
      </c>
    </row>
    <row r="1114" spans="1:17" s="94" customFormat="1" x14ac:dyDescent="0.25">
      <c r="A1114" s="276"/>
      <c r="B1114" s="279"/>
      <c r="C1114" s="269"/>
      <c r="D1114" s="208" t="s">
        <v>121</v>
      </c>
      <c r="E1114" s="96" t="s">
        <v>122</v>
      </c>
      <c r="F1114" s="206" t="s">
        <v>220</v>
      </c>
      <c r="G1114" s="168">
        <f>MROUND(H1114*K1114*I1114/L1114,0.00000001)</f>
        <v>7.3687500000000003E-3</v>
      </c>
      <c r="H1114" s="182">
        <f>H104</f>
        <v>70</v>
      </c>
      <c r="I1114" s="176">
        <f>I1110</f>
        <v>1.1053130000000001E-2</v>
      </c>
      <c r="J1114" s="182"/>
      <c r="K1114" s="184">
        <v>1</v>
      </c>
      <c r="L1114" s="184">
        <f>'норма часов'!$H$16</f>
        <v>105</v>
      </c>
      <c r="M1114" s="178" t="str">
        <f>CONCATENATE(H1114," ",F1114," ","*",I1114,"/",L1114,"чел.")</f>
        <v>70 сайтов *0,01105313/105чел.</v>
      </c>
      <c r="N1114" s="133">
        <f>N104</f>
        <v>5668</v>
      </c>
      <c r="O1114" s="142">
        <f t="shared" si="194"/>
        <v>41.766075000000001</v>
      </c>
      <c r="P1114" s="93"/>
      <c r="Q1114" s="93">
        <f t="shared" si="196"/>
        <v>4385.4378749999996</v>
      </c>
    </row>
    <row r="1115" spans="1:17" s="94" customFormat="1" x14ac:dyDescent="0.25">
      <c r="A1115" s="276"/>
      <c r="B1115" s="279"/>
      <c r="C1115" s="201" t="s">
        <v>257</v>
      </c>
      <c r="D1115" s="208"/>
      <c r="E1115" s="96"/>
      <c r="F1115" s="206"/>
      <c r="G1115" s="168"/>
      <c r="H1115" s="182"/>
      <c r="I1115" s="176"/>
      <c r="J1115" s="182"/>
      <c r="K1115" s="184"/>
      <c r="L1115" s="184"/>
      <c r="M1115" s="178"/>
      <c r="N1115" s="139"/>
      <c r="O1115" s="140">
        <f>SUM(O1101:O1114)</f>
        <v>2107.4818770000002</v>
      </c>
      <c r="P1115" s="93"/>
      <c r="Q1115" s="93"/>
    </row>
    <row r="1116" spans="1:17" s="94" customFormat="1" ht="25.5" x14ac:dyDescent="0.25">
      <c r="A1116" s="276"/>
      <c r="B1116" s="279"/>
      <c r="C1116" s="198" t="s">
        <v>207</v>
      </c>
      <c r="D1116" s="166"/>
      <c r="E1116" s="166"/>
      <c r="F1116" s="210" t="s">
        <v>206</v>
      </c>
      <c r="G1116" s="168"/>
      <c r="H1116" s="182">
        <f>H106</f>
        <v>0</v>
      </c>
      <c r="I1116" s="176">
        <f>I1114</f>
        <v>1.1053130000000001E-2</v>
      </c>
      <c r="J1116" s="182"/>
      <c r="K1116" s="184">
        <v>12</v>
      </c>
      <c r="L1116" s="184">
        <f>'норма часов'!$H$16</f>
        <v>105</v>
      </c>
      <c r="M1116" s="178"/>
      <c r="N1116" s="133"/>
      <c r="O1116" s="142"/>
      <c r="P1116" s="93"/>
      <c r="Q1116" s="93">
        <f t="shared" si="196"/>
        <v>0</v>
      </c>
    </row>
    <row r="1117" spans="1:17" s="94" customFormat="1" ht="30" x14ac:dyDescent="0.25">
      <c r="A1117" s="276"/>
      <c r="B1117" s="279"/>
      <c r="C1117" s="198" t="s">
        <v>67</v>
      </c>
      <c r="D1117" s="166" t="s">
        <v>124</v>
      </c>
      <c r="E1117" s="193" t="s">
        <v>26</v>
      </c>
      <c r="F1117" s="181" t="s">
        <v>26</v>
      </c>
      <c r="G1117" s="168">
        <f>MROUND(H1117*K1117*I1117/L1117,0.0000001)</f>
        <v>3.7264800000000001E-2</v>
      </c>
      <c r="H1117" s="171">
        <f>H511</f>
        <v>354</v>
      </c>
      <c r="I1117" s="176">
        <f t="shared" si="198"/>
        <v>1.1053130000000001E-2</v>
      </c>
      <c r="J1117" s="182"/>
      <c r="K1117" s="184">
        <v>1</v>
      </c>
      <c r="L1117" s="184">
        <f>'норма часов'!$H$16</f>
        <v>105</v>
      </c>
      <c r="M1117" s="178" t="str">
        <f>CONCATENATE(H1117," ",F1117," ","*",I1117,"/",L1117,"чел.")</f>
        <v>354 шт *0,01105313/105чел.</v>
      </c>
      <c r="N1117" s="133">
        <f>N107</f>
        <v>2180</v>
      </c>
      <c r="O1117" s="142">
        <f>MROUND(G1117*N1117,0.000001)</f>
        <v>81.237263999999996</v>
      </c>
      <c r="P1117" s="93"/>
      <c r="Q1117" s="93">
        <f t="shared" si="196"/>
        <v>8529.9127200000003</v>
      </c>
    </row>
    <row r="1118" spans="1:17" s="94" customFormat="1" x14ac:dyDescent="0.25">
      <c r="A1118" s="276"/>
      <c r="B1118" s="279"/>
      <c r="C1118" s="269" t="s">
        <v>226</v>
      </c>
      <c r="D1118" s="166" t="s">
        <v>40</v>
      </c>
      <c r="E1118" s="180" t="s">
        <v>26</v>
      </c>
      <c r="F1118" s="180" t="s">
        <v>48</v>
      </c>
      <c r="G1118" s="168">
        <f>MROUND(H1118*K1118*I1118/L1118,0.000001)</f>
        <v>2.9895999999999999E-2</v>
      </c>
      <c r="H1118" s="171">
        <f>H108</f>
        <v>284</v>
      </c>
      <c r="I1118" s="176">
        <f>I1114</f>
        <v>1.1053130000000001E-2</v>
      </c>
      <c r="J1118" s="182"/>
      <c r="K1118" s="184">
        <v>1</v>
      </c>
      <c r="L1118" s="184">
        <f>'норма часов'!$H$16</f>
        <v>105</v>
      </c>
      <c r="M1118" s="178" t="str">
        <f>CONCATENATE(H1118," ",F1118," ","*",I1118,"/",L1118,"чел.")</f>
        <v>284 шт. *0,01105313/105чел.</v>
      </c>
      <c r="N1118" s="133">
        <f>N108</f>
        <v>708.5</v>
      </c>
      <c r="O1118" s="142">
        <f>MROUND(G1118*N1118,0.000001)</f>
        <v>21.181315999999999</v>
      </c>
      <c r="P1118" s="93"/>
      <c r="Q1118" s="93">
        <f t="shared" si="196"/>
        <v>2224.03818</v>
      </c>
    </row>
    <row r="1119" spans="1:17" s="94" customFormat="1" x14ac:dyDescent="0.25">
      <c r="A1119" s="276"/>
      <c r="B1119" s="279"/>
      <c r="C1119" s="269"/>
      <c r="D1119" s="166"/>
      <c r="E1119" s="180"/>
      <c r="F1119" s="180" t="s">
        <v>48</v>
      </c>
      <c r="G1119" s="168"/>
      <c r="H1119" s="171">
        <f>H513</f>
        <v>0</v>
      </c>
      <c r="I1119" s="176">
        <f t="shared" si="198"/>
        <v>1.1053130000000001E-2</v>
      </c>
      <c r="J1119" s="182"/>
      <c r="K1119" s="184">
        <v>1</v>
      </c>
      <c r="L1119" s="184">
        <f>'норма часов'!$H$16</f>
        <v>105</v>
      </c>
      <c r="M1119" s="178"/>
      <c r="N1119" s="133">
        <f>N109</f>
        <v>0</v>
      </c>
      <c r="O1119" s="142">
        <f>MROUND(G1119*N1119,0.000001)</f>
        <v>0</v>
      </c>
      <c r="P1119" s="93"/>
      <c r="Q1119" s="93"/>
    </row>
    <row r="1120" spans="1:17" s="94" customFormat="1" x14ac:dyDescent="0.25">
      <c r="A1120" s="277"/>
      <c r="B1120" s="280"/>
      <c r="C1120" s="221" t="s">
        <v>258</v>
      </c>
      <c r="D1120" s="166"/>
      <c r="E1120" s="180"/>
      <c r="F1120" s="180"/>
      <c r="G1120" s="168"/>
      <c r="H1120" s="171"/>
      <c r="I1120" s="176"/>
      <c r="J1120" s="182"/>
      <c r="K1120" s="184"/>
      <c r="L1120" s="184"/>
      <c r="M1120" s="178"/>
      <c r="N1120" s="139"/>
      <c r="O1120" s="140">
        <f>SUM(O1118:O1119)</f>
        <v>21.181315999999999</v>
      </c>
      <c r="P1120" s="93"/>
      <c r="Q1120" s="93"/>
    </row>
    <row r="1121" spans="1:17" s="94" customFormat="1" x14ac:dyDescent="0.25">
      <c r="A1121" s="275" t="str">
        <f>CONCATENATE('норма часов'!$B$17,",  ",'норма часов'!$C$17,", ",'норма часов'!$D$17,", ",'норма часов'!$F$17)</f>
        <v>Присмотр и уход,  дети с туберкулезной интоксикацией, от 3 лет до 8 лет, группа круглосуточного пребывания</v>
      </c>
      <c r="B1121" s="278" t="str">
        <f>'норма часов'!$A$17</f>
        <v>880900О.99.0.ББ08АБ36000</v>
      </c>
      <c r="C1121" s="170"/>
      <c r="D1121" s="281" t="s">
        <v>15</v>
      </c>
      <c r="E1121" s="281"/>
      <c r="F1121" s="281"/>
      <c r="G1121" s="282"/>
      <c r="H1121" s="171"/>
      <c r="I1121" s="176"/>
      <c r="J1121" s="171"/>
      <c r="K1121" s="177"/>
      <c r="L1121" s="177"/>
      <c r="M1121" s="197"/>
      <c r="N1121" s="139"/>
      <c r="O1121" s="140">
        <f>O1122+O1127+O1144</f>
        <v>79869.114879000001</v>
      </c>
      <c r="P1121" s="93"/>
      <c r="Q1121" s="93">
        <f t="shared" si="196"/>
        <v>0</v>
      </c>
    </row>
    <row r="1122" spans="1:17" s="94" customFormat="1" x14ac:dyDescent="0.25">
      <c r="A1122" s="276"/>
      <c r="B1122" s="279"/>
      <c r="C1122" s="167"/>
      <c r="D1122" s="283" t="s">
        <v>49</v>
      </c>
      <c r="E1122" s="283"/>
      <c r="F1122" s="283"/>
      <c r="G1122" s="284"/>
      <c r="H1122" s="171"/>
      <c r="I1122" s="176"/>
      <c r="J1122" s="171"/>
      <c r="K1122" s="177"/>
      <c r="L1122" s="177"/>
      <c r="M1122" s="178"/>
      <c r="N1122" s="133"/>
      <c r="O1122" s="140">
        <f>O1124+O1126</f>
        <v>37776.058081999996</v>
      </c>
      <c r="P1122" s="93"/>
      <c r="Q1122" s="93">
        <f t="shared" si="196"/>
        <v>0</v>
      </c>
    </row>
    <row r="1123" spans="1:17" s="94" customFormat="1" x14ac:dyDescent="0.25">
      <c r="A1123" s="276"/>
      <c r="B1123" s="279"/>
      <c r="C1123" s="167">
        <v>211</v>
      </c>
      <c r="D1123" s="179" t="s">
        <v>73</v>
      </c>
      <c r="E1123" s="180" t="s">
        <v>87</v>
      </c>
      <c r="F1123" s="181" t="s">
        <v>87</v>
      </c>
      <c r="G1123" s="168">
        <f>MROUND(H1123*K1123*I1123/L1123,0.000001)</f>
        <v>1.6338779999999999</v>
      </c>
      <c r="H1123" s="182">
        <f>H12</f>
        <v>754.5</v>
      </c>
      <c r="I1123" s="183">
        <f>'норма часов'!$K$17</f>
        <v>5.4137780000000002E-3</v>
      </c>
      <c r="J1123" s="182"/>
      <c r="K1123" s="184">
        <v>12</v>
      </c>
      <c r="L1123" s="184">
        <f>'норма часов'!$H$17</f>
        <v>30</v>
      </c>
      <c r="M1123" s="178" t="str">
        <f>CONCATENATE(H1123," ",F1123," ","в мес.","*",K1123,"мес.","*",I1123,"/",L1123,"чел.")</f>
        <v>754,5 шт. ед в мес.*12мес.*0,005413778/30чел.</v>
      </c>
      <c r="N1123" s="133">
        <f>N12</f>
        <v>17757.67192842943</v>
      </c>
      <c r="O1123" s="141">
        <f>MROUND(G1123*N1123,0.000001)</f>
        <v>29013.869494999999</v>
      </c>
      <c r="P1123" s="93"/>
      <c r="Q1123" s="93">
        <f t="shared" si="196"/>
        <v>870416.08484999998</v>
      </c>
    </row>
    <row r="1124" spans="1:17" s="94" customFormat="1" x14ac:dyDescent="0.25">
      <c r="A1124" s="276"/>
      <c r="B1124" s="279"/>
      <c r="C1124" s="170" t="s">
        <v>249</v>
      </c>
      <c r="D1124" s="179"/>
      <c r="E1124" s="180"/>
      <c r="F1124" s="181"/>
      <c r="G1124" s="168"/>
      <c r="H1124" s="182"/>
      <c r="I1124" s="217"/>
      <c r="J1124" s="182"/>
      <c r="K1124" s="184"/>
      <c r="L1124" s="184"/>
      <c r="M1124" s="178"/>
      <c r="N1124" s="139"/>
      <c r="O1124" s="140">
        <f>SUM(O1123)</f>
        <v>29013.869494999999</v>
      </c>
      <c r="P1124" s="93"/>
      <c r="Q1124" s="93">
        <f t="shared" si="196"/>
        <v>0</v>
      </c>
    </row>
    <row r="1125" spans="1:17" s="94" customFormat="1" x14ac:dyDescent="0.25">
      <c r="A1125" s="276"/>
      <c r="B1125" s="279"/>
      <c r="C1125" s="167">
        <v>213</v>
      </c>
      <c r="D1125" s="179" t="s">
        <v>74</v>
      </c>
      <c r="E1125" s="180" t="s">
        <v>75</v>
      </c>
      <c r="F1125" s="181"/>
      <c r="G1125" s="168">
        <v>30.2</v>
      </c>
      <c r="H1125" s="171"/>
      <c r="I1125" s="176">
        <f>I1123</f>
        <v>5.4137780000000002E-3</v>
      </c>
      <c r="J1125" s="171"/>
      <c r="K1125" s="177">
        <v>12</v>
      </c>
      <c r="L1125" s="184">
        <f>'норма часов'!$H$17</f>
        <v>30</v>
      </c>
      <c r="M1125" s="178"/>
      <c r="N1125" s="133"/>
      <c r="O1125" s="142">
        <f>MROUND(O1123*0.302,0.000001)</f>
        <v>8762.1885869999987</v>
      </c>
      <c r="P1125" s="93"/>
      <c r="Q1125" s="93">
        <f t="shared" si="196"/>
        <v>262865.65760999994</v>
      </c>
    </row>
    <row r="1126" spans="1:17" s="94" customFormat="1" x14ac:dyDescent="0.25">
      <c r="A1126" s="276"/>
      <c r="B1126" s="279"/>
      <c r="C1126" s="170" t="s">
        <v>250</v>
      </c>
      <c r="D1126" s="179"/>
      <c r="E1126" s="180"/>
      <c r="F1126" s="181"/>
      <c r="G1126" s="168"/>
      <c r="H1126" s="171"/>
      <c r="I1126" s="176"/>
      <c r="J1126" s="171"/>
      <c r="K1126" s="177"/>
      <c r="L1126" s="184"/>
      <c r="M1126" s="178"/>
      <c r="N1126" s="139"/>
      <c r="O1126" s="140">
        <f>SUM(O1125)</f>
        <v>8762.1885869999987</v>
      </c>
      <c r="P1126" s="93"/>
      <c r="Q1126" s="93">
        <f t="shared" si="196"/>
        <v>0</v>
      </c>
    </row>
    <row r="1127" spans="1:17" s="94" customFormat="1" x14ac:dyDescent="0.25">
      <c r="A1127" s="276"/>
      <c r="B1127" s="279"/>
      <c r="C1127" s="167"/>
      <c r="D1127" s="285" t="s">
        <v>50</v>
      </c>
      <c r="E1127" s="285"/>
      <c r="F1127" s="285"/>
      <c r="G1127" s="284"/>
      <c r="H1127" s="171"/>
      <c r="I1127" s="176">
        <f>I1125</f>
        <v>5.4137780000000002E-3</v>
      </c>
      <c r="J1127" s="171"/>
      <c r="K1127" s="177"/>
      <c r="L1127" s="184"/>
      <c r="M1127" s="178"/>
      <c r="N1127" s="133"/>
      <c r="O1127" s="140">
        <f>O1137+O1138+O1139+O1140+O1141++O1142</f>
        <v>42093.056797000005</v>
      </c>
      <c r="P1127" s="93"/>
      <c r="Q1127" s="93">
        <f t="shared" si="196"/>
        <v>0</v>
      </c>
    </row>
    <row r="1128" spans="1:17" s="94" customFormat="1" ht="30" x14ac:dyDescent="0.25">
      <c r="A1128" s="276"/>
      <c r="B1128" s="279"/>
      <c r="C1128" s="272" t="s">
        <v>67</v>
      </c>
      <c r="D1128" s="166" t="s">
        <v>88</v>
      </c>
      <c r="E1128" s="193" t="s">
        <v>26</v>
      </c>
      <c r="F1128" s="181" t="s">
        <v>26</v>
      </c>
      <c r="G1128" s="168">
        <f>MROUND(H1128*K1128*I1128/L1128,0.000001)</f>
        <v>0.80322399999999994</v>
      </c>
      <c r="H1128" s="171">
        <f>H522</f>
        <v>4451</v>
      </c>
      <c r="I1128" s="176">
        <f t="shared" ref="I1128:I1209" si="199">I1127</f>
        <v>5.4137780000000002E-3</v>
      </c>
      <c r="J1128" s="182"/>
      <c r="K1128" s="184">
        <v>1</v>
      </c>
      <c r="L1128" s="184">
        <f>'норма часов'!$H$17</f>
        <v>30</v>
      </c>
      <c r="M1128" s="178" t="str">
        <f>CONCATENATE(H1128," ",F1128," ","*",I1128,"/",L1128,"чел.")</f>
        <v>4451 шт *0,005413778/30чел.</v>
      </c>
      <c r="N1128" s="133">
        <f>N17</f>
        <v>4487.7952145585241</v>
      </c>
      <c r="O1128" s="142">
        <f t="shared" ref="O1128:O1136" si="200">MROUND(G1128*N1128,0.000001)</f>
        <v>3604.704823</v>
      </c>
      <c r="P1128" s="93"/>
      <c r="Q1128" s="93">
        <f t="shared" si="196"/>
        <v>108141.14469</v>
      </c>
    </row>
    <row r="1129" spans="1:17" s="94" customFormat="1" ht="30" x14ac:dyDescent="0.25">
      <c r="A1129" s="276"/>
      <c r="B1129" s="279"/>
      <c r="C1129" s="273"/>
      <c r="D1129" s="166" t="s">
        <v>89</v>
      </c>
      <c r="E1129" s="193" t="s">
        <v>26</v>
      </c>
      <c r="F1129" s="181" t="s">
        <v>26</v>
      </c>
      <c r="G1129" s="168">
        <f>MROUND(H1129*K1129*I1129/L1129,0.000001)</f>
        <v>0.37246799999999997</v>
      </c>
      <c r="H1129" s="171">
        <f>H523</f>
        <v>2064</v>
      </c>
      <c r="I1129" s="176">
        <f t="shared" si="199"/>
        <v>5.4137780000000002E-3</v>
      </c>
      <c r="J1129" s="182"/>
      <c r="K1129" s="184">
        <v>1</v>
      </c>
      <c r="L1129" s="184">
        <f>'норма часов'!$H$17</f>
        <v>30</v>
      </c>
      <c r="M1129" s="178" t="str">
        <f t="shared" ref="M1129:M1136" si="201">CONCATENATE(H1129," ",F1129," ","*",I1129,"/",L1129,"чел.")</f>
        <v>2064 шт *0,005413778/30чел.</v>
      </c>
      <c r="N1129" s="133">
        <f>N18</f>
        <v>10298.088691860465</v>
      </c>
      <c r="O1129" s="142">
        <f t="shared" si="200"/>
        <v>3835.7084989999998</v>
      </c>
      <c r="P1129" s="93"/>
      <c r="Q1129" s="93">
        <f t="shared" si="196"/>
        <v>115071.25496999999</v>
      </c>
    </row>
    <row r="1130" spans="1:17" s="94" customFormat="1" ht="30" x14ac:dyDescent="0.25">
      <c r="A1130" s="276"/>
      <c r="B1130" s="279"/>
      <c r="C1130" s="273"/>
      <c r="D1130" s="166" t="s">
        <v>90</v>
      </c>
      <c r="E1130" s="193" t="s">
        <v>26</v>
      </c>
      <c r="F1130" s="181" t="s">
        <v>26</v>
      </c>
      <c r="G1130" s="168">
        <f>MROUND(H1130*K1130*I1130/L1130,0.00000001)</f>
        <v>5.7746999999999998E-3</v>
      </c>
      <c r="H1130" s="171">
        <f>H524</f>
        <v>32</v>
      </c>
      <c r="I1130" s="176">
        <f t="shared" si="199"/>
        <v>5.4137780000000002E-3</v>
      </c>
      <c r="J1130" s="182"/>
      <c r="K1130" s="184">
        <v>1</v>
      </c>
      <c r="L1130" s="184">
        <f>'норма часов'!$H$17</f>
        <v>30</v>
      </c>
      <c r="M1130" s="178" t="str">
        <f t="shared" si="201"/>
        <v>32 шт *0,005413778/30чел.</v>
      </c>
      <c r="N1130" s="133">
        <f>N19</f>
        <v>92105</v>
      </c>
      <c r="O1130" s="142">
        <f t="shared" si="200"/>
        <v>531.87874299999999</v>
      </c>
      <c r="P1130" s="93"/>
      <c r="Q1130" s="93">
        <f t="shared" si="196"/>
        <v>15956.362289999999</v>
      </c>
    </row>
    <row r="1131" spans="1:17" s="94" customFormat="1" ht="30" x14ac:dyDescent="0.25">
      <c r="A1131" s="276"/>
      <c r="B1131" s="279"/>
      <c r="C1131" s="273"/>
      <c r="D1131" s="166" t="s">
        <v>293</v>
      </c>
      <c r="E1131" s="193" t="s">
        <v>26</v>
      </c>
      <c r="F1131" s="181" t="s">
        <v>26</v>
      </c>
      <c r="G1131" s="168">
        <f t="shared" ref="G1131:G1136" si="202">MROUND(H1131*K1131*I1131/L1131,0.00000001)</f>
        <v>1.9128680000000002E-2</v>
      </c>
      <c r="H1131" s="171">
        <f>$H$20</f>
        <v>106</v>
      </c>
      <c r="I1131" s="176">
        <f t="shared" si="199"/>
        <v>5.4137780000000002E-3</v>
      </c>
      <c r="J1131" s="182"/>
      <c r="K1131" s="184">
        <v>1</v>
      </c>
      <c r="L1131" s="184">
        <f>'норма часов'!$H$17</f>
        <v>30</v>
      </c>
      <c r="M1131" s="178" t="str">
        <f t="shared" si="201"/>
        <v>106 шт *0,005413778/30чел.</v>
      </c>
      <c r="N1131" s="130">
        <f>$N$20</f>
        <v>25724</v>
      </c>
      <c r="O1131" s="142">
        <f t="shared" si="200"/>
        <v>492.06616399999996</v>
      </c>
      <c r="P1131" s="93"/>
      <c r="Q1131" s="93">
        <f t="shared" si="196"/>
        <v>14761.984919999999</v>
      </c>
    </row>
    <row r="1132" spans="1:17" s="94" customFormat="1" x14ac:dyDescent="0.25">
      <c r="A1132" s="276"/>
      <c r="B1132" s="279"/>
      <c r="C1132" s="273"/>
      <c r="D1132" s="166" t="s">
        <v>288</v>
      </c>
      <c r="E1132" s="193" t="s">
        <v>26</v>
      </c>
      <c r="F1132" s="181" t="s">
        <v>26</v>
      </c>
      <c r="G1132" s="168">
        <f t="shared" si="202"/>
        <v>2.1294190000000001E-2</v>
      </c>
      <c r="H1132" s="171">
        <f>$H$21</f>
        <v>118</v>
      </c>
      <c r="I1132" s="176">
        <f t="shared" si="199"/>
        <v>5.4137780000000002E-3</v>
      </c>
      <c r="J1132" s="182"/>
      <c r="K1132" s="184">
        <v>1</v>
      </c>
      <c r="L1132" s="184">
        <f>'норма часов'!$H$17</f>
        <v>30</v>
      </c>
      <c r="M1132" s="178" t="str">
        <f t="shared" si="201"/>
        <v>118 шт *0,005413778/30чел.</v>
      </c>
      <c r="N1132" s="130">
        <f>$N$21</f>
        <v>66824.851694915254</v>
      </c>
      <c r="O1132" s="142">
        <f t="shared" si="200"/>
        <v>1422.9810889999999</v>
      </c>
      <c r="P1132" s="93"/>
      <c r="Q1132" s="93">
        <f t="shared" si="196"/>
        <v>42689.432669999995</v>
      </c>
    </row>
    <row r="1133" spans="1:17" s="94" customFormat="1" x14ac:dyDescent="0.25">
      <c r="A1133" s="276"/>
      <c r="B1133" s="279"/>
      <c r="C1133" s="273"/>
      <c r="D1133" s="166" t="s">
        <v>289</v>
      </c>
      <c r="E1133" s="193" t="s">
        <v>26</v>
      </c>
      <c r="F1133" s="181" t="s">
        <v>26</v>
      </c>
      <c r="G1133" s="168">
        <f t="shared" si="202"/>
        <v>5.7746999999999998E-3</v>
      </c>
      <c r="H1133" s="171">
        <f>$H$22</f>
        <v>32</v>
      </c>
      <c r="I1133" s="176">
        <f t="shared" si="199"/>
        <v>5.4137780000000002E-3</v>
      </c>
      <c r="J1133" s="182"/>
      <c r="K1133" s="184">
        <v>1</v>
      </c>
      <c r="L1133" s="184">
        <f>'норма часов'!$H$17</f>
        <v>30</v>
      </c>
      <c r="M1133" s="178" t="str">
        <f t="shared" si="201"/>
        <v>32 шт *0,005413778/30чел.</v>
      </c>
      <c r="N1133" s="130">
        <f>$N$22</f>
        <v>55471.189999999973</v>
      </c>
      <c r="O1133" s="142">
        <f t="shared" si="200"/>
        <v>320.32948099999999</v>
      </c>
      <c r="P1133" s="93"/>
      <c r="Q1133" s="93">
        <f t="shared" si="196"/>
        <v>9609.8844300000001</v>
      </c>
    </row>
    <row r="1134" spans="1:17" s="94" customFormat="1" ht="30" x14ac:dyDescent="0.25">
      <c r="A1134" s="276"/>
      <c r="B1134" s="279"/>
      <c r="C1134" s="273"/>
      <c r="D1134" s="166" t="s">
        <v>290</v>
      </c>
      <c r="E1134" s="193" t="s">
        <v>26</v>
      </c>
      <c r="F1134" s="181" t="s">
        <v>26</v>
      </c>
      <c r="G1134" s="168">
        <f t="shared" si="202"/>
        <v>5.0528600000000002E-3</v>
      </c>
      <c r="H1134" s="171">
        <f>$H$23</f>
        <v>28</v>
      </c>
      <c r="I1134" s="176">
        <f t="shared" si="199"/>
        <v>5.4137780000000002E-3</v>
      </c>
      <c r="J1134" s="182"/>
      <c r="K1134" s="184">
        <v>1</v>
      </c>
      <c r="L1134" s="184">
        <f>'норма часов'!$H$17</f>
        <v>30</v>
      </c>
      <c r="M1134" s="178" t="str">
        <f t="shared" si="201"/>
        <v>28 шт *0,005413778/30чел.</v>
      </c>
      <c r="N1134" s="133">
        <f>$N$23</f>
        <v>46683.610000000008</v>
      </c>
      <c r="O1134" s="142">
        <f t="shared" si="200"/>
        <v>235.88574599999998</v>
      </c>
      <c r="P1134" s="93"/>
      <c r="Q1134" s="93">
        <f t="shared" si="196"/>
        <v>7076.5723799999996</v>
      </c>
    </row>
    <row r="1135" spans="1:17" s="94" customFormat="1" x14ac:dyDescent="0.25">
      <c r="A1135" s="276"/>
      <c r="B1135" s="279"/>
      <c r="C1135" s="273"/>
      <c r="D1135" s="166" t="s">
        <v>291</v>
      </c>
      <c r="E1135" s="193" t="s">
        <v>26</v>
      </c>
      <c r="F1135" s="181" t="s">
        <v>26</v>
      </c>
      <c r="G1135" s="168">
        <f t="shared" si="202"/>
        <v>5.41378E-3</v>
      </c>
      <c r="H1135" s="171">
        <f>$H$24</f>
        <v>30</v>
      </c>
      <c r="I1135" s="176">
        <f t="shared" si="199"/>
        <v>5.4137780000000002E-3</v>
      </c>
      <c r="J1135" s="182"/>
      <c r="K1135" s="184">
        <v>1</v>
      </c>
      <c r="L1135" s="184">
        <f>'норма часов'!$H$17</f>
        <v>30</v>
      </c>
      <c r="M1135" s="178" t="str">
        <f t="shared" si="201"/>
        <v>30 шт *0,005413778/30чел.</v>
      </c>
      <c r="N1135" s="133">
        <f>$N$24</f>
        <v>16750.030000000006</v>
      </c>
      <c r="O1135" s="142">
        <f t="shared" si="200"/>
        <v>90.680976999999999</v>
      </c>
      <c r="P1135" s="93"/>
      <c r="Q1135" s="93">
        <f t="shared" si="196"/>
        <v>2720.42931</v>
      </c>
    </row>
    <row r="1136" spans="1:17" s="94" customFormat="1" ht="30" x14ac:dyDescent="0.25">
      <c r="A1136" s="276"/>
      <c r="B1136" s="279"/>
      <c r="C1136" s="274"/>
      <c r="D1136" s="166" t="s">
        <v>292</v>
      </c>
      <c r="E1136" s="193" t="s">
        <v>26</v>
      </c>
      <c r="F1136" s="181" t="s">
        <v>26</v>
      </c>
      <c r="G1136" s="168">
        <f t="shared" si="202"/>
        <v>2.1474650000000001E-2</v>
      </c>
      <c r="H1136" s="171">
        <f>$H$25</f>
        <v>119</v>
      </c>
      <c r="I1136" s="176">
        <f t="shared" si="199"/>
        <v>5.4137780000000002E-3</v>
      </c>
      <c r="J1136" s="182"/>
      <c r="K1136" s="184">
        <v>1</v>
      </c>
      <c r="L1136" s="184">
        <f>'норма часов'!$H$17</f>
        <v>30</v>
      </c>
      <c r="M1136" s="178" t="str">
        <f t="shared" si="201"/>
        <v>119 шт *0,005413778/30чел.</v>
      </c>
      <c r="N1136" s="133">
        <f>$N$25</f>
        <v>11979.1</v>
      </c>
      <c r="O1136" s="142">
        <f t="shared" si="200"/>
        <v>257.24698000000001</v>
      </c>
      <c r="P1136" s="93"/>
      <c r="Q1136" s="93">
        <f t="shared" si="196"/>
        <v>7717.4094000000005</v>
      </c>
    </row>
    <row r="1137" spans="1:17" s="94" customFormat="1" x14ac:dyDescent="0.25">
      <c r="A1137" s="276"/>
      <c r="B1137" s="279"/>
      <c r="C1137" s="170" t="s">
        <v>251</v>
      </c>
      <c r="D1137" s="166"/>
      <c r="E1137" s="193"/>
      <c r="F1137" s="181"/>
      <c r="G1137" s="168"/>
      <c r="H1137" s="171"/>
      <c r="I1137" s="176"/>
      <c r="J1137" s="182"/>
      <c r="K1137" s="184"/>
      <c r="L1137" s="184"/>
      <c r="M1137" s="178"/>
      <c r="N1137" s="139"/>
      <c r="O1137" s="140">
        <f>SUM(O1128:O1136)</f>
        <v>10791.482502000003</v>
      </c>
      <c r="P1137" s="93"/>
      <c r="Q1137" s="93">
        <f t="shared" si="196"/>
        <v>0</v>
      </c>
    </row>
    <row r="1138" spans="1:17" s="94" customFormat="1" x14ac:dyDescent="0.25">
      <c r="A1138" s="276"/>
      <c r="B1138" s="279"/>
      <c r="C1138" s="167" t="s">
        <v>91</v>
      </c>
      <c r="D1138" s="166"/>
      <c r="E1138" s="180"/>
      <c r="F1138" s="181">
        <v>0</v>
      </c>
      <c r="G1138" s="168"/>
      <c r="H1138" s="171"/>
      <c r="I1138" s="176">
        <f>I1130</f>
        <v>5.4137780000000002E-3</v>
      </c>
      <c r="J1138" s="182"/>
      <c r="K1138" s="184"/>
      <c r="L1138" s="184"/>
      <c r="M1138" s="178"/>
      <c r="N1138" s="133"/>
      <c r="O1138" s="142">
        <f>MROUND(G1138*N1138,0.000001)</f>
        <v>0</v>
      </c>
      <c r="P1138" s="93"/>
      <c r="Q1138" s="93">
        <f t="shared" si="196"/>
        <v>0</v>
      </c>
    </row>
    <row r="1139" spans="1:17" s="94" customFormat="1" ht="30" x14ac:dyDescent="0.25">
      <c r="A1139" s="276"/>
      <c r="B1139" s="279"/>
      <c r="C1139" s="167" t="s">
        <v>93</v>
      </c>
      <c r="D1139" s="218" t="s">
        <v>94</v>
      </c>
      <c r="E1139" s="180" t="s">
        <v>95</v>
      </c>
      <c r="F1139" s="181" t="s">
        <v>95</v>
      </c>
      <c r="G1139" s="196">
        <f>G28</f>
        <v>247</v>
      </c>
      <c r="H1139" s="171">
        <f>H28</f>
        <v>247</v>
      </c>
      <c r="I1139" s="176">
        <f t="shared" si="199"/>
        <v>5.4137780000000002E-3</v>
      </c>
      <c r="J1139" s="182"/>
      <c r="K1139" s="184">
        <v>1</v>
      </c>
      <c r="L1139" s="184">
        <f>'норма часов'!$H$17</f>
        <v>30</v>
      </c>
      <c r="M1139" s="178" t="str">
        <f>CONCATENATE(G1139,"- фактичесое посещение 1 ребенка в год")</f>
        <v>247- фактичесое посещение 1 ребенка в год</v>
      </c>
      <c r="N1139" s="133">
        <f>N533</f>
        <v>103.30800858029392</v>
      </c>
      <c r="O1139" s="142">
        <f>MROUND(G1139*N1139,0.000001)</f>
        <v>25517.078118999998</v>
      </c>
      <c r="P1139" s="93"/>
      <c r="Q1139" s="93">
        <f t="shared" si="196"/>
        <v>765512.34356999991</v>
      </c>
    </row>
    <row r="1140" spans="1:17" s="94" customFormat="1" ht="30" x14ac:dyDescent="0.25">
      <c r="A1140" s="276"/>
      <c r="B1140" s="279"/>
      <c r="C1140" s="167" t="s">
        <v>96</v>
      </c>
      <c r="D1140" s="166" t="s">
        <v>97</v>
      </c>
      <c r="E1140" s="180" t="s">
        <v>98</v>
      </c>
      <c r="F1140" s="181" t="s">
        <v>203</v>
      </c>
      <c r="G1140" s="168">
        <f>MROUND(H1140*K1140*I1140/L1140,0.000001)</f>
        <v>4.506068</v>
      </c>
      <c r="H1140" s="171">
        <f>H534</f>
        <v>24970</v>
      </c>
      <c r="I1140" s="176">
        <f t="shared" si="199"/>
        <v>5.4137780000000002E-3</v>
      </c>
      <c r="J1140" s="182"/>
      <c r="K1140" s="184">
        <v>1</v>
      </c>
      <c r="L1140" s="184">
        <f>'норма часов'!$H$17</f>
        <v>30</v>
      </c>
      <c r="M1140" s="178" t="str">
        <f>CONCATENATE(H1140," ",F1140," ","*",I1140,"/",L1140,"чел.")</f>
        <v>24970 компл. *0,005413778/30чел.</v>
      </c>
      <c r="N1140" s="133">
        <f>N29</f>
        <v>636.48928313976774</v>
      </c>
      <c r="O1140" s="142">
        <f>MROUND(G1140*N1140,0.000001)</f>
        <v>2868.063991</v>
      </c>
      <c r="P1140" s="93"/>
      <c r="Q1140" s="93">
        <f t="shared" si="196"/>
        <v>86041.919729999994</v>
      </c>
    </row>
    <row r="1141" spans="1:17" s="94" customFormat="1" ht="30" x14ac:dyDescent="0.25">
      <c r="A1141" s="276"/>
      <c r="B1141" s="279"/>
      <c r="C1141" s="270" t="s">
        <v>85</v>
      </c>
      <c r="D1141" s="166" t="s">
        <v>99</v>
      </c>
      <c r="E1141" s="180" t="s">
        <v>202</v>
      </c>
      <c r="F1141" s="181" t="s">
        <v>204</v>
      </c>
      <c r="G1141" s="168">
        <f>MROUND(H1141*K1141*I1141/L1141,0.000001)</f>
        <v>1.0870869999999999</v>
      </c>
      <c r="H1141" s="171">
        <f>H535</f>
        <v>502</v>
      </c>
      <c r="I1141" s="176">
        <f t="shared" si="199"/>
        <v>5.4137780000000002E-3</v>
      </c>
      <c r="J1141" s="182"/>
      <c r="K1141" s="184">
        <v>12</v>
      </c>
      <c r="L1141" s="184">
        <f>'норма часов'!$H$17</f>
        <v>30</v>
      </c>
      <c r="M1141" s="178" t="str">
        <f>CONCATENATE(H1141," ",F1141," ","*",I1141,"/",L1141,"чел.")</f>
        <v>502 гр. *0,005413778/30чел.</v>
      </c>
      <c r="N1141" s="133">
        <f>N30</f>
        <v>2150.1340039840643</v>
      </c>
      <c r="O1141" s="142">
        <f>MROUND(G1141*N1141,0.000001)</f>
        <v>2337.3827240000001</v>
      </c>
      <c r="P1141" s="93"/>
      <c r="Q1141" s="93">
        <f t="shared" si="196"/>
        <v>70121.481719999996</v>
      </c>
    </row>
    <row r="1142" spans="1:17" s="94" customFormat="1" ht="30" x14ac:dyDescent="0.25">
      <c r="A1142" s="276"/>
      <c r="B1142" s="279"/>
      <c r="C1142" s="270"/>
      <c r="D1142" s="166" t="s">
        <v>100</v>
      </c>
      <c r="E1142" s="180" t="s">
        <v>98</v>
      </c>
      <c r="F1142" s="181" t="s">
        <v>203</v>
      </c>
      <c r="G1142" s="168">
        <f>MROUND(H1142*K1142*I1142/L1142,0.0000001)</f>
        <v>6.6589499999999996E-2</v>
      </c>
      <c r="H1142" s="171">
        <f>H536</f>
        <v>369</v>
      </c>
      <c r="I1142" s="176">
        <f t="shared" si="199"/>
        <v>5.4137780000000002E-3</v>
      </c>
      <c r="J1142" s="182"/>
      <c r="K1142" s="184">
        <v>1</v>
      </c>
      <c r="L1142" s="184">
        <f>'норма часов'!$H$17</f>
        <v>30</v>
      </c>
      <c r="M1142" s="178" t="str">
        <f>CONCATENATE(H1142," ",F1142," ","*",I1142,"/",L1142,"чел.")</f>
        <v>369 компл. *0,005413778/30чел.</v>
      </c>
      <c r="N1142" s="133">
        <f>N334</f>
        <v>8695.8073170731714</v>
      </c>
      <c r="O1142" s="142">
        <f>MROUND(G1142*N1142,0.000001)</f>
        <v>579.04946099999995</v>
      </c>
      <c r="P1142" s="93"/>
      <c r="Q1142" s="93">
        <f t="shared" si="196"/>
        <v>17371.483829999997</v>
      </c>
    </row>
    <row r="1143" spans="1:17" s="94" customFormat="1" x14ac:dyDescent="0.25">
      <c r="A1143" s="276"/>
      <c r="B1143" s="279"/>
      <c r="C1143" s="170" t="s">
        <v>259</v>
      </c>
      <c r="D1143" s="283"/>
      <c r="E1143" s="283"/>
      <c r="F1143" s="283"/>
      <c r="G1143" s="284"/>
      <c r="H1143" s="171"/>
      <c r="I1143" s="176">
        <f t="shared" si="199"/>
        <v>5.4137780000000002E-3</v>
      </c>
      <c r="J1143" s="171"/>
      <c r="K1143" s="177"/>
      <c r="L1143" s="184"/>
      <c r="M1143" s="197"/>
      <c r="N1143" s="133"/>
      <c r="O1143" s="140">
        <f>O1141+O1142</f>
        <v>2916.4321850000001</v>
      </c>
      <c r="P1143" s="93"/>
      <c r="Q1143" s="93">
        <f t="shared" si="196"/>
        <v>0</v>
      </c>
    </row>
    <row r="1144" spans="1:17" s="92" customFormat="1" x14ac:dyDescent="0.25">
      <c r="A1144" s="276"/>
      <c r="B1144" s="279"/>
      <c r="C1144" s="170"/>
      <c r="D1144" s="283" t="s">
        <v>51</v>
      </c>
      <c r="E1144" s="283"/>
      <c r="F1144" s="283"/>
      <c r="G1144" s="284"/>
      <c r="H1144" s="171"/>
      <c r="I1144" s="172">
        <f t="shared" si="199"/>
        <v>5.4137780000000002E-3</v>
      </c>
      <c r="J1144" s="173"/>
      <c r="K1144" s="174"/>
      <c r="L1144" s="184"/>
      <c r="M1144" s="175"/>
      <c r="N1144" s="139"/>
      <c r="O1144" s="140"/>
      <c r="P1144" s="91"/>
      <c r="Q1144" s="93">
        <f t="shared" si="196"/>
        <v>0</v>
      </c>
    </row>
    <row r="1145" spans="1:17" s="94" customFormat="1" x14ac:dyDescent="0.25">
      <c r="A1145" s="276"/>
      <c r="B1145" s="279"/>
      <c r="C1145" s="170"/>
      <c r="D1145" s="286" t="s">
        <v>5</v>
      </c>
      <c r="E1145" s="286"/>
      <c r="F1145" s="286"/>
      <c r="G1145" s="287"/>
      <c r="H1145" s="171"/>
      <c r="I1145" s="176">
        <f t="shared" si="199"/>
        <v>5.4137780000000002E-3</v>
      </c>
      <c r="J1145" s="171"/>
      <c r="K1145" s="177"/>
      <c r="L1145" s="184"/>
      <c r="M1145" s="197"/>
      <c r="N1145" s="139"/>
      <c r="O1145" s="140">
        <f>O1146+O1156+O1162+O1164+O1166+O1168+O1170</f>
        <v>125461.1417949656</v>
      </c>
      <c r="P1145" s="93"/>
      <c r="Q1145" s="93"/>
    </row>
    <row r="1146" spans="1:17" s="94" customFormat="1" x14ac:dyDescent="0.25">
      <c r="A1146" s="276"/>
      <c r="B1146" s="279"/>
      <c r="C1146" s="198" t="s">
        <v>57</v>
      </c>
      <c r="D1146" s="286" t="s">
        <v>6</v>
      </c>
      <c r="E1146" s="286"/>
      <c r="F1146" s="286"/>
      <c r="G1146" s="287"/>
      <c r="H1146" s="182"/>
      <c r="I1146" s="176">
        <f t="shared" si="199"/>
        <v>5.4137780000000002E-3</v>
      </c>
      <c r="J1146" s="182"/>
      <c r="K1146" s="184"/>
      <c r="L1146" s="184"/>
      <c r="M1146" s="197"/>
      <c r="N1146" s="133"/>
      <c r="O1146" s="140">
        <f>O1147+O1148+O1152+O1155</f>
        <v>33402.545065965598</v>
      </c>
      <c r="P1146" s="93"/>
      <c r="Q1146" s="93">
        <f t="shared" si="196"/>
        <v>0</v>
      </c>
    </row>
    <row r="1147" spans="1:17" s="94" customFormat="1" ht="30" x14ac:dyDescent="0.25">
      <c r="A1147" s="276"/>
      <c r="B1147" s="279"/>
      <c r="C1147" s="198" t="s">
        <v>59</v>
      </c>
      <c r="D1147" s="166" t="s">
        <v>7</v>
      </c>
      <c r="E1147" s="199" t="s">
        <v>8</v>
      </c>
      <c r="F1147" s="199" t="s">
        <v>8</v>
      </c>
      <c r="G1147" s="168">
        <f>MROUND(H1147*K1147*I1147/L1147,0.000001)</f>
        <v>702.25226199999997</v>
      </c>
      <c r="H1147" s="219">
        <f>H36</f>
        <v>3891472.4332458824</v>
      </c>
      <c r="I1147" s="176">
        <f t="shared" si="199"/>
        <v>5.4137780000000002E-3</v>
      </c>
      <c r="J1147" s="182"/>
      <c r="K1147" s="184">
        <v>1</v>
      </c>
      <c r="L1147" s="184">
        <f>'норма часов'!$H$17</f>
        <v>30</v>
      </c>
      <c r="M1147" s="178" t="str">
        <f>CONCATENATE(H1147," ",F1147,"(лимиты выделенные УЖКХ) ","*",I1147,"/",L1147,"чел.")</f>
        <v>3891472,43324588 кВт час.(лимиты выделенные УЖКХ) *0,005413778/30чел.</v>
      </c>
      <c r="N1147" s="133">
        <f>N36</f>
        <v>10.421489327157605</v>
      </c>
      <c r="O1147" s="142">
        <f>MROUND(G1147*N1147,0.000001)</f>
        <v>7318.5144529999998</v>
      </c>
      <c r="P1147" s="93"/>
      <c r="Q1147" s="93">
        <f t="shared" si="196"/>
        <v>219555.43359</v>
      </c>
    </row>
    <row r="1148" spans="1:17" s="94" customFormat="1" ht="30" x14ac:dyDescent="0.25">
      <c r="A1148" s="276"/>
      <c r="B1148" s="279"/>
      <c r="C1148" s="198" t="s">
        <v>60</v>
      </c>
      <c r="D1148" s="166" t="s">
        <v>9</v>
      </c>
      <c r="E1148" s="199" t="s">
        <v>10</v>
      </c>
      <c r="F1148" s="199" t="s">
        <v>10</v>
      </c>
      <c r="G1148" s="168">
        <f>MROUND(H1148*K1148*I1148/L1148,0.000001)</f>
        <v>5.3778030000000001</v>
      </c>
      <c r="H1148" s="182">
        <f>H37</f>
        <v>29800.65</v>
      </c>
      <c r="I1148" s="176">
        <f t="shared" si="199"/>
        <v>5.4137780000000002E-3</v>
      </c>
      <c r="J1148" s="182"/>
      <c r="K1148" s="184">
        <v>1</v>
      </c>
      <c r="L1148" s="184">
        <f>'норма часов'!$H$17</f>
        <v>30</v>
      </c>
      <c r="M1148" s="178" t="str">
        <f>CONCATENATE(H1148," ",F1148,"(лимиты выделенные УЖКХ) ","*",I1148,"/",L1148,"чел.")</f>
        <v>29800,65 Гкал(лимиты выделенные УЖКХ) *0,005413778/30чел.</v>
      </c>
      <c r="N1148" s="133">
        <f>N37</f>
        <v>2853.8909184866775</v>
      </c>
      <c r="O1148" s="142">
        <f>MROUND(G1148*N1148,0.000001)</f>
        <v>15347.663143</v>
      </c>
      <c r="P1148" s="93"/>
      <c r="Q1148" s="93">
        <f t="shared" si="196"/>
        <v>460429.89428999997</v>
      </c>
    </row>
    <row r="1149" spans="1:17" s="94" customFormat="1" ht="30" x14ac:dyDescent="0.25">
      <c r="A1149" s="276"/>
      <c r="B1149" s="279"/>
      <c r="C1149" s="269" t="s">
        <v>61</v>
      </c>
      <c r="D1149" s="166" t="s">
        <v>12</v>
      </c>
      <c r="E1149" s="200" t="s">
        <v>11</v>
      </c>
      <c r="F1149" s="200" t="s">
        <v>11</v>
      </c>
      <c r="G1149" s="168">
        <f>MROUND(H1149*K1149*I1149/L1149,0.000001)</f>
        <v>41.115296000000001</v>
      </c>
      <c r="H1149" s="182">
        <f>H139</f>
        <v>227836.99175999995</v>
      </c>
      <c r="I1149" s="176">
        <f t="shared" si="199"/>
        <v>5.4137780000000002E-3</v>
      </c>
      <c r="J1149" s="182"/>
      <c r="K1149" s="184">
        <v>1</v>
      </c>
      <c r="L1149" s="184">
        <f>'норма часов'!$H$17</f>
        <v>30</v>
      </c>
      <c r="M1149" s="178" t="str">
        <f>CONCATENATE(H1149," ",F1149,"(лимиты выделенные УЖКХ) ","*",I1149,"/",L1149,"чел.")</f>
        <v>227836,99176 м3(лимиты выделенные УЖКХ) *0,005413778/30чел.</v>
      </c>
      <c r="N1149" s="133">
        <f>N139</f>
        <v>51.83000000000002</v>
      </c>
      <c r="O1149" s="142">
        <f>MROUND(G1149*N1149,0.000001)</f>
        <v>2131.0057919999999</v>
      </c>
      <c r="P1149" s="93"/>
      <c r="Q1149" s="93">
        <f t="shared" si="196"/>
        <v>63930.173759999998</v>
      </c>
    </row>
    <row r="1150" spans="1:17" s="94" customFormat="1" ht="30" x14ac:dyDescent="0.25">
      <c r="A1150" s="276"/>
      <c r="B1150" s="279"/>
      <c r="C1150" s="269"/>
      <c r="D1150" s="166" t="s">
        <v>17</v>
      </c>
      <c r="E1150" s="200" t="s">
        <v>11</v>
      </c>
      <c r="F1150" s="200" t="s">
        <v>11</v>
      </c>
      <c r="G1150" s="168">
        <f>MROUND(H1150*K1150*I1150/L1150,0.0000000000001)</f>
        <v>5.6322367989300001E-2</v>
      </c>
      <c r="H1150" s="182">
        <f>H544</f>
        <v>26.008809369960769</v>
      </c>
      <c r="I1150" s="176">
        <f t="shared" si="199"/>
        <v>5.4137780000000002E-3</v>
      </c>
      <c r="J1150" s="182"/>
      <c r="K1150" s="184">
        <v>12</v>
      </c>
      <c r="L1150" s="184">
        <f>'норма часов'!$H$17</f>
        <v>30</v>
      </c>
      <c r="M1150" s="178" t="str">
        <f>CONCATENATE(H1150," ",F1150,"(лимиты выделенные УЖКХ) ","*",I1150,"/",L1150,"чел.")</f>
        <v>26,0088093699608 м3(лимиты выделенные УЖКХ) *0,005413778/30чел.</v>
      </c>
      <c r="N1150" s="133">
        <f>N39</f>
        <v>57495.6</v>
      </c>
      <c r="O1150" s="142">
        <f>MROUND(G1150*N1150,0.0000000000001)</f>
        <v>3238.2883409655969</v>
      </c>
      <c r="P1150" s="93"/>
      <c r="Q1150" s="93">
        <f t="shared" si="196"/>
        <v>97148.650228967905</v>
      </c>
    </row>
    <row r="1151" spans="1:17" s="94" customFormat="1" ht="30" x14ac:dyDescent="0.25">
      <c r="A1151" s="276"/>
      <c r="B1151" s="279"/>
      <c r="C1151" s="269"/>
      <c r="D1151" s="166" t="s">
        <v>13</v>
      </c>
      <c r="E1151" s="200" t="s">
        <v>11</v>
      </c>
      <c r="F1151" s="200" t="s">
        <v>11</v>
      </c>
      <c r="G1151" s="168">
        <f>MROUND(H1151*K1151*I1151/L1151,0.000001)</f>
        <v>41.115296000000001</v>
      </c>
      <c r="H1151" s="182">
        <f>H141</f>
        <v>227836.99175999995</v>
      </c>
      <c r="I1151" s="176">
        <f t="shared" si="199"/>
        <v>5.4137780000000002E-3</v>
      </c>
      <c r="J1151" s="182"/>
      <c r="K1151" s="184">
        <v>1</v>
      </c>
      <c r="L1151" s="184">
        <f>'норма часов'!$H$17</f>
        <v>30</v>
      </c>
      <c r="M1151" s="178" t="str">
        <f>CONCATENATE(H1151," ",F1151,"(лимиты выделенные УЖКХ) ","*",I1151,"/",L1151,"чел.")</f>
        <v>227836,99176 м3(лимиты выделенные УЖКХ) *0,005413778/30чел.</v>
      </c>
      <c r="N1151" s="133">
        <f>N141</f>
        <v>109.46574140931681</v>
      </c>
      <c r="O1151" s="142">
        <f>MROUND(G1151*N1151,0.000001)</f>
        <v>4500.7163599999994</v>
      </c>
      <c r="P1151" s="93"/>
      <c r="Q1151" s="93">
        <f t="shared" si="196"/>
        <v>135021.49079999997</v>
      </c>
    </row>
    <row r="1152" spans="1:17" s="94" customFormat="1" ht="28.5" x14ac:dyDescent="0.25">
      <c r="A1152" s="276"/>
      <c r="B1152" s="279"/>
      <c r="C1152" s="201" t="s">
        <v>253</v>
      </c>
      <c r="D1152" s="166"/>
      <c r="E1152" s="200"/>
      <c r="F1152" s="200"/>
      <c r="G1152" s="168"/>
      <c r="H1152" s="182"/>
      <c r="I1152" s="176"/>
      <c r="J1152" s="182"/>
      <c r="K1152" s="184"/>
      <c r="L1152" s="184"/>
      <c r="M1152" s="178"/>
      <c r="N1152" s="139"/>
      <c r="O1152" s="140">
        <f>SUM(O1149:O1151)</f>
        <v>9870.0104929655972</v>
      </c>
      <c r="P1152" s="93"/>
      <c r="Q1152" s="93">
        <f t="shared" si="196"/>
        <v>0</v>
      </c>
    </row>
    <row r="1153" spans="1:17" s="94" customFormat="1" x14ac:dyDescent="0.25">
      <c r="A1153" s="276"/>
      <c r="B1153" s="279"/>
      <c r="C1153" s="269" t="s">
        <v>208</v>
      </c>
      <c r="D1153" s="166" t="s">
        <v>21</v>
      </c>
      <c r="E1153" s="96" t="s">
        <v>11</v>
      </c>
      <c r="F1153" s="96" t="s">
        <v>11</v>
      </c>
      <c r="G1153" s="168">
        <f>MROUND(H1153*K1153*I1153/L1153,0.00000001)</f>
        <v>6.3104800000000003E-2</v>
      </c>
      <c r="H1153" s="182">
        <f>H42</f>
        <v>349.68999999999994</v>
      </c>
      <c r="I1153" s="176">
        <f>I1151</f>
        <v>5.4137780000000002E-3</v>
      </c>
      <c r="J1153" s="182"/>
      <c r="K1153" s="184">
        <v>1</v>
      </c>
      <c r="L1153" s="184">
        <f>'норма часов'!$H$17</f>
        <v>30</v>
      </c>
      <c r="M1153" s="178" t="str">
        <f>CONCATENATE(H1153," ",F1153," ","*",I1153,"/",L1153,"чел.")</f>
        <v>349,69 м3 *0,005413778/30чел.</v>
      </c>
      <c r="N1153" s="133">
        <f>N42</f>
        <v>8906.5643855986727</v>
      </c>
      <c r="O1153" s="142">
        <f>MROUND(G1153*N1153,0.000001)</f>
        <v>562.046964</v>
      </c>
      <c r="P1153" s="93"/>
      <c r="Q1153" s="93">
        <f t="shared" si="196"/>
        <v>16861.408920000002</v>
      </c>
    </row>
    <row r="1154" spans="1:17" s="94" customFormat="1" ht="45" x14ac:dyDescent="0.25">
      <c r="A1154" s="276"/>
      <c r="B1154" s="279"/>
      <c r="C1154" s="269"/>
      <c r="D1154" s="166" t="s">
        <v>22</v>
      </c>
      <c r="E1154" s="96" t="s">
        <v>23</v>
      </c>
      <c r="F1154" s="96" t="s">
        <v>26</v>
      </c>
      <c r="G1154" s="168">
        <f>MROUND(H1154*K1154*I1154/L1154,0.0000001)</f>
        <v>5.1250399999999995E-2</v>
      </c>
      <c r="H1154" s="182">
        <f>H1053</f>
        <v>284</v>
      </c>
      <c r="I1154" s="176">
        <f t="shared" si="199"/>
        <v>5.4137780000000002E-3</v>
      </c>
      <c r="J1154" s="182"/>
      <c r="K1154" s="184">
        <v>1</v>
      </c>
      <c r="L1154" s="184">
        <f>'норма часов'!$H$17</f>
        <v>30</v>
      </c>
      <c r="M1154" s="178" t="str">
        <f>CONCATENATE(H1154," ",F1154,"(потребность из расчета 4 контейнера для уборки территории весной и осенью на 1 учреждение)","*",I1154,"/",L1154,"чел.")</f>
        <v>284 шт(потребность из расчета 4 контейнера для уборки территории весной и осенью на 1 учреждение)*0,005413778/30чел.</v>
      </c>
      <c r="N1154" s="133">
        <f>N1053</f>
        <v>5937.7100000000055</v>
      </c>
      <c r="O1154" s="142">
        <f>MROUND(G1154*N1154,0.000001)</f>
        <v>304.31001299999997</v>
      </c>
      <c r="P1154" s="93"/>
      <c r="Q1154" s="93">
        <f t="shared" si="196"/>
        <v>9129.3003899999985</v>
      </c>
    </row>
    <row r="1155" spans="1:17" s="94" customFormat="1" ht="28.5" x14ac:dyDescent="0.25">
      <c r="A1155" s="276"/>
      <c r="B1155" s="279"/>
      <c r="C1155" s="201" t="s">
        <v>254</v>
      </c>
      <c r="D1155" s="166"/>
      <c r="E1155" s="96"/>
      <c r="F1155" s="96"/>
      <c r="G1155" s="168"/>
      <c r="H1155" s="182"/>
      <c r="I1155" s="176"/>
      <c r="J1155" s="182"/>
      <c r="K1155" s="184"/>
      <c r="L1155" s="184"/>
      <c r="M1155" s="178"/>
      <c r="N1155" s="139"/>
      <c r="O1155" s="140">
        <f>SUM(O1153:O1154)</f>
        <v>866.35697699999992</v>
      </c>
      <c r="P1155" s="93"/>
      <c r="Q1155" s="93">
        <f t="shared" si="196"/>
        <v>0</v>
      </c>
    </row>
    <row r="1156" spans="1:17" s="94" customFormat="1" x14ac:dyDescent="0.25">
      <c r="A1156" s="276"/>
      <c r="B1156" s="279"/>
      <c r="C1156" s="198"/>
      <c r="D1156" s="285" t="s">
        <v>14</v>
      </c>
      <c r="E1156" s="285"/>
      <c r="F1156" s="285"/>
      <c r="G1156" s="284"/>
      <c r="H1156" s="204"/>
      <c r="I1156" s="176">
        <f>I1151</f>
        <v>5.4137780000000002E-3</v>
      </c>
      <c r="J1156" s="204"/>
      <c r="K1156" s="205"/>
      <c r="L1156" s="184"/>
      <c r="M1156" s="197"/>
      <c r="N1156" s="133"/>
      <c r="O1156" s="140">
        <f>O1160+O1161</f>
        <v>77477.780327</v>
      </c>
      <c r="P1156" s="93"/>
      <c r="Q1156" s="93"/>
    </row>
    <row r="1157" spans="1:17" s="94" customFormat="1" x14ac:dyDescent="0.25">
      <c r="A1157" s="276"/>
      <c r="B1157" s="279"/>
      <c r="C1157" s="269" t="s">
        <v>62</v>
      </c>
      <c r="D1157" s="166" t="s">
        <v>41</v>
      </c>
      <c r="E1157" s="193" t="s">
        <v>20</v>
      </c>
      <c r="F1157" s="193" t="s">
        <v>20</v>
      </c>
      <c r="G1157" s="168">
        <f>MROUND(H1157*K1157*I1157/L1157,0.00000001)</f>
        <v>9.7808462400000007</v>
      </c>
      <c r="H1157" s="182">
        <f>H147</f>
        <v>54199.745000000003</v>
      </c>
      <c r="I1157" s="176">
        <f t="shared" si="199"/>
        <v>5.4137780000000002E-3</v>
      </c>
      <c r="J1157" s="182"/>
      <c r="K1157" s="184">
        <v>1</v>
      </c>
      <c r="L1157" s="184">
        <f>'норма часов'!$H$17</f>
        <v>30</v>
      </c>
      <c r="M1157" s="178" t="str">
        <f>CONCATENATE(H1157," ",F1157," ","*",I1157,"/",L1157,"чел.")</f>
        <v>54199,745 м2 *0,005413778/30чел.</v>
      </c>
      <c r="N1157" s="133">
        <f>N46</f>
        <v>1389.0226051801535</v>
      </c>
      <c r="O1157" s="142">
        <f>MROUND(G1157*N1157,0.000001)</f>
        <v>13585.816525</v>
      </c>
      <c r="P1157" s="93"/>
      <c r="Q1157" s="93">
        <f t="shared" si="196"/>
        <v>407574.49575</v>
      </c>
    </row>
    <row r="1158" spans="1:17" s="94" customFormat="1" x14ac:dyDescent="0.25">
      <c r="A1158" s="276"/>
      <c r="B1158" s="279"/>
      <c r="C1158" s="269"/>
      <c r="D1158" s="166" t="s">
        <v>41</v>
      </c>
      <c r="E1158" s="193" t="s">
        <v>78</v>
      </c>
      <c r="F1158" s="193" t="s">
        <v>78</v>
      </c>
      <c r="G1158" s="168">
        <f>MROUND(H1158*K1158*I1158/L1158,0.00000001)</f>
        <v>1.31347277</v>
      </c>
      <c r="H1158" s="182">
        <f>H47</f>
        <v>7278.5</v>
      </c>
      <c r="I1158" s="176">
        <f t="shared" si="199"/>
        <v>5.4137780000000002E-3</v>
      </c>
      <c r="J1158" s="182"/>
      <c r="K1158" s="184">
        <v>1</v>
      </c>
      <c r="L1158" s="184">
        <f>'норма часов'!$H$17</f>
        <v>30</v>
      </c>
      <c r="M1158" s="178" t="str">
        <f>CONCATENATE(H1158," ",F1158," ","*",I1158,"/",L1158,"чел.")</f>
        <v>7278,5 погон.м. *0,005413778/30чел.</v>
      </c>
      <c r="N1158" s="133">
        <f>N47</f>
        <v>4431.8197430789314</v>
      </c>
      <c r="O1158" s="142">
        <f>MROUND(G1158*N1158,0.000001)</f>
        <v>5821.0745539999998</v>
      </c>
      <c r="P1158" s="93"/>
      <c r="Q1158" s="93">
        <f t="shared" si="196"/>
        <v>174632.23661999998</v>
      </c>
    </row>
    <row r="1159" spans="1:17" s="94" customFormat="1" x14ac:dyDescent="0.25">
      <c r="A1159" s="276"/>
      <c r="B1159" s="279"/>
      <c r="C1159" s="269"/>
      <c r="D1159" s="166" t="s">
        <v>41</v>
      </c>
      <c r="E1159" s="193" t="s">
        <v>48</v>
      </c>
      <c r="F1159" s="193" t="s">
        <v>48</v>
      </c>
      <c r="G1159" s="168">
        <f>MROUND(H1159*K1159*I1159/L1159,0.0000000001)</f>
        <v>0.41090575020000003</v>
      </c>
      <c r="H1159" s="182">
        <f>H48</f>
        <v>2277</v>
      </c>
      <c r="I1159" s="176">
        <f t="shared" si="199"/>
        <v>5.4137780000000002E-3</v>
      </c>
      <c r="J1159" s="182"/>
      <c r="K1159" s="184">
        <v>1</v>
      </c>
      <c r="L1159" s="184">
        <f>'норма часов'!$H$17</f>
        <v>30</v>
      </c>
      <c r="M1159" s="178" t="str">
        <f>CONCATENATE(H1159," ",F1159," ","*",I1159,"/",L1159,"чел.")</f>
        <v>2277 шт. *0,005413778/30чел.</v>
      </c>
      <c r="N1159" s="133">
        <f>N48</f>
        <v>141324.10953008343</v>
      </c>
      <c r="O1159" s="142">
        <f>MROUND(G1159*N1159,0.000001)</f>
        <v>58070.889247999999</v>
      </c>
      <c r="P1159" s="93"/>
      <c r="Q1159" s="93">
        <f t="shared" si="196"/>
        <v>1742126.67744</v>
      </c>
    </row>
    <row r="1160" spans="1:17" s="94" customFormat="1" ht="28.5" x14ac:dyDescent="0.25">
      <c r="A1160" s="276"/>
      <c r="B1160" s="279"/>
      <c r="C1160" s="201" t="s">
        <v>252</v>
      </c>
      <c r="D1160" s="166"/>
      <c r="E1160" s="193"/>
      <c r="F1160" s="193"/>
      <c r="G1160" s="168"/>
      <c r="H1160" s="182"/>
      <c r="I1160" s="176"/>
      <c r="J1160" s="182"/>
      <c r="K1160" s="184"/>
      <c r="L1160" s="184"/>
      <c r="M1160" s="178"/>
      <c r="N1160" s="139"/>
      <c r="O1160" s="140">
        <f>SUM(O1157:O1159)</f>
        <v>77477.780327</v>
      </c>
      <c r="P1160" s="93"/>
      <c r="Q1160" s="93">
        <f t="shared" si="196"/>
        <v>0</v>
      </c>
    </row>
    <row r="1161" spans="1:17" s="94" customFormat="1" x14ac:dyDescent="0.25">
      <c r="A1161" s="276"/>
      <c r="B1161" s="279"/>
      <c r="C1161" s="198" t="s">
        <v>63</v>
      </c>
      <c r="D1161" s="166"/>
      <c r="E1161" s="193"/>
      <c r="F1161" s="193" t="s">
        <v>20</v>
      </c>
      <c r="G1161" s="168"/>
      <c r="H1161" s="182">
        <f>H1060</f>
        <v>0</v>
      </c>
      <c r="I1161" s="176">
        <f>I1159</f>
        <v>5.4137780000000002E-3</v>
      </c>
      <c r="J1161" s="182"/>
      <c r="K1161" s="184">
        <v>12</v>
      </c>
      <c r="L1161" s="184">
        <f>'норма часов'!$H$17</f>
        <v>30</v>
      </c>
      <c r="M1161" s="178"/>
      <c r="N1161" s="133">
        <f>N1060</f>
        <v>0</v>
      </c>
      <c r="O1161" s="142">
        <f>MROUND(G1161*N1161,0.000001)</f>
        <v>0</v>
      </c>
      <c r="P1161" s="93"/>
      <c r="Q1161" s="93"/>
    </row>
    <row r="1162" spans="1:17" s="94" customFormat="1" x14ac:dyDescent="0.25">
      <c r="A1162" s="276"/>
      <c r="B1162" s="279"/>
      <c r="C1162" s="198"/>
      <c r="D1162" s="283" t="s">
        <v>52</v>
      </c>
      <c r="E1162" s="283"/>
      <c r="F1162" s="283"/>
      <c r="G1162" s="284"/>
      <c r="H1162" s="171"/>
      <c r="I1162" s="176">
        <f t="shared" si="199"/>
        <v>5.4137780000000002E-3</v>
      </c>
      <c r="J1162" s="171"/>
      <c r="K1162" s="177"/>
      <c r="L1162" s="184"/>
      <c r="M1162" s="197"/>
      <c r="N1162" s="133"/>
      <c r="O1162" s="140"/>
      <c r="P1162" s="93"/>
      <c r="Q1162" s="93">
        <f t="shared" si="196"/>
        <v>0</v>
      </c>
    </row>
    <row r="1163" spans="1:17" s="94" customFormat="1" x14ac:dyDescent="0.25">
      <c r="A1163" s="276"/>
      <c r="B1163" s="279"/>
      <c r="C1163" s="198"/>
      <c r="D1163" s="179"/>
      <c r="E1163" s="180"/>
      <c r="F1163" s="181"/>
      <c r="G1163" s="168"/>
      <c r="H1163" s="171"/>
      <c r="I1163" s="176">
        <f t="shared" si="199"/>
        <v>5.4137780000000002E-3</v>
      </c>
      <c r="J1163" s="171"/>
      <c r="K1163" s="177"/>
      <c r="L1163" s="184"/>
      <c r="M1163" s="197"/>
      <c r="N1163" s="133"/>
      <c r="O1163" s="142"/>
      <c r="P1163" s="93"/>
      <c r="Q1163" s="93">
        <f t="shared" si="196"/>
        <v>0</v>
      </c>
    </row>
    <row r="1164" spans="1:17" s="94" customFormat="1" x14ac:dyDescent="0.25">
      <c r="A1164" s="276"/>
      <c r="B1164" s="279"/>
      <c r="C1164" s="267" t="s">
        <v>101</v>
      </c>
      <c r="D1164" s="288" t="s">
        <v>53</v>
      </c>
      <c r="E1164" s="288"/>
      <c r="F1164" s="288"/>
      <c r="G1164" s="289"/>
      <c r="H1164" s="171"/>
      <c r="I1164" s="176">
        <f t="shared" si="199"/>
        <v>5.4137780000000002E-3</v>
      </c>
      <c r="J1164" s="171"/>
      <c r="K1164" s="177"/>
      <c r="L1164" s="184"/>
      <c r="M1164" s="197"/>
      <c r="N1164" s="133"/>
      <c r="O1164" s="140">
        <f>O1165</f>
        <v>63.465933999999997</v>
      </c>
      <c r="P1164" s="93"/>
      <c r="Q1164" s="93">
        <f t="shared" si="196"/>
        <v>0</v>
      </c>
    </row>
    <row r="1165" spans="1:17" s="94" customFormat="1" ht="45" x14ac:dyDescent="0.25">
      <c r="A1165" s="276"/>
      <c r="B1165" s="279"/>
      <c r="C1165" s="268"/>
      <c r="D1165" s="166" t="s">
        <v>286</v>
      </c>
      <c r="E1165" s="180" t="s">
        <v>26</v>
      </c>
      <c r="F1165" s="180" t="s">
        <v>26</v>
      </c>
      <c r="G1165" s="168">
        <f>MROUND(H1165*K1165*I1165/L1165,0.00000001)</f>
        <v>0.15158578</v>
      </c>
      <c r="H1165" s="171">
        <f>$H$54</f>
        <v>70</v>
      </c>
      <c r="I1165" s="176">
        <f t="shared" si="199"/>
        <v>5.4137780000000002E-3</v>
      </c>
      <c r="J1165" s="171"/>
      <c r="K1165" s="177">
        <v>12</v>
      </c>
      <c r="L1165" s="184">
        <f>'норма часов'!$H$17</f>
        <v>30</v>
      </c>
      <c r="M1165" s="178" t="str">
        <f>CONCATENATE(H1165," ",F1165," ","в мес.","*",K1165,"мес.","*",I1165,"/",L1165,"чел.")</f>
        <v>70 шт в мес.*12мес.*0,005413778/30чел.</v>
      </c>
      <c r="N1165" s="133">
        <f>$N$54</f>
        <v>418.67999999999967</v>
      </c>
      <c r="O1165" s="142">
        <f>MROUND(G1165*N1165,0.000001)</f>
        <v>63.465933999999997</v>
      </c>
      <c r="P1165" s="93"/>
      <c r="Q1165" s="93">
        <f t="shared" ref="Q1165:Q1219" si="203">O1165*L1165</f>
        <v>1903.97802</v>
      </c>
    </row>
    <row r="1166" spans="1:17" s="94" customFormat="1" x14ac:dyDescent="0.25">
      <c r="A1166" s="276"/>
      <c r="B1166" s="279"/>
      <c r="C1166" s="269" t="s">
        <v>102</v>
      </c>
      <c r="D1166" s="288" t="s">
        <v>54</v>
      </c>
      <c r="E1166" s="288"/>
      <c r="F1166" s="288"/>
      <c r="G1166" s="289"/>
      <c r="H1166" s="171"/>
      <c r="I1166" s="176">
        <f>I1164</f>
        <v>5.4137780000000002E-3</v>
      </c>
      <c r="J1166" s="182"/>
      <c r="K1166" s="177"/>
      <c r="L1166" s="184"/>
      <c r="M1166" s="197"/>
      <c r="N1166" s="133"/>
      <c r="O1166" s="140">
        <f>O1167</f>
        <v>21.715733999999998</v>
      </c>
      <c r="P1166" s="93"/>
      <c r="Q1166" s="93">
        <f>O1166*L1166</f>
        <v>0</v>
      </c>
    </row>
    <row r="1167" spans="1:17" s="94" customFormat="1" x14ac:dyDescent="0.25">
      <c r="A1167" s="276"/>
      <c r="B1167" s="279"/>
      <c r="C1167" s="269"/>
      <c r="D1167" s="179" t="s">
        <v>103</v>
      </c>
      <c r="E1167" s="180" t="s">
        <v>26</v>
      </c>
      <c r="F1167" s="180" t="s">
        <v>26</v>
      </c>
      <c r="G1167" s="168">
        <f>MROUND(H1167*K1167*I1167/L1167,0.00000001)</f>
        <v>8.6620399999999993E-3</v>
      </c>
      <c r="H1167" s="182">
        <v>4</v>
      </c>
      <c r="I1167" s="176">
        <f t="shared" si="199"/>
        <v>5.4137780000000002E-3</v>
      </c>
      <c r="J1167" s="182"/>
      <c r="K1167" s="184">
        <v>12</v>
      </c>
      <c r="L1167" s="184">
        <f>'норма часов'!$H$17</f>
        <v>30</v>
      </c>
      <c r="M1167" s="178" t="str">
        <f>CONCATENATE(H1167," ",F1167," ","в мес.","*",K1167,"мес.","*",I1167,"/",L1167,"чел.")</f>
        <v>4 шт в мес.*12мес.*0,005413778/30чел.</v>
      </c>
      <c r="N1167" s="133">
        <f>N56</f>
        <v>2507</v>
      </c>
      <c r="O1167" s="142">
        <f>MROUND(G1167*N1167,0.000001)</f>
        <v>21.715733999999998</v>
      </c>
      <c r="P1167" s="93"/>
      <c r="Q1167" s="93">
        <f t="shared" si="203"/>
        <v>651.47201999999993</v>
      </c>
    </row>
    <row r="1168" spans="1:17" s="94" customFormat="1" x14ac:dyDescent="0.25">
      <c r="A1168" s="276"/>
      <c r="B1168" s="279"/>
      <c r="C1168" s="198"/>
      <c r="D1168" s="283" t="s">
        <v>55</v>
      </c>
      <c r="E1168" s="283"/>
      <c r="F1168" s="283"/>
      <c r="G1168" s="284"/>
      <c r="H1168" s="171"/>
      <c r="I1168" s="176">
        <f t="shared" si="199"/>
        <v>5.4137780000000002E-3</v>
      </c>
      <c r="J1168" s="171"/>
      <c r="K1168" s="177"/>
      <c r="L1168" s="184"/>
      <c r="M1168" s="197"/>
      <c r="N1168" s="133"/>
      <c r="O1168" s="142"/>
      <c r="P1168" s="93"/>
      <c r="Q1168" s="93">
        <f t="shared" si="203"/>
        <v>0</v>
      </c>
    </row>
    <row r="1169" spans="1:17" s="94" customFormat="1" x14ac:dyDescent="0.25">
      <c r="A1169" s="276"/>
      <c r="B1169" s="279"/>
      <c r="C1169" s="198"/>
      <c r="D1169" s="166"/>
      <c r="E1169" s="96"/>
      <c r="F1169" s="206"/>
      <c r="G1169" s="161"/>
      <c r="H1169" s="171"/>
      <c r="I1169" s="176">
        <f t="shared" si="199"/>
        <v>5.4137780000000002E-3</v>
      </c>
      <c r="J1169" s="171"/>
      <c r="K1169" s="177"/>
      <c r="L1169" s="184"/>
      <c r="M1169" s="197"/>
      <c r="N1169" s="133"/>
      <c r="O1169" s="142"/>
      <c r="P1169" s="93"/>
      <c r="Q1169" s="93">
        <f t="shared" si="203"/>
        <v>0</v>
      </c>
    </row>
    <row r="1170" spans="1:17" s="94" customFormat="1" x14ac:dyDescent="0.25">
      <c r="A1170" s="276"/>
      <c r="B1170" s="279"/>
      <c r="C1170" s="198"/>
      <c r="D1170" s="288" t="s">
        <v>56</v>
      </c>
      <c r="E1170" s="288"/>
      <c r="F1170" s="288"/>
      <c r="G1170" s="289"/>
      <c r="H1170" s="182"/>
      <c r="I1170" s="176">
        <f t="shared" si="199"/>
        <v>5.4137780000000002E-3</v>
      </c>
      <c r="J1170" s="182"/>
      <c r="K1170" s="184"/>
      <c r="L1170" s="184"/>
      <c r="M1170" s="197"/>
      <c r="N1170" s="133"/>
      <c r="O1170" s="140">
        <f>O1178+O1200+O1201+O1216+O1217+O1218+O1221</f>
        <v>14495.634733999997</v>
      </c>
      <c r="P1170" s="93"/>
      <c r="Q1170" s="93"/>
    </row>
    <row r="1171" spans="1:17" s="94" customFormat="1" ht="45" x14ac:dyDescent="0.25">
      <c r="A1171" s="276"/>
      <c r="B1171" s="279"/>
      <c r="C1171" s="269" t="s">
        <v>64</v>
      </c>
      <c r="D1171" s="166" t="s">
        <v>24</v>
      </c>
      <c r="E1171" s="96" t="s">
        <v>20</v>
      </c>
      <c r="F1171" s="96" t="s">
        <v>209</v>
      </c>
      <c r="G1171" s="168">
        <f>MROUND(H1171*K1171*I1171/L1171,0.000001)</f>
        <v>271.59323899999998</v>
      </c>
      <c r="H1171" s="182">
        <f>H767</f>
        <v>125417.61000000002</v>
      </c>
      <c r="I1171" s="176">
        <f t="shared" si="199"/>
        <v>5.4137780000000002E-3</v>
      </c>
      <c r="J1171" s="182"/>
      <c r="K1171" s="184">
        <v>12</v>
      </c>
      <c r="L1171" s="184">
        <f>'норма часов'!$H$17</f>
        <v>30</v>
      </c>
      <c r="M1171" s="178" t="str">
        <f t="shared" ref="M1171:M1177" si="204">CONCATENATE(H1171," ",F1171," ","в мес.","*",K1171,"мес.","*",I1171,"/",L1171,"чел.")</f>
        <v>125417,61 м2 (обрабатываемая площадь) в мес.*12мес.*0,005413778/30чел.</v>
      </c>
      <c r="N1171" s="133">
        <f t="shared" ref="N1171:N1176" si="205">N60</f>
        <v>1.1554000005793981</v>
      </c>
      <c r="O1171" s="142">
        <f t="shared" ref="O1171:O1177" si="206">MROUND(G1171*N1171,0.000001)</f>
        <v>313.79882799999996</v>
      </c>
      <c r="P1171" s="93"/>
      <c r="Q1171" s="93">
        <f t="shared" si="203"/>
        <v>9413.9648399999987</v>
      </c>
    </row>
    <row r="1172" spans="1:17" s="94" customFormat="1" ht="45" x14ac:dyDescent="0.25">
      <c r="A1172" s="276"/>
      <c r="B1172" s="279"/>
      <c r="C1172" s="269"/>
      <c r="D1172" s="166" t="s">
        <v>77</v>
      </c>
      <c r="E1172" s="96" t="s">
        <v>20</v>
      </c>
      <c r="F1172" s="96" t="s">
        <v>209</v>
      </c>
      <c r="G1172" s="168">
        <f>MROUND(H1172*K1172*I1172/L1172,0.000001)</f>
        <v>271.59323899999998</v>
      </c>
      <c r="H1172" s="182">
        <f>H869</f>
        <v>125417.61000000002</v>
      </c>
      <c r="I1172" s="176">
        <f t="shared" si="199"/>
        <v>5.4137780000000002E-3</v>
      </c>
      <c r="J1172" s="182"/>
      <c r="K1172" s="184">
        <v>12</v>
      </c>
      <c r="L1172" s="184">
        <f>'норма часов'!$H$17</f>
        <v>30</v>
      </c>
      <c r="M1172" s="178" t="str">
        <f t="shared" si="204"/>
        <v>125417,61 м2 (обрабатываемая площадь) в мес.*12мес.*0,005413778/30чел.</v>
      </c>
      <c r="N1172" s="133">
        <f t="shared" si="205"/>
        <v>1.5260000303519317</v>
      </c>
      <c r="O1172" s="142">
        <f t="shared" si="206"/>
        <v>414.45129099999997</v>
      </c>
      <c r="P1172" s="93"/>
      <c r="Q1172" s="93">
        <f t="shared" si="203"/>
        <v>12433.538729999998</v>
      </c>
    </row>
    <row r="1173" spans="1:17" s="94" customFormat="1" ht="45" x14ac:dyDescent="0.25">
      <c r="A1173" s="276"/>
      <c r="B1173" s="279"/>
      <c r="C1173" s="269"/>
      <c r="D1173" s="166" t="s">
        <v>298</v>
      </c>
      <c r="E1173" s="96" t="s">
        <v>20</v>
      </c>
      <c r="F1173" s="96" t="s">
        <v>209</v>
      </c>
      <c r="G1173" s="168">
        <f>MROUND(H1173*K1173*I1173/L1173,0.00000001)</f>
        <v>271.59323913000003</v>
      </c>
      <c r="H1173" s="182">
        <f>H62</f>
        <v>125417.61000000002</v>
      </c>
      <c r="I1173" s="176">
        <f>I1169</f>
        <v>5.4137780000000002E-3</v>
      </c>
      <c r="J1173" s="182"/>
      <c r="K1173" s="184">
        <v>12</v>
      </c>
      <c r="L1173" s="184">
        <f>'норма часов'!$H$17</f>
        <v>30</v>
      </c>
      <c r="M1173" s="178" t="str">
        <f t="shared" si="204"/>
        <v>125417,61 м2 (обрабатываемая площадь) в мес.*12мес.*0,005413778/30чел.</v>
      </c>
      <c r="N1173" s="133">
        <f t="shared" si="205"/>
        <v>0.54500000704313645</v>
      </c>
      <c r="O1173" s="142">
        <f t="shared" si="206"/>
        <v>148.018317</v>
      </c>
      <c r="P1173" s="93"/>
      <c r="Q1173" s="93">
        <f t="shared" si="203"/>
        <v>4440.5495099999998</v>
      </c>
    </row>
    <row r="1174" spans="1:17" s="94" customFormat="1" ht="45" x14ac:dyDescent="0.25">
      <c r="A1174" s="276"/>
      <c r="B1174" s="279"/>
      <c r="C1174" s="269"/>
      <c r="D1174" s="166" t="s">
        <v>299</v>
      </c>
      <c r="E1174" s="96" t="s">
        <v>20</v>
      </c>
      <c r="F1174" s="96" t="s">
        <v>209</v>
      </c>
      <c r="G1174" s="168">
        <f>MROUND(H1174*K1174*I1174/L1174,0.00000001)</f>
        <v>543.18647826000006</v>
      </c>
      <c r="H1174" s="182">
        <f>H63</f>
        <v>125417.61000000002</v>
      </c>
      <c r="I1174" s="176">
        <f>I1170</f>
        <v>5.4137780000000002E-3</v>
      </c>
      <c r="J1174" s="182"/>
      <c r="K1174" s="184">
        <v>24</v>
      </c>
      <c r="L1174" s="184">
        <f>'норма часов'!$H$17</f>
        <v>30</v>
      </c>
      <c r="M1174" s="178" t="str">
        <f>CONCATENATE(H1174," ",F1174," ","в год","*",K1174," раза в год","*",I1174,"/",L1174,"чел.")</f>
        <v>125417,61 м2 (обрабатываемая площадь) в год*24 раза в год*0,005413778/30чел.</v>
      </c>
      <c r="N1174" s="133">
        <f t="shared" si="205"/>
        <v>2.2890000056610869</v>
      </c>
      <c r="O1174" s="142">
        <f t="shared" si="206"/>
        <v>1243.353852</v>
      </c>
      <c r="P1174" s="93"/>
      <c r="Q1174" s="93">
        <f t="shared" si="203"/>
        <v>37300.615559999998</v>
      </c>
    </row>
    <row r="1175" spans="1:17" s="94" customFormat="1" ht="45" x14ac:dyDescent="0.25">
      <c r="A1175" s="276"/>
      <c r="B1175" s="279"/>
      <c r="C1175" s="269"/>
      <c r="D1175" s="166" t="s">
        <v>300</v>
      </c>
      <c r="E1175" s="96" t="s">
        <v>280</v>
      </c>
      <c r="F1175" s="96" t="s">
        <v>281</v>
      </c>
      <c r="G1175" s="168">
        <f>MROUND(H1175*K1175*I1175/L1175,0.00000001)</f>
        <v>5.6303300000000002E-3</v>
      </c>
      <c r="H1175" s="182">
        <f>H64</f>
        <v>31.200000000000021</v>
      </c>
      <c r="I1175" s="176">
        <f>I1171</f>
        <v>5.4137780000000002E-3</v>
      </c>
      <c r="J1175" s="182"/>
      <c r="K1175" s="184">
        <v>1</v>
      </c>
      <c r="L1175" s="184">
        <f>'норма часов'!$H$17</f>
        <v>30</v>
      </c>
      <c r="M1175" s="178" t="str">
        <f t="shared" si="204"/>
        <v>31,2 га (обрабатываемая площадь) в мес.*1мес.*0,005413778/30чел.</v>
      </c>
      <c r="N1175" s="133">
        <f t="shared" si="205"/>
        <v>544.99999999999966</v>
      </c>
      <c r="O1175" s="142">
        <f t="shared" si="206"/>
        <v>3.06853</v>
      </c>
      <c r="P1175" s="93"/>
      <c r="Q1175" s="93">
        <f t="shared" si="203"/>
        <v>92.055899999999994</v>
      </c>
    </row>
    <row r="1176" spans="1:17" s="94" customFormat="1" ht="45" x14ac:dyDescent="0.25">
      <c r="A1176" s="276"/>
      <c r="B1176" s="279"/>
      <c r="C1176" s="269"/>
      <c r="D1176" s="166" t="s">
        <v>276</v>
      </c>
      <c r="E1176" s="96" t="s">
        <v>280</v>
      </c>
      <c r="F1176" s="96" t="s">
        <v>281</v>
      </c>
      <c r="G1176" s="168">
        <f>MROUND(H1176*K1176*I1176/L1176,0.000001)</f>
        <v>5.6299999999999996E-3</v>
      </c>
      <c r="H1176" s="182">
        <f>H65</f>
        <v>31.200000000000021</v>
      </c>
      <c r="I1176" s="176">
        <f>I1172</f>
        <v>5.4137780000000002E-3</v>
      </c>
      <c r="J1176" s="182"/>
      <c r="K1176" s="184">
        <v>1</v>
      </c>
      <c r="L1176" s="184">
        <f>'норма часов'!$H$17</f>
        <v>30</v>
      </c>
      <c r="M1176" s="178" t="str">
        <f t="shared" si="204"/>
        <v>31,2 га (обрабатываемая площадь) в мес.*1мес.*0,005413778/30чел.</v>
      </c>
      <c r="N1176" s="133">
        <f t="shared" si="205"/>
        <v>2965.9775641025622</v>
      </c>
      <c r="O1176" s="142">
        <f>MROUND(G1176*N1176,0.000001)</f>
        <v>16.698453999999998</v>
      </c>
      <c r="P1176" s="93"/>
      <c r="Q1176" s="93">
        <f t="shared" si="203"/>
        <v>500.95361999999994</v>
      </c>
    </row>
    <row r="1177" spans="1:17" s="94" customFormat="1" ht="25.5" x14ac:dyDescent="0.25">
      <c r="A1177" s="276"/>
      <c r="B1177" s="279"/>
      <c r="C1177" s="269"/>
      <c r="D1177" s="166" t="s">
        <v>105</v>
      </c>
      <c r="E1177" s="96" t="s">
        <v>106</v>
      </c>
      <c r="F1177" s="206" t="s">
        <v>210</v>
      </c>
      <c r="G1177" s="168">
        <f>MROUND(H1177*K1177*I1177/L1177,0.000001)</f>
        <v>43.609930999999996</v>
      </c>
      <c r="H1177" s="182">
        <f>H470</f>
        <v>20138.400000000001</v>
      </c>
      <c r="I1177" s="176">
        <f>I1172</f>
        <v>5.4137780000000002E-3</v>
      </c>
      <c r="J1177" s="182"/>
      <c r="K1177" s="184">
        <v>12</v>
      </c>
      <c r="L1177" s="184">
        <f>'норма часов'!$H$17</f>
        <v>30</v>
      </c>
      <c r="M1177" s="178" t="str">
        <f t="shared" si="204"/>
        <v>20138,4 кг стираемого белья в мес.*12мес.*0,005413778/30чел.</v>
      </c>
      <c r="N1177" s="133">
        <f>N470</f>
        <v>70.849999999999994</v>
      </c>
      <c r="O1177" s="142">
        <f t="shared" si="206"/>
        <v>3089.7636109999999</v>
      </c>
      <c r="P1177" s="93"/>
      <c r="Q1177" s="93">
        <f t="shared" si="203"/>
        <v>92692.908329999991</v>
      </c>
    </row>
    <row r="1178" spans="1:17" s="94" customFormat="1" ht="28.5" x14ac:dyDescent="0.25">
      <c r="A1178" s="276"/>
      <c r="B1178" s="279"/>
      <c r="C1178" s="201" t="s">
        <v>255</v>
      </c>
      <c r="D1178" s="166"/>
      <c r="E1178" s="96"/>
      <c r="F1178" s="206"/>
      <c r="G1178" s="168"/>
      <c r="H1178" s="182"/>
      <c r="I1178" s="176"/>
      <c r="J1178" s="182"/>
      <c r="K1178" s="184"/>
      <c r="L1178" s="184"/>
      <c r="M1178" s="178"/>
      <c r="N1178" s="139"/>
      <c r="O1178" s="140">
        <f>SUM(O1171:O1177)</f>
        <v>5229.1528829999997</v>
      </c>
      <c r="P1178" s="93"/>
      <c r="Q1178" s="93">
        <f t="shared" si="203"/>
        <v>0</v>
      </c>
    </row>
    <row r="1179" spans="1:17" s="94" customFormat="1" ht="45" x14ac:dyDescent="0.25">
      <c r="A1179" s="276"/>
      <c r="B1179" s="279"/>
      <c r="C1179" s="269" t="s">
        <v>63</v>
      </c>
      <c r="D1179" s="208" t="s">
        <v>301</v>
      </c>
      <c r="E1179" s="96" t="s">
        <v>20</v>
      </c>
      <c r="F1179" s="96" t="s">
        <v>209</v>
      </c>
      <c r="G1179" s="168">
        <f>MROUND(H1179*K1179*I1179/L1179,0.000001)</f>
        <v>1.374708</v>
      </c>
      <c r="H1179" s="182">
        <f>H573</f>
        <v>7617.8300000000008</v>
      </c>
      <c r="I1179" s="176">
        <f>I1177</f>
        <v>5.4137780000000002E-3</v>
      </c>
      <c r="J1179" s="182"/>
      <c r="K1179" s="184">
        <v>1</v>
      </c>
      <c r="L1179" s="184">
        <f>'норма часов'!$H$17</f>
        <v>30</v>
      </c>
      <c r="M1179" s="178" t="str">
        <f>CONCATENATE(H1179," ",F1179," ","*",I1179,"/",L1179,"чел.")</f>
        <v>7617,83 м2 (обрабатываемая площадь) *0,005413778/30чел.</v>
      </c>
      <c r="N1179" s="133">
        <f>N573</f>
        <v>68.787860847511681</v>
      </c>
      <c r="O1179" s="142">
        <f t="shared" ref="O1179:O1199" si="207">MROUND(G1179*N1179,0.000001)</f>
        <v>94.563222999999994</v>
      </c>
      <c r="P1179" s="93"/>
      <c r="Q1179" s="93">
        <f t="shared" si="203"/>
        <v>2836.8966899999996</v>
      </c>
    </row>
    <row r="1180" spans="1:17" s="94" customFormat="1" ht="60" x14ac:dyDescent="0.25">
      <c r="A1180" s="276"/>
      <c r="B1180" s="279"/>
      <c r="C1180" s="269"/>
      <c r="D1180" s="166" t="s">
        <v>302</v>
      </c>
      <c r="E1180" s="96" t="s">
        <v>26</v>
      </c>
      <c r="F1180" s="206" t="s">
        <v>26</v>
      </c>
      <c r="G1180" s="168">
        <f>MROUND(H1180*K1180*I1180/L1180,0.000001)</f>
        <v>4.8719999999999996E-3</v>
      </c>
      <c r="H1180" s="182">
        <f>H776</f>
        <v>27</v>
      </c>
      <c r="I1180" s="176">
        <f t="shared" si="199"/>
        <v>5.4137780000000002E-3</v>
      </c>
      <c r="J1180" s="182"/>
      <c r="K1180" s="184">
        <v>1</v>
      </c>
      <c r="L1180" s="184">
        <f>'норма часов'!$H$17</f>
        <v>30</v>
      </c>
      <c r="M1180" s="178" t="str">
        <f>CONCATENATE(H1180," ",F1180," ","*",I1180,"/",L1180,"чел.")</f>
        <v>27 шт *0,005413778/30чел.</v>
      </c>
      <c r="N1180" s="133">
        <f>N69</f>
        <v>6540</v>
      </c>
      <c r="O1180" s="142">
        <f t="shared" si="207"/>
        <v>31.862879999999997</v>
      </c>
      <c r="P1180" s="93"/>
      <c r="Q1180" s="93">
        <f t="shared" si="203"/>
        <v>955.88639999999987</v>
      </c>
    </row>
    <row r="1181" spans="1:17" s="94" customFormat="1" ht="45" x14ac:dyDescent="0.25">
      <c r="A1181" s="276"/>
      <c r="B1181" s="279"/>
      <c r="C1181" s="269"/>
      <c r="D1181" s="208" t="s">
        <v>30</v>
      </c>
      <c r="E1181" s="96" t="s">
        <v>45</v>
      </c>
      <c r="F1181" s="206" t="s">
        <v>223</v>
      </c>
      <c r="G1181" s="168">
        <f>MROUND(H1181*K1181*I1181/L1181,0.00000001)</f>
        <v>5.1972270000000001E-2</v>
      </c>
      <c r="H1181" s="182">
        <f>H777</f>
        <v>72</v>
      </c>
      <c r="I1181" s="176">
        <f t="shared" si="199"/>
        <v>5.4137780000000002E-3</v>
      </c>
      <c r="J1181" s="182"/>
      <c r="K1181" s="184">
        <v>4</v>
      </c>
      <c r="L1181" s="184">
        <f>'норма часов'!$H$17</f>
        <v>30</v>
      </c>
      <c r="M1181" s="178" t="str">
        <f>CONCATENATE(H1181," ",F1181," ","в кв.","*",K1181,"кв.","*",I1181,"/",L1181,"чел.")</f>
        <v>72 системы в кв.*4кв.*0,005413778/30чел.</v>
      </c>
      <c r="N1181" s="133">
        <f>N777</f>
        <v>6932.0972222222226</v>
      </c>
      <c r="O1181" s="142">
        <f t="shared" si="207"/>
        <v>360.27682799999997</v>
      </c>
      <c r="P1181" s="93"/>
      <c r="Q1181" s="93">
        <f t="shared" si="203"/>
        <v>10808.304839999999</v>
      </c>
    </row>
    <row r="1182" spans="1:17" s="94" customFormat="1" ht="60" x14ac:dyDescent="0.25">
      <c r="A1182" s="276"/>
      <c r="B1182" s="279"/>
      <c r="C1182" s="269"/>
      <c r="D1182" s="208" t="s">
        <v>86</v>
      </c>
      <c r="E1182" s="96" t="s">
        <v>45</v>
      </c>
      <c r="F1182" s="206" t="s">
        <v>224</v>
      </c>
      <c r="G1182" s="168">
        <f>MROUND(H1182*K1182*I1182/L1182,0.000001)</f>
        <v>0.153751</v>
      </c>
      <c r="H1182" s="182">
        <f>H980</f>
        <v>71</v>
      </c>
      <c r="I1182" s="176">
        <f t="shared" si="199"/>
        <v>5.4137780000000002E-3</v>
      </c>
      <c r="J1182" s="182"/>
      <c r="K1182" s="184">
        <v>12</v>
      </c>
      <c r="L1182" s="184">
        <f>'норма часов'!$H$17</f>
        <v>30</v>
      </c>
      <c r="M1182" s="178" t="str">
        <f>CONCATENATE(H1182," ",F1182," ","в мес.","*",K1182,"мес.","*",I1182,"/",L1182,"чел.")</f>
        <v>71 систем в мес.*12мес.*0,005413778/30чел.</v>
      </c>
      <c r="N1182" s="133">
        <f>N980</f>
        <v>5722.192957746478</v>
      </c>
      <c r="O1182" s="142">
        <f t="shared" si="207"/>
        <v>879.79288899999995</v>
      </c>
      <c r="P1182" s="93"/>
      <c r="Q1182" s="93">
        <f t="shared" si="203"/>
        <v>26393.786669999998</v>
      </c>
    </row>
    <row r="1183" spans="1:17" s="94" customFormat="1" ht="30" x14ac:dyDescent="0.25">
      <c r="A1183" s="276"/>
      <c r="B1183" s="279"/>
      <c r="C1183" s="269"/>
      <c r="D1183" s="208" t="s">
        <v>303</v>
      </c>
      <c r="E1183" s="96" t="s">
        <v>26</v>
      </c>
      <c r="F1183" s="206" t="s">
        <v>26</v>
      </c>
      <c r="G1183" s="168">
        <f>MROUND(H1183*K1183*I1183/L1183,0.000000001)</f>
        <v>7.2183700000000002E-4</v>
      </c>
      <c r="H1183" s="182">
        <f>H1082</f>
        <v>4</v>
      </c>
      <c r="I1183" s="176">
        <f t="shared" si="199"/>
        <v>5.4137780000000002E-3</v>
      </c>
      <c r="J1183" s="182"/>
      <c r="K1183" s="184">
        <v>1</v>
      </c>
      <c r="L1183" s="184">
        <f>'норма часов'!$H$17</f>
        <v>30</v>
      </c>
      <c r="M1183" s="178" t="str">
        <f>CONCATENATE(H1183," ",F1183," ","*",I1183,"/",L1183,"чел.")</f>
        <v>4 шт *0,005413778/30чел.</v>
      </c>
      <c r="N1183" s="133">
        <f>N72</f>
        <v>68235.252500000002</v>
      </c>
      <c r="O1183" s="142">
        <f t="shared" si="207"/>
        <v>49.254729999999995</v>
      </c>
      <c r="P1183" s="93"/>
      <c r="Q1183" s="93">
        <f t="shared" si="203"/>
        <v>1477.6418999999999</v>
      </c>
    </row>
    <row r="1184" spans="1:17" s="94" customFormat="1" ht="30" x14ac:dyDescent="0.25">
      <c r="A1184" s="276"/>
      <c r="B1184" s="279"/>
      <c r="C1184" s="269"/>
      <c r="D1184" s="208" t="s">
        <v>108</v>
      </c>
      <c r="E1184" s="96" t="s">
        <v>26</v>
      </c>
      <c r="F1184" s="206" t="s">
        <v>26</v>
      </c>
      <c r="G1184" s="168">
        <f>MROUND(H1184*K1184*I1184/L1184,0.00000001)</f>
        <v>2.1655099999999998E-3</v>
      </c>
      <c r="H1184" s="182">
        <v>1</v>
      </c>
      <c r="I1184" s="176">
        <f t="shared" si="199"/>
        <v>5.4137780000000002E-3</v>
      </c>
      <c r="J1184" s="182"/>
      <c r="K1184" s="184">
        <v>12</v>
      </c>
      <c r="L1184" s="184">
        <f>'норма часов'!$H$17</f>
        <v>30</v>
      </c>
      <c r="M1184" s="178" t="str">
        <f>CONCATENATE(H1184," ",F1184," ","в мес.","*",K1184,"мес.","*",I1184,"/",L1184,"чел.")</f>
        <v>1 шт в мес.*12мес.*0,005413778/30чел.</v>
      </c>
      <c r="N1184" s="133">
        <f>N73</f>
        <v>2779.5</v>
      </c>
      <c r="O1184" s="142">
        <f t="shared" si="207"/>
        <v>6.0190349999999997</v>
      </c>
      <c r="P1184" s="93"/>
      <c r="Q1184" s="93">
        <f t="shared" si="203"/>
        <v>180.57104999999999</v>
      </c>
    </row>
    <row r="1185" spans="1:17" s="94" customFormat="1" ht="30" x14ac:dyDescent="0.25">
      <c r="A1185" s="276"/>
      <c r="B1185" s="279"/>
      <c r="C1185" s="269"/>
      <c r="D1185" s="208" t="s">
        <v>304</v>
      </c>
      <c r="E1185" s="96" t="s">
        <v>26</v>
      </c>
      <c r="F1185" s="206" t="s">
        <v>26</v>
      </c>
      <c r="G1185" s="168">
        <f>MROUND(H1185*K1185*I1185/L1185,0.0000001)</f>
        <v>1.2812599999999999E-2</v>
      </c>
      <c r="H1185" s="182">
        <f>H781</f>
        <v>71</v>
      </c>
      <c r="I1185" s="176">
        <f t="shared" si="199"/>
        <v>5.4137780000000002E-3</v>
      </c>
      <c r="J1185" s="182"/>
      <c r="K1185" s="184">
        <v>1</v>
      </c>
      <c r="L1185" s="184">
        <f>'норма часов'!$H$17</f>
        <v>30</v>
      </c>
      <c r="M1185" s="178" t="str">
        <f>CONCATENATE(H1185," ",F1185," ","в мес.","*",K1185,"мес.","*",I1185,"/",L1185,"чел.")</f>
        <v>71 шт в мес.*1мес.*0,005413778/30чел.</v>
      </c>
      <c r="N1185" s="133">
        <f>N781</f>
        <v>872</v>
      </c>
      <c r="O1185" s="142">
        <f t="shared" si="207"/>
        <v>11.172587</v>
      </c>
      <c r="P1185" s="93"/>
      <c r="Q1185" s="93">
        <f t="shared" si="203"/>
        <v>335.17761000000002</v>
      </c>
    </row>
    <row r="1186" spans="1:17" s="94" customFormat="1" ht="60" x14ac:dyDescent="0.25">
      <c r="A1186" s="276"/>
      <c r="B1186" s="279"/>
      <c r="C1186" s="269"/>
      <c r="D1186" s="208" t="s">
        <v>31</v>
      </c>
      <c r="E1186" s="96" t="s">
        <v>46</v>
      </c>
      <c r="F1186" s="206" t="s">
        <v>225</v>
      </c>
      <c r="G1186" s="168">
        <f>MROUND(H1186*K1186*I1186/L1186,0.00000001)</f>
        <v>1.5880419999999999E-2</v>
      </c>
      <c r="H1186" s="182">
        <f>H984</f>
        <v>44</v>
      </c>
      <c r="I1186" s="176">
        <f t="shared" si="199"/>
        <v>5.4137780000000002E-3</v>
      </c>
      <c r="J1186" s="182"/>
      <c r="K1186" s="184">
        <v>2</v>
      </c>
      <c r="L1186" s="184">
        <f>'норма часов'!$H$17</f>
        <v>30</v>
      </c>
      <c r="M1186" s="178" t="str">
        <f>CONCATENATE(H1186," ",F1186," ","*",I1186,"/",L1186,"чел.")</f>
        <v>44 дымохода *0,005413778/30чел.</v>
      </c>
      <c r="N1186" s="133">
        <f>N984</f>
        <v>4711.5250000000005</v>
      </c>
      <c r="O1186" s="142">
        <f t="shared" si="207"/>
        <v>74.820995999999994</v>
      </c>
      <c r="P1186" s="93"/>
      <c r="Q1186" s="93">
        <f t="shared" si="203"/>
        <v>2244.62988</v>
      </c>
    </row>
    <row r="1187" spans="1:17" s="94" customFormat="1" ht="30" x14ac:dyDescent="0.25">
      <c r="A1187" s="276"/>
      <c r="B1187" s="279"/>
      <c r="C1187" s="269"/>
      <c r="D1187" s="208" t="s">
        <v>109</v>
      </c>
      <c r="E1187" s="96" t="s">
        <v>45</v>
      </c>
      <c r="F1187" s="206" t="s">
        <v>211</v>
      </c>
      <c r="G1187" s="168">
        <f>MROUND(H1187*K1187*I1187/L1187,0.00000001)</f>
        <v>3.6092000000000003E-4</v>
      </c>
      <c r="H1187" s="182">
        <v>1</v>
      </c>
      <c r="I1187" s="176">
        <f t="shared" si="199"/>
        <v>5.4137780000000002E-3</v>
      </c>
      <c r="J1187" s="182"/>
      <c r="K1187" s="184">
        <v>2</v>
      </c>
      <c r="L1187" s="184">
        <f>'норма часов'!$H$17</f>
        <v>30</v>
      </c>
      <c r="M1187" s="178" t="str">
        <f>CONCATENATE(H1187," ",F1187," ","в мес.","*",K1187,"*",I1187,"/",L1187,"чел.")</f>
        <v>1  система(2 раза в год (зима, лето) в мес.*2*0,005413778/30чел.</v>
      </c>
      <c r="N1187" s="133">
        <f>N76</f>
        <v>8965.7199999999993</v>
      </c>
      <c r="O1187" s="142">
        <f t="shared" si="207"/>
        <v>3.2359079999999998</v>
      </c>
      <c r="P1187" s="93"/>
      <c r="Q1187" s="93">
        <f t="shared" si="203"/>
        <v>97.077239999999989</v>
      </c>
    </row>
    <row r="1188" spans="1:17" s="94" customFormat="1" ht="45" x14ac:dyDescent="0.25">
      <c r="A1188" s="276"/>
      <c r="B1188" s="279"/>
      <c r="C1188" s="269"/>
      <c r="D1188" s="208" t="s">
        <v>110</v>
      </c>
      <c r="E1188" s="96" t="s">
        <v>48</v>
      </c>
      <c r="F1188" s="206" t="s">
        <v>26</v>
      </c>
      <c r="G1188" s="168">
        <f>MROUND(H1188*K1188*I1188/L1188,0.000001)</f>
        <v>5.594E-3</v>
      </c>
      <c r="H1188" s="182">
        <f>H784</f>
        <v>31</v>
      </c>
      <c r="I1188" s="176">
        <f t="shared" si="199"/>
        <v>5.4137780000000002E-3</v>
      </c>
      <c r="J1188" s="182"/>
      <c r="K1188" s="184">
        <v>1</v>
      </c>
      <c r="L1188" s="184">
        <f>'норма часов'!$H$17</f>
        <v>30</v>
      </c>
      <c r="M1188" s="178" t="str">
        <f>CONCATENATE(H1188," ",F1188," ","*",I1188,"/",L1188,"чел.")</f>
        <v>31 шт *0,005413778/30чел.</v>
      </c>
      <c r="N1188" s="133">
        <f>N77</f>
        <v>12310.670967741937</v>
      </c>
      <c r="O1188" s="142">
        <f t="shared" si="207"/>
        <v>68.865893</v>
      </c>
      <c r="P1188" s="93"/>
      <c r="Q1188" s="93">
        <f t="shared" si="203"/>
        <v>2065.9767900000002</v>
      </c>
    </row>
    <row r="1189" spans="1:17" s="94" customFormat="1" x14ac:dyDescent="0.25">
      <c r="A1189" s="276"/>
      <c r="B1189" s="279"/>
      <c r="C1189" s="269"/>
      <c r="D1189" s="208" t="s">
        <v>111</v>
      </c>
      <c r="E1189" s="96" t="s">
        <v>48</v>
      </c>
      <c r="F1189" s="206" t="s">
        <v>26</v>
      </c>
      <c r="G1189" s="168">
        <f>MROUND(H1189*K1189*I1189/L1189,0.000000001)</f>
        <v>0.11657668600000001</v>
      </c>
      <c r="H1189" s="182">
        <f>H179</f>
        <v>646</v>
      </c>
      <c r="I1189" s="176">
        <f t="shared" si="199"/>
        <v>5.4137780000000002E-3</v>
      </c>
      <c r="J1189" s="182"/>
      <c r="K1189" s="184">
        <v>1</v>
      </c>
      <c r="L1189" s="184">
        <f>'норма часов'!$H$17</f>
        <v>30</v>
      </c>
      <c r="M1189" s="178" t="str">
        <f>CONCATENATE(H1189," ",F1189," ","*",I1189,"/",L1189,"чел.")</f>
        <v>646 шт *0,005413778/30чел.</v>
      </c>
      <c r="N1189" s="133">
        <f>N78</f>
        <v>16350</v>
      </c>
      <c r="O1189" s="142">
        <f t="shared" si="207"/>
        <v>1906.028816</v>
      </c>
      <c r="P1189" s="93"/>
      <c r="Q1189" s="93">
        <f t="shared" si="203"/>
        <v>57180.864480000004</v>
      </c>
    </row>
    <row r="1190" spans="1:17" s="94" customFormat="1" ht="45" x14ac:dyDescent="0.25">
      <c r="A1190" s="276"/>
      <c r="B1190" s="279"/>
      <c r="C1190" s="269"/>
      <c r="D1190" s="208" t="s">
        <v>112</v>
      </c>
      <c r="E1190" s="96" t="s">
        <v>20</v>
      </c>
      <c r="F1190" s="96" t="s">
        <v>209</v>
      </c>
      <c r="G1190" s="168">
        <f>MROUND(H1190*K1190*I1190/L1190,0.00000001)</f>
        <v>2.634705E-2</v>
      </c>
      <c r="H1190" s="182">
        <f>H786</f>
        <v>73</v>
      </c>
      <c r="I1190" s="176">
        <f t="shared" si="199"/>
        <v>5.4137780000000002E-3</v>
      </c>
      <c r="J1190" s="182"/>
      <c r="K1190" s="184">
        <v>2</v>
      </c>
      <c r="L1190" s="184">
        <f>'норма часов'!$H$17</f>
        <v>30</v>
      </c>
      <c r="M1190" s="178" t="str">
        <f>CONCATENATE(H1190," ",F1190," ","*",I1190,"/",L1190,"чел.")</f>
        <v>73 м2 (обрабатываемая площадь) *0,005413778/30чел.</v>
      </c>
      <c r="N1190" s="133">
        <f>N79</f>
        <v>5450</v>
      </c>
      <c r="O1190" s="142">
        <f t="shared" si="207"/>
        <v>143.59142299999999</v>
      </c>
      <c r="P1190" s="93"/>
      <c r="Q1190" s="93">
        <f t="shared" si="203"/>
        <v>4307.74269</v>
      </c>
    </row>
    <row r="1191" spans="1:17" s="94" customFormat="1" ht="30" x14ac:dyDescent="0.25">
      <c r="A1191" s="276"/>
      <c r="B1191" s="279"/>
      <c r="C1191" s="269"/>
      <c r="D1191" s="208" t="s">
        <v>32</v>
      </c>
      <c r="E1191" s="96" t="s">
        <v>79</v>
      </c>
      <c r="F1191" s="206" t="s">
        <v>212</v>
      </c>
      <c r="G1191" s="168">
        <f>MROUND(H1191*K1191*I1191/L1191,0.00000001)</f>
        <v>1.281261E-2</v>
      </c>
      <c r="H1191" s="182">
        <f>H989</f>
        <v>71</v>
      </c>
      <c r="I1191" s="176">
        <f t="shared" si="199"/>
        <v>5.4137780000000002E-3</v>
      </c>
      <c r="J1191" s="182"/>
      <c r="K1191" s="184">
        <v>1</v>
      </c>
      <c r="L1191" s="184">
        <f>'норма часов'!$H$17</f>
        <v>30</v>
      </c>
      <c r="M1191" s="178" t="str">
        <f>CONCATENATE(H1191," ",F1191," ","*",I1191,"/",L1191,"чел.")</f>
        <v>71 замеров(потребность) *0,005413778/30чел.</v>
      </c>
      <c r="N1191" s="133">
        <f>N80</f>
        <v>11514.084507042253</v>
      </c>
      <c r="O1191" s="142">
        <f t="shared" si="207"/>
        <v>147.525474</v>
      </c>
      <c r="P1191" s="93"/>
      <c r="Q1191" s="93">
        <f t="shared" si="203"/>
        <v>4425.76422</v>
      </c>
    </row>
    <row r="1192" spans="1:17" s="94" customFormat="1" ht="30" x14ac:dyDescent="0.25">
      <c r="A1192" s="276"/>
      <c r="B1192" s="279"/>
      <c r="C1192" s="269"/>
      <c r="D1192" s="208" t="s">
        <v>113</v>
      </c>
      <c r="E1192" s="96" t="s">
        <v>48</v>
      </c>
      <c r="F1192" s="206" t="s">
        <v>26</v>
      </c>
      <c r="G1192" s="168">
        <f>MROUND(H1192*K1192*I1192/L1192,0.00000001)</f>
        <v>7.5792890000000002E-2</v>
      </c>
      <c r="H1192" s="182">
        <f>H687</f>
        <v>35</v>
      </c>
      <c r="I1192" s="176">
        <f t="shared" si="199"/>
        <v>5.4137780000000002E-3</v>
      </c>
      <c r="J1192" s="182"/>
      <c r="K1192" s="184">
        <v>12</v>
      </c>
      <c r="L1192" s="184">
        <f>'норма часов'!$H$17</f>
        <v>30</v>
      </c>
      <c r="M1192" s="178" t="str">
        <f>CONCATENATE(H1192," ",F1192," ","в мес.","*",K1192,"мес.","*",I1192,"/",L1192,"чел.")</f>
        <v>35 шт в мес.*12мес.*0,005413778/30чел.</v>
      </c>
      <c r="N1192" s="133">
        <f>N586</f>
        <v>2875.2235952380961</v>
      </c>
      <c r="O1192" s="142">
        <f t="shared" si="207"/>
        <v>217.92150599999999</v>
      </c>
      <c r="P1192" s="93"/>
      <c r="Q1192" s="93">
        <f t="shared" si="203"/>
        <v>6537.6451799999995</v>
      </c>
    </row>
    <row r="1193" spans="1:17" s="94" customFormat="1" x14ac:dyDescent="0.25">
      <c r="A1193" s="276"/>
      <c r="B1193" s="279"/>
      <c r="C1193" s="269"/>
      <c r="D1193" s="166" t="s">
        <v>25</v>
      </c>
      <c r="E1193" s="96" t="s">
        <v>26</v>
      </c>
      <c r="F1193" s="206" t="s">
        <v>26</v>
      </c>
      <c r="G1193" s="168">
        <f>MROUND(H1193*K1193*I1193/L1193,0.000001)</f>
        <v>0.13895399999999999</v>
      </c>
      <c r="H1193" s="182">
        <f>H82</f>
        <v>770</v>
      </c>
      <c r="I1193" s="176">
        <f t="shared" si="199"/>
        <v>5.4137780000000002E-3</v>
      </c>
      <c r="J1193" s="182"/>
      <c r="K1193" s="184">
        <v>1</v>
      </c>
      <c r="L1193" s="184">
        <f>'норма часов'!$H$17</f>
        <v>30</v>
      </c>
      <c r="M1193" s="178" t="str">
        <f t="shared" ref="M1193:M1198" si="208">CONCATENATE(H1193," ",F1193," ","*",I1193,"/",L1193,"чел.")</f>
        <v>770 шт *0,005413778/30чел.</v>
      </c>
      <c r="N1193" s="133">
        <f t="shared" ref="N1193:N1198" si="209">N82</f>
        <v>436</v>
      </c>
      <c r="O1193" s="142">
        <f t="shared" si="207"/>
        <v>60.583943999999995</v>
      </c>
      <c r="P1193" s="93"/>
      <c r="Q1193" s="93">
        <f t="shared" si="203"/>
        <v>1817.5183199999999</v>
      </c>
    </row>
    <row r="1194" spans="1:17" s="94" customFormat="1" ht="30" x14ac:dyDescent="0.25">
      <c r="A1194" s="276"/>
      <c r="B1194" s="279"/>
      <c r="C1194" s="269"/>
      <c r="D1194" s="208" t="s">
        <v>80</v>
      </c>
      <c r="E1194" s="96" t="s">
        <v>81</v>
      </c>
      <c r="F1194" s="206" t="s">
        <v>213</v>
      </c>
      <c r="G1194" s="168">
        <f>MROUND(H1194*K1194*I1194/L1194,0.00000001)</f>
        <v>1.281261E-2</v>
      </c>
      <c r="H1194" s="182">
        <f>H588</f>
        <v>71</v>
      </c>
      <c r="I1194" s="176">
        <f>I1192</f>
        <v>5.4137780000000002E-3</v>
      </c>
      <c r="J1194" s="182"/>
      <c r="K1194" s="184">
        <v>1</v>
      </c>
      <c r="L1194" s="184">
        <f>'норма часов'!$H$17</f>
        <v>30</v>
      </c>
      <c r="M1194" s="178" t="str">
        <f t="shared" si="208"/>
        <v>71 отключений(потребность) *0,005413778/30чел.</v>
      </c>
      <c r="N1194" s="133">
        <f t="shared" si="209"/>
        <v>4905</v>
      </c>
      <c r="O1194" s="142">
        <f t="shared" si="207"/>
        <v>62.845851999999994</v>
      </c>
      <c r="P1194" s="93"/>
      <c r="Q1194" s="93">
        <f t="shared" si="203"/>
        <v>1885.3755599999997</v>
      </c>
    </row>
    <row r="1195" spans="1:17" s="94" customFormat="1" ht="45" x14ac:dyDescent="0.25">
      <c r="A1195" s="276"/>
      <c r="B1195" s="279"/>
      <c r="C1195" s="269"/>
      <c r="D1195" s="166" t="s">
        <v>305</v>
      </c>
      <c r="E1195" s="96" t="s">
        <v>28</v>
      </c>
      <c r="F1195" s="96" t="s">
        <v>313</v>
      </c>
      <c r="G1195" s="168">
        <f>MROUND(H1195*K1195*I1195/L1195,0.00000001)</f>
        <v>2.5625220000000001E-2</v>
      </c>
      <c r="H1195" s="182">
        <f>H84</f>
        <v>71</v>
      </c>
      <c r="I1195" s="176">
        <f>I1193</f>
        <v>5.4137780000000002E-3</v>
      </c>
      <c r="J1195" s="182"/>
      <c r="K1195" s="184">
        <v>2</v>
      </c>
      <c r="L1195" s="184">
        <f>'норма часов'!$H$17</f>
        <v>30</v>
      </c>
      <c r="M1195" s="178" t="str">
        <f>CONCATENATE(H1195," ",F1195," ","в год","*",K1195," раза в год","*",I1195,"/",L1195,"чел.")</f>
        <v>71 количество устройство в год*2 раза в год*0,005413778/30чел.</v>
      </c>
      <c r="N1195" s="133">
        <f t="shared" si="209"/>
        <v>2725</v>
      </c>
      <c r="O1195" s="142">
        <f t="shared" si="207"/>
        <v>69.828724999999991</v>
      </c>
      <c r="P1195" s="93"/>
      <c r="Q1195" s="93">
        <f t="shared" si="203"/>
        <v>2094.8617499999996</v>
      </c>
    </row>
    <row r="1196" spans="1:17" s="98" customFormat="1" ht="31.5" x14ac:dyDescent="0.25">
      <c r="A1196" s="276"/>
      <c r="B1196" s="279"/>
      <c r="C1196" s="269"/>
      <c r="D1196" s="209" t="s">
        <v>307</v>
      </c>
      <c r="E1196" s="166" t="s">
        <v>26</v>
      </c>
      <c r="F1196" s="210" t="s">
        <v>26</v>
      </c>
      <c r="G1196" s="168">
        <f>MROUND(H1196*K1196*I1196/L1196,0.0000000001)</f>
        <v>1.28126079E-2</v>
      </c>
      <c r="H1196" s="182">
        <f>H85</f>
        <v>71</v>
      </c>
      <c r="I1196" s="176">
        <f>I1193</f>
        <v>5.4137780000000002E-3</v>
      </c>
      <c r="J1196" s="182"/>
      <c r="K1196" s="184">
        <v>1</v>
      </c>
      <c r="L1196" s="184">
        <f>'норма часов'!$H$17</f>
        <v>30</v>
      </c>
      <c r="M1196" s="178" t="str">
        <f t="shared" si="208"/>
        <v>71 шт *0,005413778/30чел.</v>
      </c>
      <c r="N1196" s="133">
        <f t="shared" si="209"/>
        <v>11009</v>
      </c>
      <c r="O1196" s="142">
        <f t="shared" si="207"/>
        <v>141.054</v>
      </c>
      <c r="P1196" s="97"/>
      <c r="Q1196" s="93">
        <f t="shared" si="203"/>
        <v>4231.62</v>
      </c>
    </row>
    <row r="1197" spans="1:17" s="98" customFormat="1" ht="63" x14ac:dyDescent="0.25">
      <c r="A1197" s="276"/>
      <c r="B1197" s="279"/>
      <c r="C1197" s="269"/>
      <c r="D1197" s="211" t="s">
        <v>308</v>
      </c>
      <c r="E1197" s="166" t="s">
        <v>26</v>
      </c>
      <c r="F1197" s="210" t="s">
        <v>26</v>
      </c>
      <c r="G1197" s="168">
        <f>MROUND(H1197*K1197*I1197/L1197,0.0000000001)</f>
        <v>1.804593E-4</v>
      </c>
      <c r="H1197" s="182">
        <f>H86</f>
        <v>1</v>
      </c>
      <c r="I1197" s="176">
        <f>I1194</f>
        <v>5.4137780000000002E-3</v>
      </c>
      <c r="J1197" s="182"/>
      <c r="K1197" s="184">
        <v>1</v>
      </c>
      <c r="L1197" s="184">
        <f>'норма часов'!$H$17</f>
        <v>30</v>
      </c>
      <c r="M1197" s="178" t="str">
        <f t="shared" si="208"/>
        <v>1 шт *0,005413778/30чел.</v>
      </c>
      <c r="N1197" s="133">
        <f t="shared" si="209"/>
        <v>32700</v>
      </c>
      <c r="O1197" s="142">
        <f t="shared" si="207"/>
        <v>5.9010189999999998</v>
      </c>
      <c r="P1197" s="97"/>
      <c r="Q1197" s="93">
        <f t="shared" si="203"/>
        <v>177.03056999999998</v>
      </c>
    </row>
    <row r="1198" spans="1:17" s="94" customFormat="1" ht="60" x14ac:dyDescent="0.25">
      <c r="A1198" s="276"/>
      <c r="B1198" s="279"/>
      <c r="C1198" s="269"/>
      <c r="D1198" s="166" t="s">
        <v>306</v>
      </c>
      <c r="E1198" s="96" t="s">
        <v>26</v>
      </c>
      <c r="F1198" s="206" t="s">
        <v>26</v>
      </c>
      <c r="G1198" s="168">
        <f>MROUND(H1198*K1198*I1198/L1198,0.0000000001)</f>
        <v>1.28126079E-2</v>
      </c>
      <c r="H1198" s="182">
        <f>H87</f>
        <v>71</v>
      </c>
      <c r="I1198" s="176">
        <f>I1194</f>
        <v>5.4137780000000002E-3</v>
      </c>
      <c r="J1198" s="182"/>
      <c r="K1198" s="184">
        <v>1</v>
      </c>
      <c r="L1198" s="184">
        <f>'норма часов'!$H$17</f>
        <v>30</v>
      </c>
      <c r="M1198" s="178" t="str">
        <f t="shared" si="208"/>
        <v>71 шт *0,005413778/30чел.</v>
      </c>
      <c r="N1198" s="133">
        <f t="shared" si="209"/>
        <v>6104</v>
      </c>
      <c r="O1198" s="142">
        <f t="shared" si="207"/>
        <v>78.208158999999995</v>
      </c>
      <c r="P1198" s="93"/>
      <c r="Q1198" s="93">
        <f t="shared" si="203"/>
        <v>2346.2447699999998</v>
      </c>
    </row>
    <row r="1199" spans="1:17" s="94" customFormat="1" ht="45" x14ac:dyDescent="0.25">
      <c r="A1199" s="276"/>
      <c r="B1199" s="279"/>
      <c r="C1199" s="269"/>
      <c r="D1199" s="208" t="s">
        <v>33</v>
      </c>
      <c r="E1199" s="96" t="s">
        <v>28</v>
      </c>
      <c r="F1199" s="206" t="s">
        <v>26</v>
      </c>
      <c r="G1199" s="168">
        <f>MROUND(H1199*K1199*I1199/L1199,0.000001)</f>
        <v>0.153751</v>
      </c>
      <c r="H1199" s="182">
        <f>H997</f>
        <v>71</v>
      </c>
      <c r="I1199" s="176">
        <f>I1195</f>
        <v>5.4137780000000002E-3</v>
      </c>
      <c r="J1199" s="182"/>
      <c r="K1199" s="184">
        <v>12</v>
      </c>
      <c r="L1199" s="184">
        <f>'норма часов'!$H$17</f>
        <v>30</v>
      </c>
      <c r="M1199" s="178" t="str">
        <f>CONCATENATE(H1199," ",F1199," ","в мес.","*",K1199,"мес.","*",I1199,"/",L1199,"чел.")</f>
        <v>71 шт в мес.*12мес.*0,005413778/30чел.</v>
      </c>
      <c r="N1199" s="133">
        <f>N896</f>
        <v>2200</v>
      </c>
      <c r="O1199" s="142">
        <f t="shared" si="207"/>
        <v>338.25219999999996</v>
      </c>
      <c r="P1199" s="93"/>
      <c r="Q1199" s="93">
        <f t="shared" si="203"/>
        <v>10147.565999999999</v>
      </c>
    </row>
    <row r="1200" spans="1:17" s="94" customFormat="1" ht="28.5" x14ac:dyDescent="0.25">
      <c r="A1200" s="276"/>
      <c r="B1200" s="279"/>
      <c r="C1200" s="201" t="s">
        <v>256</v>
      </c>
      <c r="D1200" s="208"/>
      <c r="E1200" s="96"/>
      <c r="F1200" s="206"/>
      <c r="G1200" s="168"/>
      <c r="H1200" s="182"/>
      <c r="I1200" s="176"/>
      <c r="J1200" s="182"/>
      <c r="K1200" s="184"/>
      <c r="L1200" s="184"/>
      <c r="M1200" s="178"/>
      <c r="N1200" s="139"/>
      <c r="O1200" s="140">
        <f>SUM(O1179:O1199)</f>
        <v>4751.6060870000001</v>
      </c>
      <c r="P1200" s="93"/>
      <c r="Q1200" s="93">
        <f t="shared" si="203"/>
        <v>0</v>
      </c>
    </row>
    <row r="1201" spans="1:17" s="94" customFormat="1" x14ac:dyDescent="0.25">
      <c r="A1201" s="276"/>
      <c r="B1201" s="279"/>
      <c r="C1201" s="198" t="s">
        <v>65</v>
      </c>
      <c r="D1201" s="208" t="s">
        <v>115</v>
      </c>
      <c r="E1201" s="96" t="s">
        <v>116</v>
      </c>
      <c r="F1201" s="206" t="s">
        <v>214</v>
      </c>
      <c r="G1201" s="168">
        <f>MROUND(H1201*K1201*I1201/L1201,0.0000000001)</f>
        <v>1.28126079E-2</v>
      </c>
      <c r="H1201" s="182">
        <f>H90</f>
        <v>71</v>
      </c>
      <c r="I1201" s="176">
        <f>I1199</f>
        <v>5.4137780000000002E-3</v>
      </c>
      <c r="J1201" s="182"/>
      <c r="K1201" s="184">
        <v>1</v>
      </c>
      <c r="L1201" s="184">
        <f>'норма часов'!$H$17</f>
        <v>30</v>
      </c>
      <c r="M1201" s="178" t="str">
        <f>CONCATENATE(H1201," ",F1201," ","*",I1201,"/",L1201,"чел.")</f>
        <v>71 учреждений *0,005413778/30чел.</v>
      </c>
      <c r="N1201" s="133">
        <f>N90</f>
        <v>56700</v>
      </c>
      <c r="O1201" s="142">
        <f t="shared" ref="O1201:O1215" si="210">MROUND(G1201*N1201,0.000001)</f>
        <v>726.47486800000001</v>
      </c>
      <c r="P1201" s="93"/>
      <c r="Q1201" s="93">
        <f t="shared" si="203"/>
        <v>21794.246040000002</v>
      </c>
    </row>
    <row r="1202" spans="1:17" s="94" customFormat="1" x14ac:dyDescent="0.25">
      <c r="A1202" s="276"/>
      <c r="B1202" s="279"/>
      <c r="C1202" s="269" t="s">
        <v>66</v>
      </c>
      <c r="D1202" s="208" t="s">
        <v>34</v>
      </c>
      <c r="E1202" s="96" t="s">
        <v>47</v>
      </c>
      <c r="F1202" s="206" t="s">
        <v>215</v>
      </c>
      <c r="G1202" s="168">
        <f t="shared" ref="G1202:G1208" si="211">MROUND(H1202*K1202*I1202/L1202,0.00000001)</f>
        <v>0.15375130000000001</v>
      </c>
      <c r="H1202" s="182">
        <f>H91</f>
        <v>71</v>
      </c>
      <c r="I1202" s="176">
        <f t="shared" si="199"/>
        <v>5.4137780000000002E-3</v>
      </c>
      <c r="J1202" s="182"/>
      <c r="K1202" s="184">
        <v>12</v>
      </c>
      <c r="L1202" s="184">
        <f>'норма часов'!$H$17</f>
        <v>30</v>
      </c>
      <c r="M1202" s="178" t="str">
        <f>CONCATENATE(H1202," ",F1202," ","в мес.","*",K1202,"мес.","*",I1202,"/",L1202,"чел.")</f>
        <v>71 зданий в мес.*12мес.*0,005413778/30чел.</v>
      </c>
      <c r="N1202" s="133">
        <f>N91</f>
        <v>4694.6300000000037</v>
      </c>
      <c r="O1202" s="142">
        <f t="shared" si="210"/>
        <v>721.80546600000002</v>
      </c>
      <c r="P1202" s="93"/>
      <c r="Q1202" s="93">
        <f t="shared" si="203"/>
        <v>21654.163980000001</v>
      </c>
    </row>
    <row r="1203" spans="1:17" s="94" customFormat="1" x14ac:dyDescent="0.25">
      <c r="A1203" s="276"/>
      <c r="B1203" s="279"/>
      <c r="C1203" s="269"/>
      <c r="D1203" s="208" t="s">
        <v>117</v>
      </c>
      <c r="E1203" s="96" t="s">
        <v>19</v>
      </c>
      <c r="F1203" s="206" t="s">
        <v>216</v>
      </c>
      <c r="G1203" s="168">
        <f t="shared" si="211"/>
        <v>0.44898266000000003</v>
      </c>
      <c r="H1203" s="182">
        <f>H92</f>
        <v>2488</v>
      </c>
      <c r="I1203" s="176">
        <f t="shared" si="199"/>
        <v>5.4137780000000002E-3</v>
      </c>
      <c r="J1203" s="182"/>
      <c r="K1203" s="184">
        <v>1</v>
      </c>
      <c r="L1203" s="184">
        <f>'норма часов'!$H$17</f>
        <v>30</v>
      </c>
      <c r="M1203" s="178" t="str">
        <f>CONCATENATE(H1203," ",F1203," ","*",I1203,"/",L1203,"чел.")</f>
        <v>2488 чел. в год *0,005413778/30чел.</v>
      </c>
      <c r="N1203" s="133">
        <f>N92</f>
        <v>1853</v>
      </c>
      <c r="O1203" s="142">
        <f t="shared" si="210"/>
        <v>831.96486899999991</v>
      </c>
      <c r="P1203" s="93"/>
      <c r="Q1203" s="93">
        <f t="shared" si="203"/>
        <v>24958.946069999998</v>
      </c>
    </row>
    <row r="1204" spans="1:17" s="94" customFormat="1" ht="30" x14ac:dyDescent="0.25">
      <c r="A1204" s="276"/>
      <c r="B1204" s="279"/>
      <c r="C1204" s="269"/>
      <c r="D1204" s="208" t="s">
        <v>39</v>
      </c>
      <c r="E1204" s="96" t="s">
        <v>44</v>
      </c>
      <c r="F1204" s="206" t="s">
        <v>217</v>
      </c>
      <c r="G1204" s="168">
        <f t="shared" si="211"/>
        <v>1.263215E-2</v>
      </c>
      <c r="H1204" s="182">
        <f>H598</f>
        <v>70</v>
      </c>
      <c r="I1204" s="176">
        <f t="shared" si="199"/>
        <v>5.4137780000000002E-3</v>
      </c>
      <c r="J1204" s="182"/>
      <c r="K1204" s="184">
        <v>1</v>
      </c>
      <c r="L1204" s="184">
        <f>'норма часов'!$H$17</f>
        <v>30</v>
      </c>
      <c r="M1204" s="178" t="str">
        <f>CONCATENATE(H1204," ",F1204," (по 1 ЭЦП на 1 учреждение. Срок сертификата ЭЦП 1 год) ","*",I1204,"/",L1204,"чел.")</f>
        <v>70 ЭЦП (по 1 ЭЦП на 1 учреждение. Срок сертификата ЭЦП 1 год) *0,005413778/30чел.</v>
      </c>
      <c r="N1204" s="133">
        <f>N93</f>
        <v>7743.3599999999897</v>
      </c>
      <c r="O1204" s="142">
        <f t="shared" si="210"/>
        <v>97.815284999999989</v>
      </c>
      <c r="P1204" s="93"/>
      <c r="Q1204" s="93">
        <f t="shared" si="203"/>
        <v>2934.4585499999998</v>
      </c>
    </row>
    <row r="1205" spans="1:17" s="94" customFormat="1" ht="30" x14ac:dyDescent="0.25">
      <c r="A1205" s="276"/>
      <c r="B1205" s="279"/>
      <c r="C1205" s="269"/>
      <c r="D1205" s="208" t="s">
        <v>37</v>
      </c>
      <c r="E1205" s="96" t="s">
        <v>42</v>
      </c>
      <c r="F1205" s="206" t="s">
        <v>218</v>
      </c>
      <c r="G1205" s="168">
        <f t="shared" si="211"/>
        <v>1.263215E-2</v>
      </c>
      <c r="H1205" s="182">
        <f>H599</f>
        <v>70</v>
      </c>
      <c r="I1205" s="176">
        <f t="shared" si="199"/>
        <v>5.4137780000000002E-3</v>
      </c>
      <c r="J1205" s="182"/>
      <c r="K1205" s="184">
        <v>1</v>
      </c>
      <c r="L1205" s="184">
        <f>'норма часов'!$H$17</f>
        <v>30</v>
      </c>
      <c r="M1205" s="178" t="str">
        <f>CONCATENATE(H1205," ",F1205," (по 1 отчету на 1 учреждение) ","*",I1205,"/",L1205,"чел.")</f>
        <v>70 отчетов (по 1 отчету на 1 учреждение) *0,005413778/30чел.</v>
      </c>
      <c r="N1205" s="133">
        <f>N498</f>
        <v>6540</v>
      </c>
      <c r="O1205" s="142">
        <f t="shared" si="210"/>
        <v>82.614260999999999</v>
      </c>
      <c r="P1205" s="93"/>
      <c r="Q1205" s="93">
        <f t="shared" si="203"/>
        <v>2478.4278300000001</v>
      </c>
    </row>
    <row r="1206" spans="1:17" s="94" customFormat="1" ht="30" x14ac:dyDescent="0.25">
      <c r="A1206" s="276"/>
      <c r="B1206" s="279"/>
      <c r="C1206" s="269"/>
      <c r="D1206" s="208" t="s">
        <v>38</v>
      </c>
      <c r="E1206" s="96" t="s">
        <v>43</v>
      </c>
      <c r="F1206" s="206" t="s">
        <v>219</v>
      </c>
      <c r="G1206" s="168">
        <f t="shared" si="211"/>
        <v>6.6048090000000004E-2</v>
      </c>
      <c r="H1206" s="182">
        <f>H600</f>
        <v>366</v>
      </c>
      <c r="I1206" s="176">
        <f t="shared" si="199"/>
        <v>5.4137780000000002E-3</v>
      </c>
      <c r="J1206" s="182"/>
      <c r="K1206" s="184">
        <v>1</v>
      </c>
      <c r="L1206" s="184">
        <f>'норма часов'!$H$17</f>
        <v>30</v>
      </c>
      <c r="M1206" s="178" t="str">
        <f>CONCATENATE(H1206," ",F1206," (заявленная потребность руководителями учреждений) ","*",I1206,"/",L1206,"чел.")</f>
        <v>366 мест (заявленная потребность руководителями учреждений) *0,005413778/30чел.</v>
      </c>
      <c r="N1206" s="133">
        <f>N398</f>
        <v>1090</v>
      </c>
      <c r="O1206" s="142">
        <f t="shared" si="210"/>
        <v>71.992418000000001</v>
      </c>
      <c r="P1206" s="93"/>
      <c r="Q1206" s="93">
        <f t="shared" si="203"/>
        <v>2159.7725399999999</v>
      </c>
    </row>
    <row r="1207" spans="1:17" s="94" customFormat="1" x14ac:dyDescent="0.25">
      <c r="A1207" s="276"/>
      <c r="B1207" s="279"/>
      <c r="C1207" s="269"/>
      <c r="D1207" s="208" t="s">
        <v>118</v>
      </c>
      <c r="E1207" s="96" t="s">
        <v>19</v>
      </c>
      <c r="F1207" s="206" t="s">
        <v>19</v>
      </c>
      <c r="G1207" s="168">
        <f t="shared" si="211"/>
        <v>0.44898266000000003</v>
      </c>
      <c r="H1207" s="182">
        <f>H1106</f>
        <v>2488</v>
      </c>
      <c r="I1207" s="176">
        <f t="shared" si="199"/>
        <v>5.4137780000000002E-3</v>
      </c>
      <c r="J1207" s="182"/>
      <c r="K1207" s="184">
        <v>1</v>
      </c>
      <c r="L1207" s="184">
        <f>'норма часов'!$H$17</f>
        <v>30</v>
      </c>
      <c r="M1207" s="178" t="str">
        <f>CONCATENATE(H1207," ",F1207," ","*",I1207,"/",L1207,"чел.")</f>
        <v>2488 чел. *0,005413778/30чел.</v>
      </c>
      <c r="N1207" s="133">
        <f t="shared" ref="N1207:N1213" si="212">N96</f>
        <v>490.5</v>
      </c>
      <c r="O1207" s="142">
        <f t="shared" si="210"/>
        <v>220.22599499999998</v>
      </c>
      <c r="P1207" s="93"/>
      <c r="Q1207" s="93">
        <f t="shared" si="203"/>
        <v>6606.7798499999999</v>
      </c>
    </row>
    <row r="1208" spans="1:17" s="94" customFormat="1" ht="30" x14ac:dyDescent="0.25">
      <c r="A1208" s="276"/>
      <c r="B1208" s="279"/>
      <c r="C1208" s="269"/>
      <c r="D1208" s="208" t="s">
        <v>35</v>
      </c>
      <c r="E1208" s="96" t="s">
        <v>19</v>
      </c>
      <c r="F1208" s="206" t="s">
        <v>19</v>
      </c>
      <c r="G1208" s="168">
        <f t="shared" si="211"/>
        <v>3.2843589999999999E-2</v>
      </c>
      <c r="H1208" s="182">
        <f>H602</f>
        <v>182</v>
      </c>
      <c r="I1208" s="176">
        <f t="shared" si="199"/>
        <v>5.4137780000000002E-3</v>
      </c>
      <c r="J1208" s="182"/>
      <c r="K1208" s="184">
        <v>1</v>
      </c>
      <c r="L1208" s="184">
        <f>'норма часов'!$H$17</f>
        <v>30</v>
      </c>
      <c r="M1208" s="178" t="str">
        <f>CONCATENATE(H1208," ",F1208," (заявленная потребность руководителями учреждений) ","*",I1208,"/",L1208,"чел.")</f>
        <v>182 чел. (заявленная потребность руководителями учреждений) *0,005413778/30чел.</v>
      </c>
      <c r="N1208" s="133">
        <f t="shared" si="212"/>
        <v>763</v>
      </c>
      <c r="O1208" s="142">
        <f t="shared" si="210"/>
        <v>25.059659</v>
      </c>
      <c r="P1208" s="93"/>
      <c r="Q1208" s="93">
        <f t="shared" si="203"/>
        <v>751.78976999999998</v>
      </c>
    </row>
    <row r="1209" spans="1:17" s="94" customFormat="1" ht="30" x14ac:dyDescent="0.25">
      <c r="A1209" s="276"/>
      <c r="B1209" s="279"/>
      <c r="C1209" s="269"/>
      <c r="D1209" s="208" t="s">
        <v>36</v>
      </c>
      <c r="E1209" s="96" t="s">
        <v>19</v>
      </c>
      <c r="F1209" s="206" t="s">
        <v>19</v>
      </c>
      <c r="G1209" s="168">
        <f>MROUND(H1209*K1209*I1209/L1209,0.00000001)</f>
        <v>2.7610269999999999E-2</v>
      </c>
      <c r="H1209" s="182">
        <f>H603</f>
        <v>153</v>
      </c>
      <c r="I1209" s="176">
        <f t="shared" si="199"/>
        <v>5.4137780000000002E-3</v>
      </c>
      <c r="J1209" s="182"/>
      <c r="K1209" s="184">
        <v>1</v>
      </c>
      <c r="L1209" s="184">
        <f>'норма часов'!$H$17</f>
        <v>30</v>
      </c>
      <c r="M1209" s="178" t="str">
        <f>CONCATENATE(H1209," ",F1209," (заявленная потребность руководителями учреждений) ","*",I1209,"/",L1209,"чел.")</f>
        <v>153 чел. (заявленная потребность руководителями учреждений) *0,005413778/30чел.</v>
      </c>
      <c r="N1209" s="133">
        <f t="shared" si="212"/>
        <v>1635</v>
      </c>
      <c r="O1209" s="142">
        <f t="shared" si="210"/>
        <v>45.142790999999995</v>
      </c>
      <c r="P1209" s="93"/>
      <c r="Q1209" s="93">
        <f t="shared" si="203"/>
        <v>1354.2837299999999</v>
      </c>
    </row>
    <row r="1210" spans="1:17" s="94" customFormat="1" ht="30" x14ac:dyDescent="0.25">
      <c r="A1210" s="276"/>
      <c r="B1210" s="279"/>
      <c r="C1210" s="269"/>
      <c r="D1210" s="208" t="s">
        <v>119</v>
      </c>
      <c r="E1210" s="96" t="s">
        <v>19</v>
      </c>
      <c r="F1210" s="206" t="s">
        <v>19</v>
      </c>
      <c r="G1210" s="168">
        <f t="shared" ref="G1210:G1219" si="213">MROUND(H1210*K1210*I1210/L1210,0.000001)</f>
        <v>2.0753000000000001E-2</v>
      </c>
      <c r="H1210" s="182">
        <f>H604</f>
        <v>115</v>
      </c>
      <c r="I1210" s="176">
        <f t="shared" ref="I1210:I1220" si="214">I1209</f>
        <v>5.4137780000000002E-3</v>
      </c>
      <c r="J1210" s="182"/>
      <c r="K1210" s="184">
        <v>1</v>
      </c>
      <c r="L1210" s="184">
        <f>'норма часов'!$H$17</f>
        <v>30</v>
      </c>
      <c r="M1210" s="178" t="str">
        <f>CONCATENATE(H1210," ",F1210," (заявленная потребность руководителями учреждений) ","*",I1210,"/",L1210,"чел.")</f>
        <v>115 чел. (заявленная потребность руководителями учреждений) *0,005413778/30чел.</v>
      </c>
      <c r="N1210" s="133">
        <f t="shared" si="212"/>
        <v>3488</v>
      </c>
      <c r="O1210" s="142">
        <f t="shared" si="210"/>
        <v>72.386464000000004</v>
      </c>
      <c r="P1210" s="93"/>
      <c r="Q1210" s="93">
        <f t="shared" si="203"/>
        <v>2171.5939200000003</v>
      </c>
    </row>
    <row r="1211" spans="1:17" s="94" customFormat="1" ht="30" x14ac:dyDescent="0.25">
      <c r="A1211" s="276"/>
      <c r="B1211" s="279"/>
      <c r="C1211" s="269"/>
      <c r="D1211" s="208" t="s">
        <v>309</v>
      </c>
      <c r="E1211" s="96" t="s">
        <v>19</v>
      </c>
      <c r="F1211" s="206" t="s">
        <v>19</v>
      </c>
      <c r="G1211" s="168">
        <f t="shared" si="213"/>
        <v>0.44898299999999997</v>
      </c>
      <c r="H1211" s="182">
        <f>H605</f>
        <v>2488</v>
      </c>
      <c r="I1211" s="176">
        <f t="shared" si="214"/>
        <v>5.4137780000000002E-3</v>
      </c>
      <c r="J1211" s="182"/>
      <c r="K1211" s="184">
        <v>1</v>
      </c>
      <c r="L1211" s="184">
        <f>'норма часов'!$H$17</f>
        <v>30</v>
      </c>
      <c r="M1211" s="178" t="str">
        <f>CONCATENATE(H1211," ",F1211," (заявленная потребность руководителями учреждений) ","*",I1211,"/",L1211,"чел.")</f>
        <v>2488 чел. (заявленная потребность руководителями учреждений) *0,005413778/30чел.</v>
      </c>
      <c r="N1211" s="133">
        <f t="shared" si="212"/>
        <v>545</v>
      </c>
      <c r="O1211" s="142">
        <f t="shared" si="210"/>
        <v>244.69573499999998</v>
      </c>
      <c r="P1211" s="93"/>
      <c r="Q1211" s="93">
        <f t="shared" si="203"/>
        <v>7340.8720499999999</v>
      </c>
    </row>
    <row r="1212" spans="1:17" s="94" customFormat="1" x14ac:dyDescent="0.25">
      <c r="A1212" s="276"/>
      <c r="B1212" s="279"/>
      <c r="C1212" s="269"/>
      <c r="D1212" s="166"/>
      <c r="E1212" s="166"/>
      <c r="F1212" s="206" t="s">
        <v>19</v>
      </c>
      <c r="G1212" s="168"/>
      <c r="H1212" s="182">
        <f>H606</f>
        <v>0</v>
      </c>
      <c r="I1212" s="176">
        <f t="shared" si="214"/>
        <v>5.4137780000000002E-3</v>
      </c>
      <c r="J1212" s="182"/>
      <c r="K1212" s="184">
        <v>1</v>
      </c>
      <c r="L1212" s="184">
        <f>'норма часов'!$H$17</f>
        <v>30</v>
      </c>
      <c r="M1212" s="178"/>
      <c r="N1212" s="133">
        <f t="shared" si="212"/>
        <v>0</v>
      </c>
      <c r="O1212" s="142">
        <f t="shared" si="210"/>
        <v>0</v>
      </c>
      <c r="P1212" s="93"/>
      <c r="Q1212" s="93"/>
    </row>
    <row r="1213" spans="1:17" s="94" customFormat="1" x14ac:dyDescent="0.25">
      <c r="A1213" s="276"/>
      <c r="B1213" s="279"/>
      <c r="C1213" s="269"/>
      <c r="D1213" s="166" t="s">
        <v>287</v>
      </c>
      <c r="E1213" s="166" t="s">
        <v>248</v>
      </c>
      <c r="F1213" s="206" t="str">
        <f>F1011</f>
        <v>шт.</v>
      </c>
      <c r="G1213" s="168">
        <f>MROUND(H1213*K1213*I1213/L1213,0.00000001)</f>
        <v>1.263215E-2</v>
      </c>
      <c r="H1213" s="182">
        <f>H102</f>
        <v>70</v>
      </c>
      <c r="I1213" s="176">
        <f t="shared" si="214"/>
        <v>5.4137780000000002E-3</v>
      </c>
      <c r="J1213" s="182"/>
      <c r="K1213" s="184">
        <v>1</v>
      </c>
      <c r="L1213" s="184">
        <f>'норма часов'!$H$17</f>
        <v>30</v>
      </c>
      <c r="M1213" s="178" t="str">
        <f>CONCATENATE(H1213," ",F1213," ","*",I1213,"/",L1213,"чел.")</f>
        <v>70 шт. *0,005413778/30чел.</v>
      </c>
      <c r="N1213" s="133">
        <f t="shared" si="212"/>
        <v>65258.299999999923</v>
      </c>
      <c r="O1213" s="142">
        <f t="shared" si="210"/>
        <v>824.35263399999997</v>
      </c>
      <c r="P1213" s="93"/>
      <c r="Q1213" s="93">
        <f t="shared" si="203"/>
        <v>24730.579019999997</v>
      </c>
    </row>
    <row r="1214" spans="1:17" s="94" customFormat="1" x14ac:dyDescent="0.25">
      <c r="A1214" s="276"/>
      <c r="B1214" s="279"/>
      <c r="C1214" s="269"/>
      <c r="D1214" s="166" t="s">
        <v>284</v>
      </c>
      <c r="E1214" s="166" t="s">
        <v>26</v>
      </c>
      <c r="F1214" s="206" t="s">
        <v>26</v>
      </c>
      <c r="G1214" s="168">
        <f>MROUND(H1214*K1214*I1214/L1214,0.00000001)</f>
        <v>1.263215E-2</v>
      </c>
      <c r="H1214" s="182">
        <f>$H$103</f>
        <v>70</v>
      </c>
      <c r="I1214" s="176">
        <f t="shared" si="214"/>
        <v>5.4137780000000002E-3</v>
      </c>
      <c r="J1214" s="182"/>
      <c r="K1214" s="184">
        <v>1</v>
      </c>
      <c r="L1214" s="184">
        <f>'норма часов'!$H$17</f>
        <v>30</v>
      </c>
      <c r="M1214" s="178" t="str">
        <f>CONCATENATE(H1214," ",F1214," ","*",I1214,"/",L1214,"чел.")</f>
        <v>70 шт *0,005413778/30чел.</v>
      </c>
      <c r="N1214" s="133">
        <f>$N$103</f>
        <v>24000</v>
      </c>
      <c r="O1214" s="142">
        <f t="shared" si="210"/>
        <v>303.17160000000001</v>
      </c>
      <c r="P1214" s="93"/>
      <c r="Q1214" s="93">
        <f t="shared" si="203"/>
        <v>9095.148000000001</v>
      </c>
    </row>
    <row r="1215" spans="1:17" s="94" customFormat="1" x14ac:dyDescent="0.25">
      <c r="A1215" s="276"/>
      <c r="B1215" s="279"/>
      <c r="C1215" s="269"/>
      <c r="D1215" s="208" t="s">
        <v>121</v>
      </c>
      <c r="E1215" s="96" t="s">
        <v>122</v>
      </c>
      <c r="F1215" s="206" t="s">
        <v>220</v>
      </c>
      <c r="G1215" s="168">
        <f>MROUND(H1215*K1215*I1215/L1215,0.00000001)</f>
        <v>1.263215E-2</v>
      </c>
      <c r="H1215" s="182">
        <f>H104</f>
        <v>70</v>
      </c>
      <c r="I1215" s="176">
        <f>I1211</f>
        <v>5.4137780000000002E-3</v>
      </c>
      <c r="J1215" s="182"/>
      <c r="K1215" s="184">
        <v>1</v>
      </c>
      <c r="L1215" s="184">
        <f>'норма часов'!$H$17</f>
        <v>30</v>
      </c>
      <c r="M1215" s="178" t="str">
        <f>CONCATENATE(H1215," ",F1215," ","*",I1215,"/",L1215,"чел.")</f>
        <v>70 сайтов *0,005413778/30чел.</v>
      </c>
      <c r="N1215" s="133">
        <f>N104</f>
        <v>5668</v>
      </c>
      <c r="O1215" s="142">
        <f t="shared" si="210"/>
        <v>71.599025999999995</v>
      </c>
      <c r="P1215" s="93"/>
      <c r="Q1215" s="93">
        <f t="shared" si="203"/>
        <v>2147.9707799999996</v>
      </c>
    </row>
    <row r="1216" spans="1:17" s="94" customFormat="1" x14ac:dyDescent="0.25">
      <c r="A1216" s="276"/>
      <c r="B1216" s="279"/>
      <c r="C1216" s="201" t="s">
        <v>257</v>
      </c>
      <c r="D1216" s="208"/>
      <c r="E1216" s="96"/>
      <c r="F1216" s="206"/>
      <c r="G1216" s="168"/>
      <c r="H1216" s="182"/>
      <c r="I1216" s="176"/>
      <c r="J1216" s="182"/>
      <c r="K1216" s="184"/>
      <c r="L1216" s="184"/>
      <c r="M1216" s="178"/>
      <c r="N1216" s="139"/>
      <c r="O1216" s="140">
        <f>SUM(O1202:O1215)</f>
        <v>3612.8262029999996</v>
      </c>
      <c r="P1216" s="93"/>
      <c r="Q1216" s="93"/>
    </row>
    <row r="1217" spans="1:17" s="94" customFormat="1" ht="25.5" x14ac:dyDescent="0.25">
      <c r="A1217" s="276"/>
      <c r="B1217" s="279"/>
      <c r="C1217" s="198" t="s">
        <v>207</v>
      </c>
      <c r="D1217" s="166"/>
      <c r="E1217" s="166"/>
      <c r="F1217" s="210" t="s">
        <v>206</v>
      </c>
      <c r="G1217" s="168"/>
      <c r="H1217" s="182">
        <f>H106</f>
        <v>0</v>
      </c>
      <c r="I1217" s="176">
        <f>I1215</f>
        <v>5.4137780000000002E-3</v>
      </c>
      <c r="J1217" s="182"/>
      <c r="K1217" s="184">
        <v>12</v>
      </c>
      <c r="L1217" s="184">
        <f>'норма часов'!$H$17</f>
        <v>30</v>
      </c>
      <c r="M1217" s="178"/>
      <c r="N1217" s="133"/>
      <c r="O1217" s="142"/>
      <c r="P1217" s="93"/>
      <c r="Q1217" s="93">
        <f t="shared" si="203"/>
        <v>0</v>
      </c>
    </row>
    <row r="1218" spans="1:17" s="94" customFormat="1" ht="30" x14ac:dyDescent="0.25">
      <c r="A1218" s="276"/>
      <c r="B1218" s="279"/>
      <c r="C1218" s="198" t="s">
        <v>67</v>
      </c>
      <c r="D1218" s="166" t="s">
        <v>124</v>
      </c>
      <c r="E1218" s="193" t="s">
        <v>26</v>
      </c>
      <c r="F1218" s="181" t="s">
        <v>26</v>
      </c>
      <c r="G1218" s="168">
        <f>MROUND(H1218*K1218*I1218/L1218,0.0000001)</f>
        <v>6.3882599999999998E-2</v>
      </c>
      <c r="H1218" s="171">
        <f>H612</f>
        <v>354</v>
      </c>
      <c r="I1218" s="176">
        <f t="shared" si="214"/>
        <v>5.4137780000000002E-3</v>
      </c>
      <c r="J1218" s="182"/>
      <c r="K1218" s="184">
        <v>1</v>
      </c>
      <c r="L1218" s="184">
        <f>'норма часов'!$H$17</f>
        <v>30</v>
      </c>
      <c r="M1218" s="178" t="str">
        <f>CONCATENATE(H1218," ",F1218," ","*",I1218,"/",L1218,"чел.")</f>
        <v>354 шт *0,005413778/30чел.</v>
      </c>
      <c r="N1218" s="133">
        <f>N107</f>
        <v>2180</v>
      </c>
      <c r="O1218" s="142">
        <f>MROUND(G1218*N1218,0.000001)</f>
        <v>139.26406799999998</v>
      </c>
      <c r="P1218" s="93"/>
      <c r="Q1218" s="93">
        <f t="shared" si="203"/>
        <v>4177.9220399999995</v>
      </c>
    </row>
    <row r="1219" spans="1:17" s="94" customFormat="1" x14ac:dyDescent="0.25">
      <c r="A1219" s="276"/>
      <c r="B1219" s="279"/>
      <c r="C1219" s="269" t="s">
        <v>226</v>
      </c>
      <c r="D1219" s="166" t="s">
        <v>40</v>
      </c>
      <c r="E1219" s="180" t="s">
        <v>26</v>
      </c>
      <c r="F1219" s="180" t="s">
        <v>48</v>
      </c>
      <c r="G1219" s="168">
        <f t="shared" si="213"/>
        <v>5.1249999999999997E-2</v>
      </c>
      <c r="H1219" s="171">
        <f>H108</f>
        <v>284</v>
      </c>
      <c r="I1219" s="176">
        <f>I1215</f>
        <v>5.4137780000000002E-3</v>
      </c>
      <c r="J1219" s="182"/>
      <c r="K1219" s="184">
        <v>1</v>
      </c>
      <c r="L1219" s="184">
        <f>'норма часов'!$H$17</f>
        <v>30</v>
      </c>
      <c r="M1219" s="178" t="str">
        <f>CONCATENATE(H1219," ",F1219," ","*",I1219,"/",L1219,"чел.")</f>
        <v>284 шт. *0,005413778/30чел.</v>
      </c>
      <c r="N1219" s="133">
        <f>N108</f>
        <v>708.5</v>
      </c>
      <c r="O1219" s="142">
        <f>MROUND(G1219*N1219,0.000001)</f>
        <v>36.310625000000002</v>
      </c>
      <c r="P1219" s="93"/>
      <c r="Q1219" s="93">
        <f t="shared" si="203"/>
        <v>1089.3187500000001</v>
      </c>
    </row>
    <row r="1220" spans="1:17" s="94" customFormat="1" x14ac:dyDescent="0.25">
      <c r="A1220" s="276"/>
      <c r="B1220" s="279"/>
      <c r="C1220" s="269"/>
      <c r="D1220" s="166"/>
      <c r="E1220" s="180"/>
      <c r="F1220" s="180" t="s">
        <v>48</v>
      </c>
      <c r="G1220" s="168"/>
      <c r="H1220" s="171">
        <f>H917</f>
        <v>0</v>
      </c>
      <c r="I1220" s="176">
        <f t="shared" si="214"/>
        <v>5.4137780000000002E-3</v>
      </c>
      <c r="J1220" s="182"/>
      <c r="K1220" s="184">
        <v>1</v>
      </c>
      <c r="L1220" s="184">
        <f>'норма часов'!$H$17</f>
        <v>30</v>
      </c>
      <c r="M1220" s="178"/>
      <c r="N1220" s="133">
        <f>N109</f>
        <v>0</v>
      </c>
      <c r="O1220" s="142">
        <f>MROUND(G1220*N1220,0.000001)</f>
        <v>0</v>
      </c>
      <c r="P1220" s="93"/>
      <c r="Q1220" s="93"/>
    </row>
    <row r="1221" spans="1:17" s="94" customFormat="1" x14ac:dyDescent="0.25">
      <c r="A1221" s="277"/>
      <c r="B1221" s="280"/>
      <c r="C1221" s="221" t="s">
        <v>258</v>
      </c>
      <c r="D1221" s="166"/>
      <c r="E1221" s="180"/>
      <c r="F1221" s="180"/>
      <c r="G1221" s="168"/>
      <c r="H1221" s="171"/>
      <c r="I1221" s="176"/>
      <c r="J1221" s="182"/>
      <c r="K1221" s="184"/>
      <c r="L1221" s="184"/>
      <c r="M1221" s="178"/>
      <c r="N1221" s="139"/>
      <c r="O1221" s="140">
        <f>SUM(O1219:O1220)</f>
        <v>36.310625000000002</v>
      </c>
      <c r="P1221" s="93"/>
    </row>
    <row r="1222" spans="1:17" s="94" customFormat="1" hidden="1" x14ac:dyDescent="0.25">
      <c r="A1222" s="222"/>
      <c r="B1222" s="223"/>
      <c r="C1222" s="167"/>
      <c r="D1222" s="281"/>
      <c r="E1222" s="281"/>
      <c r="F1222" s="281"/>
      <c r="G1222" s="282"/>
      <c r="H1222" s="197"/>
      <c r="I1222" s="197"/>
      <c r="J1222" s="197"/>
      <c r="K1222" s="224"/>
      <c r="L1222" s="224"/>
      <c r="M1222" s="197"/>
      <c r="N1222" s="133"/>
      <c r="O1222" s="131"/>
      <c r="P1222" s="93"/>
    </row>
    <row r="1223" spans="1:17" s="94" customFormat="1" hidden="1" x14ac:dyDescent="0.25">
      <c r="A1223" s="225"/>
      <c r="B1223" s="226"/>
      <c r="C1223" s="167"/>
      <c r="D1223" s="283"/>
      <c r="E1223" s="283"/>
      <c r="F1223" s="283"/>
      <c r="G1223" s="284"/>
      <c r="H1223" s="197"/>
      <c r="I1223" s="197"/>
      <c r="J1223" s="197"/>
      <c r="K1223" s="224"/>
      <c r="L1223" s="224"/>
      <c r="M1223" s="178"/>
      <c r="N1223" s="133"/>
      <c r="O1223" s="131"/>
      <c r="P1223" s="93"/>
    </row>
    <row r="1224" spans="1:17" s="94" customFormat="1" ht="15.75" hidden="1" x14ac:dyDescent="0.25">
      <c r="A1224" s="225"/>
      <c r="B1224" s="226"/>
      <c r="C1224" s="167"/>
      <c r="D1224" s="179"/>
      <c r="E1224" s="180"/>
      <c r="F1224" s="180"/>
      <c r="G1224" s="168"/>
      <c r="H1224" s="227"/>
      <c r="I1224" s="227"/>
      <c r="J1224" s="227"/>
      <c r="K1224" s="228"/>
      <c r="L1224" s="228"/>
      <c r="M1224" s="178"/>
      <c r="N1224" s="133"/>
      <c r="O1224" s="131"/>
      <c r="P1224" s="93"/>
    </row>
    <row r="1225" spans="1:17" s="92" customFormat="1" ht="15.75" hidden="1" x14ac:dyDescent="0.25">
      <c r="A1225" s="225"/>
      <c r="B1225" s="226"/>
      <c r="C1225" s="170"/>
      <c r="D1225" s="185"/>
      <c r="E1225" s="186"/>
      <c r="F1225" s="186"/>
      <c r="G1225" s="188"/>
      <c r="H1225" s="227"/>
      <c r="I1225" s="229"/>
      <c r="J1225" s="229"/>
      <c r="K1225" s="230"/>
      <c r="L1225" s="230"/>
      <c r="M1225" s="192"/>
      <c r="N1225" s="139"/>
      <c r="O1225" s="132"/>
      <c r="P1225" s="91"/>
    </row>
    <row r="1226" spans="1:17" s="94" customFormat="1" ht="15.75" hidden="1" x14ac:dyDescent="0.25">
      <c r="A1226" s="225"/>
      <c r="B1226" s="226"/>
      <c r="C1226" s="167"/>
      <c r="D1226" s="179"/>
      <c r="E1226" s="180"/>
      <c r="F1226" s="180"/>
      <c r="G1226" s="168"/>
      <c r="H1226" s="197"/>
      <c r="I1226" s="231"/>
      <c r="J1226" s="197"/>
      <c r="K1226" s="224"/>
      <c r="L1226" s="228"/>
      <c r="M1226" s="178"/>
      <c r="N1226" s="133"/>
      <c r="O1226" s="131"/>
      <c r="P1226" s="93"/>
    </row>
    <row r="1227" spans="1:17" s="92" customFormat="1" ht="15.75" hidden="1" x14ac:dyDescent="0.25">
      <c r="A1227" s="225"/>
      <c r="B1227" s="226"/>
      <c r="C1227" s="170"/>
      <c r="D1227" s="185"/>
      <c r="E1227" s="186"/>
      <c r="F1227" s="186"/>
      <c r="G1227" s="188"/>
      <c r="H1227" s="197"/>
      <c r="I1227" s="232"/>
      <c r="J1227" s="175"/>
      <c r="K1227" s="233"/>
      <c r="L1227" s="230"/>
      <c r="M1227" s="192"/>
      <c r="N1227" s="139"/>
      <c r="O1227" s="132"/>
      <c r="P1227" s="91"/>
    </row>
    <row r="1228" spans="1:17" s="94" customFormat="1" ht="15.75" hidden="1" x14ac:dyDescent="0.25">
      <c r="A1228" s="225"/>
      <c r="B1228" s="226"/>
      <c r="C1228" s="167"/>
      <c r="D1228" s="285"/>
      <c r="E1228" s="285"/>
      <c r="F1228" s="285"/>
      <c r="G1228" s="284"/>
      <c r="H1228" s="197"/>
      <c r="I1228" s="231"/>
      <c r="J1228" s="231"/>
      <c r="K1228" s="224"/>
      <c r="L1228" s="228"/>
      <c r="M1228" s="178"/>
      <c r="N1228" s="133"/>
      <c r="O1228" s="131"/>
      <c r="P1228" s="93"/>
    </row>
    <row r="1229" spans="1:17" s="94" customFormat="1" ht="15.75" hidden="1" x14ac:dyDescent="0.25">
      <c r="A1229" s="225"/>
      <c r="B1229" s="226"/>
      <c r="C1229" s="234"/>
      <c r="D1229" s="166"/>
      <c r="E1229" s="193"/>
      <c r="F1229" s="193"/>
      <c r="G1229" s="168"/>
      <c r="H1229" s="197"/>
      <c r="I1229" s="231"/>
      <c r="J1229" s="227"/>
      <c r="K1229" s="228"/>
      <c r="L1229" s="228"/>
      <c r="M1229" s="178"/>
      <c r="N1229" s="133"/>
      <c r="O1229" s="131"/>
      <c r="P1229" s="93"/>
    </row>
    <row r="1230" spans="1:17" s="94" customFormat="1" ht="15.75" hidden="1" x14ac:dyDescent="0.25">
      <c r="A1230" s="225"/>
      <c r="B1230" s="226"/>
      <c r="C1230" s="235"/>
      <c r="D1230" s="166"/>
      <c r="E1230" s="193"/>
      <c r="F1230" s="193"/>
      <c r="G1230" s="168"/>
      <c r="H1230" s="197"/>
      <c r="I1230" s="231"/>
      <c r="J1230" s="227"/>
      <c r="K1230" s="228"/>
      <c r="L1230" s="228"/>
      <c r="M1230" s="178"/>
      <c r="N1230" s="133"/>
      <c r="O1230" s="131"/>
      <c r="P1230" s="93"/>
    </row>
    <row r="1231" spans="1:17" s="94" customFormat="1" ht="15.75" hidden="1" x14ac:dyDescent="0.25">
      <c r="A1231" s="225"/>
      <c r="B1231" s="226"/>
      <c r="C1231" s="235"/>
      <c r="D1231" s="166"/>
      <c r="E1231" s="193"/>
      <c r="F1231" s="193"/>
      <c r="G1231" s="168"/>
      <c r="H1231" s="197"/>
      <c r="I1231" s="231"/>
      <c r="J1231" s="227"/>
      <c r="K1231" s="228"/>
      <c r="L1231" s="228"/>
      <c r="M1231" s="178"/>
      <c r="N1231" s="133"/>
      <c r="O1231" s="131"/>
      <c r="P1231" s="93"/>
    </row>
    <row r="1232" spans="1:17" s="94" customFormat="1" ht="15.75" hidden="1" x14ac:dyDescent="0.25">
      <c r="A1232" s="225"/>
      <c r="B1232" s="226"/>
      <c r="C1232" s="235"/>
      <c r="D1232" s="166"/>
      <c r="E1232" s="193"/>
      <c r="F1232" s="193"/>
      <c r="G1232" s="168"/>
      <c r="H1232" s="197"/>
      <c r="I1232" s="231"/>
      <c r="J1232" s="227"/>
      <c r="K1232" s="228"/>
      <c r="L1232" s="228"/>
      <c r="M1232" s="178"/>
      <c r="N1232" s="133"/>
      <c r="O1232" s="131"/>
      <c r="P1232" s="93"/>
    </row>
    <row r="1233" spans="1:16" s="94" customFormat="1" ht="15.75" hidden="1" x14ac:dyDescent="0.25">
      <c r="A1233" s="225"/>
      <c r="B1233" s="226"/>
      <c r="C1233" s="167"/>
      <c r="D1233" s="166"/>
      <c r="E1233" s="193"/>
      <c r="F1233" s="193"/>
      <c r="G1233" s="168"/>
      <c r="H1233" s="197"/>
      <c r="I1233" s="231"/>
      <c r="J1233" s="227"/>
      <c r="K1233" s="228"/>
      <c r="L1233" s="228"/>
      <c r="M1233" s="178"/>
      <c r="N1233" s="133"/>
      <c r="O1233" s="131"/>
      <c r="P1233" s="93"/>
    </row>
    <row r="1234" spans="1:16" s="94" customFormat="1" ht="15.75" hidden="1" x14ac:dyDescent="0.25">
      <c r="A1234" s="225"/>
      <c r="B1234" s="226"/>
      <c r="C1234" s="234"/>
      <c r="D1234" s="166"/>
      <c r="E1234" s="180"/>
      <c r="F1234" s="193"/>
      <c r="G1234" s="168"/>
      <c r="H1234" s="197"/>
      <c r="I1234" s="231"/>
      <c r="J1234" s="227"/>
      <c r="K1234" s="228"/>
      <c r="L1234" s="228"/>
      <c r="M1234" s="178"/>
      <c r="N1234" s="133"/>
      <c r="O1234" s="131"/>
      <c r="P1234" s="93"/>
    </row>
    <row r="1235" spans="1:16" s="94" customFormat="1" ht="15.75" hidden="1" x14ac:dyDescent="0.25">
      <c r="A1235" s="225"/>
      <c r="B1235" s="226"/>
      <c r="C1235" s="235"/>
      <c r="D1235" s="166"/>
      <c r="E1235" s="180"/>
      <c r="F1235" s="193"/>
      <c r="G1235" s="168"/>
      <c r="H1235" s="236"/>
      <c r="I1235" s="231"/>
      <c r="J1235" s="227"/>
      <c r="K1235" s="228"/>
      <c r="L1235" s="228"/>
      <c r="M1235" s="178"/>
      <c r="N1235" s="133"/>
      <c r="O1235" s="131"/>
      <c r="P1235" s="93"/>
    </row>
    <row r="1236" spans="1:16" s="94" customFormat="1" ht="15.75" hidden="1" x14ac:dyDescent="0.25">
      <c r="A1236" s="225"/>
      <c r="B1236" s="226"/>
      <c r="C1236" s="235"/>
      <c r="D1236" s="166"/>
      <c r="E1236" s="180"/>
      <c r="F1236" s="193"/>
      <c r="G1236" s="168"/>
      <c r="H1236" s="197"/>
      <c r="I1236" s="231"/>
      <c r="J1236" s="227"/>
      <c r="K1236" s="228"/>
      <c r="L1236" s="228"/>
      <c r="M1236" s="178"/>
      <c r="N1236" s="133"/>
      <c r="O1236" s="131"/>
      <c r="P1236" s="93"/>
    </row>
    <row r="1237" spans="1:16" s="94" customFormat="1" ht="15.75" hidden="1" x14ac:dyDescent="0.25">
      <c r="A1237" s="225"/>
      <c r="B1237" s="226"/>
      <c r="C1237" s="237"/>
      <c r="D1237" s="166"/>
      <c r="E1237" s="180"/>
      <c r="F1237" s="193"/>
      <c r="G1237" s="168"/>
      <c r="H1237" s="197"/>
      <c r="I1237" s="231"/>
      <c r="J1237" s="227"/>
      <c r="K1237" s="228"/>
      <c r="L1237" s="228"/>
      <c r="M1237" s="178"/>
      <c r="N1237" s="133"/>
      <c r="O1237" s="131"/>
      <c r="P1237" s="93"/>
    </row>
    <row r="1238" spans="1:16" s="94" customFormat="1" ht="15.75" hidden="1" x14ac:dyDescent="0.25">
      <c r="A1238" s="225"/>
      <c r="B1238" s="226"/>
      <c r="C1238" s="238"/>
      <c r="D1238" s="166"/>
      <c r="E1238" s="180"/>
      <c r="F1238" s="193"/>
      <c r="G1238" s="168"/>
      <c r="H1238" s="197"/>
      <c r="I1238" s="231"/>
      <c r="J1238" s="227"/>
      <c r="K1238" s="228"/>
      <c r="L1238" s="228"/>
      <c r="M1238" s="178"/>
      <c r="N1238" s="133"/>
      <c r="O1238" s="132"/>
      <c r="P1238" s="93"/>
    </row>
    <row r="1239" spans="1:16" s="94" customFormat="1" ht="15.75" hidden="1" x14ac:dyDescent="0.25">
      <c r="A1239" s="225"/>
      <c r="B1239" s="226"/>
      <c r="C1239" s="167"/>
      <c r="D1239" s="283"/>
      <c r="E1239" s="283"/>
      <c r="F1239" s="283"/>
      <c r="G1239" s="284"/>
      <c r="H1239" s="197"/>
      <c r="I1239" s="231"/>
      <c r="J1239" s="197"/>
      <c r="K1239" s="224"/>
      <c r="L1239" s="228"/>
      <c r="M1239" s="197"/>
      <c r="N1239" s="133"/>
      <c r="O1239" s="131"/>
      <c r="P1239" s="93"/>
    </row>
    <row r="1240" spans="1:16" s="94" customFormat="1" ht="15.75" hidden="1" x14ac:dyDescent="0.25">
      <c r="A1240" s="225"/>
      <c r="B1240" s="226"/>
      <c r="C1240" s="167"/>
      <c r="D1240" s="179"/>
      <c r="E1240" s="180"/>
      <c r="F1240" s="180"/>
      <c r="G1240" s="168"/>
      <c r="H1240" s="197"/>
      <c r="I1240" s="231"/>
      <c r="J1240" s="197"/>
      <c r="K1240" s="224"/>
      <c r="L1240" s="228"/>
      <c r="M1240" s="197"/>
      <c r="N1240" s="133"/>
      <c r="O1240" s="131"/>
      <c r="P1240" s="93"/>
    </row>
    <row r="1241" spans="1:16" s="94" customFormat="1" ht="15.75" hidden="1" x14ac:dyDescent="0.25">
      <c r="A1241" s="225"/>
      <c r="B1241" s="226"/>
      <c r="C1241" s="167"/>
      <c r="D1241" s="286"/>
      <c r="E1241" s="286"/>
      <c r="F1241" s="286"/>
      <c r="G1241" s="287"/>
      <c r="H1241" s="197"/>
      <c r="I1241" s="231"/>
      <c r="J1241" s="197"/>
      <c r="K1241" s="224"/>
      <c r="L1241" s="228"/>
      <c r="M1241" s="197"/>
      <c r="N1241" s="133"/>
      <c r="O1241" s="132"/>
      <c r="P1241" s="93"/>
    </row>
    <row r="1242" spans="1:16" s="94" customFormat="1" ht="15.75" hidden="1" x14ac:dyDescent="0.25">
      <c r="A1242" s="225"/>
      <c r="B1242" s="226"/>
      <c r="C1242" s="198"/>
      <c r="D1242" s="286"/>
      <c r="E1242" s="286"/>
      <c r="F1242" s="286"/>
      <c r="G1242" s="287"/>
      <c r="H1242" s="168"/>
      <c r="I1242" s="231"/>
      <c r="J1242" s="168"/>
      <c r="K1242" s="239"/>
      <c r="L1242" s="228"/>
      <c r="M1242" s="197"/>
      <c r="N1242" s="133"/>
      <c r="O1242" s="132"/>
      <c r="P1242" s="93"/>
    </row>
    <row r="1243" spans="1:16" s="94" customFormat="1" ht="15.75" hidden="1" x14ac:dyDescent="0.25">
      <c r="A1243" s="225"/>
      <c r="B1243" s="226"/>
      <c r="C1243" s="198"/>
      <c r="D1243" s="166"/>
      <c r="E1243" s="199"/>
      <c r="F1243" s="199"/>
      <c r="G1243" s="168"/>
      <c r="H1243" s="227"/>
      <c r="I1243" s="231"/>
      <c r="J1243" s="227"/>
      <c r="K1243" s="228"/>
      <c r="L1243" s="228"/>
      <c r="M1243" s="178"/>
      <c r="N1243" s="133"/>
      <c r="O1243" s="131"/>
      <c r="P1243" s="93"/>
    </row>
    <row r="1244" spans="1:16" s="94" customFormat="1" ht="15.75" hidden="1" x14ac:dyDescent="0.25">
      <c r="A1244" s="225"/>
      <c r="B1244" s="226"/>
      <c r="C1244" s="198"/>
      <c r="D1244" s="166"/>
      <c r="E1244" s="199"/>
      <c r="F1244" s="199"/>
      <c r="G1244" s="168"/>
      <c r="H1244" s="240"/>
      <c r="I1244" s="231"/>
      <c r="J1244" s="227"/>
      <c r="K1244" s="228"/>
      <c r="L1244" s="228"/>
      <c r="M1244" s="178"/>
      <c r="N1244" s="133"/>
      <c r="O1244" s="131"/>
      <c r="P1244" s="93"/>
    </row>
    <row r="1245" spans="1:16" s="94" customFormat="1" ht="15.75" hidden="1" x14ac:dyDescent="0.25">
      <c r="A1245" s="225"/>
      <c r="B1245" s="226"/>
      <c r="C1245" s="269"/>
      <c r="D1245" s="166"/>
      <c r="E1245" s="200"/>
      <c r="F1245" s="200"/>
      <c r="G1245" s="168"/>
      <c r="H1245" s="196"/>
      <c r="I1245" s="231"/>
      <c r="J1245" s="227"/>
      <c r="K1245" s="228"/>
      <c r="L1245" s="228"/>
      <c r="M1245" s="178"/>
      <c r="N1245" s="133"/>
      <c r="O1245" s="131"/>
      <c r="P1245" s="93"/>
    </row>
    <row r="1246" spans="1:16" s="94" customFormat="1" ht="15.75" hidden="1" x14ac:dyDescent="0.25">
      <c r="A1246" s="225"/>
      <c r="B1246" s="226"/>
      <c r="C1246" s="269"/>
      <c r="D1246" s="166"/>
      <c r="E1246" s="200"/>
      <c r="F1246" s="200"/>
      <c r="G1246" s="168"/>
      <c r="H1246" s="240"/>
      <c r="I1246" s="231"/>
      <c r="J1246" s="227"/>
      <c r="K1246" s="184"/>
      <c r="L1246" s="228"/>
      <c r="M1246" s="178"/>
      <c r="N1246" s="133"/>
      <c r="O1246" s="131"/>
      <c r="P1246" s="93"/>
    </row>
    <row r="1247" spans="1:16" s="94" customFormat="1" ht="15.75" hidden="1" x14ac:dyDescent="0.25">
      <c r="A1247" s="225"/>
      <c r="B1247" s="226"/>
      <c r="C1247" s="269"/>
      <c r="D1247" s="166"/>
      <c r="E1247" s="200"/>
      <c r="F1247" s="200"/>
      <c r="G1247" s="168"/>
      <c r="H1247" s="240"/>
      <c r="I1247" s="231"/>
      <c r="J1247" s="227"/>
      <c r="K1247" s="228"/>
      <c r="L1247" s="228"/>
      <c r="M1247" s="178"/>
      <c r="N1247" s="133"/>
      <c r="O1247" s="131"/>
      <c r="P1247" s="93"/>
    </row>
    <row r="1248" spans="1:16" s="94" customFormat="1" ht="15.75" hidden="1" x14ac:dyDescent="0.25">
      <c r="A1248" s="225"/>
      <c r="B1248" s="226"/>
      <c r="C1248" s="241"/>
      <c r="D1248" s="166"/>
      <c r="E1248" s="200"/>
      <c r="F1248" s="200"/>
      <c r="G1248" s="168"/>
      <c r="H1248" s="240"/>
      <c r="I1248" s="231"/>
      <c r="J1248" s="227"/>
      <c r="K1248" s="228"/>
      <c r="L1248" s="228"/>
      <c r="M1248" s="178"/>
      <c r="N1248" s="133"/>
      <c r="O1248" s="131"/>
      <c r="P1248" s="93"/>
    </row>
    <row r="1249" spans="1:16" s="94" customFormat="1" ht="15.75" hidden="1" x14ac:dyDescent="0.25">
      <c r="A1249" s="225"/>
      <c r="B1249" s="226"/>
      <c r="C1249" s="267"/>
      <c r="D1249" s="166"/>
      <c r="E1249" s="96"/>
      <c r="F1249" s="96"/>
      <c r="G1249" s="168"/>
      <c r="H1249" s="242"/>
      <c r="I1249" s="231"/>
      <c r="J1249" s="227"/>
      <c r="K1249" s="228"/>
      <c r="L1249" s="228"/>
      <c r="M1249" s="178"/>
      <c r="N1249" s="133"/>
      <c r="O1249" s="131"/>
      <c r="P1249" s="93"/>
    </row>
    <row r="1250" spans="1:16" s="94" customFormat="1" ht="15.75" hidden="1" x14ac:dyDescent="0.25">
      <c r="A1250" s="225"/>
      <c r="B1250" s="226"/>
      <c r="C1250" s="268"/>
      <c r="D1250" s="166"/>
      <c r="E1250" s="96"/>
      <c r="F1250" s="96"/>
      <c r="G1250" s="168"/>
      <c r="H1250" s="242"/>
      <c r="I1250" s="231"/>
      <c r="J1250" s="227"/>
      <c r="K1250" s="228"/>
      <c r="L1250" s="228"/>
      <c r="M1250" s="178"/>
      <c r="N1250" s="133"/>
      <c r="O1250" s="131"/>
      <c r="P1250" s="93"/>
    </row>
    <row r="1251" spans="1:16" s="94" customFormat="1" ht="15.75" hidden="1" x14ac:dyDescent="0.25">
      <c r="A1251" s="225"/>
      <c r="B1251" s="226"/>
      <c r="C1251" s="243"/>
      <c r="D1251" s="166"/>
      <c r="E1251" s="96"/>
      <c r="F1251" s="96"/>
      <c r="G1251" s="168"/>
      <c r="H1251" s="242"/>
      <c r="I1251" s="231"/>
      <c r="J1251" s="227"/>
      <c r="K1251" s="228"/>
      <c r="L1251" s="228"/>
      <c r="M1251" s="178"/>
      <c r="N1251" s="133"/>
      <c r="O1251" s="131"/>
      <c r="P1251" s="93"/>
    </row>
    <row r="1252" spans="1:16" s="94" customFormat="1" ht="15.75" hidden="1" x14ac:dyDescent="0.25">
      <c r="A1252" s="225"/>
      <c r="B1252" s="226"/>
      <c r="C1252" s="198"/>
      <c r="D1252" s="285"/>
      <c r="E1252" s="285"/>
      <c r="F1252" s="285"/>
      <c r="G1252" s="284"/>
      <c r="H1252" s="161"/>
      <c r="I1252" s="231"/>
      <c r="J1252" s="161"/>
      <c r="K1252" s="244"/>
      <c r="L1252" s="228"/>
      <c r="M1252" s="197"/>
      <c r="N1252" s="133"/>
      <c r="O1252" s="132"/>
      <c r="P1252" s="93"/>
    </row>
    <row r="1253" spans="1:16" s="94" customFormat="1" ht="15.75" hidden="1" x14ac:dyDescent="0.25">
      <c r="A1253" s="225"/>
      <c r="B1253" s="226"/>
      <c r="C1253" s="241"/>
      <c r="D1253" s="166"/>
      <c r="E1253" s="193"/>
      <c r="F1253" s="193"/>
      <c r="G1253" s="168"/>
      <c r="H1253" s="240"/>
      <c r="I1253" s="231"/>
      <c r="J1253" s="227"/>
      <c r="K1253" s="228"/>
      <c r="L1253" s="228"/>
      <c r="M1253" s="178"/>
      <c r="N1253" s="133"/>
      <c r="O1253" s="131"/>
      <c r="P1253" s="93"/>
    </row>
    <row r="1254" spans="1:16" s="94" customFormat="1" ht="15.75" hidden="1" x14ac:dyDescent="0.25">
      <c r="A1254" s="225"/>
      <c r="B1254" s="226"/>
      <c r="C1254" s="198"/>
      <c r="D1254" s="166"/>
      <c r="E1254" s="193"/>
      <c r="F1254" s="193"/>
      <c r="G1254" s="168"/>
      <c r="H1254" s="240"/>
      <c r="I1254" s="231"/>
      <c r="J1254" s="227"/>
      <c r="K1254" s="228"/>
      <c r="L1254" s="228"/>
      <c r="M1254" s="178"/>
      <c r="N1254" s="133"/>
      <c r="O1254" s="131"/>
      <c r="P1254" s="93"/>
    </row>
    <row r="1255" spans="1:16" s="94" customFormat="1" ht="15.75" hidden="1" x14ac:dyDescent="0.25">
      <c r="A1255" s="225"/>
      <c r="B1255" s="226"/>
      <c r="C1255" s="198"/>
      <c r="D1255" s="283"/>
      <c r="E1255" s="283"/>
      <c r="F1255" s="283"/>
      <c r="G1255" s="284"/>
      <c r="H1255" s="197"/>
      <c r="I1255" s="231"/>
      <c r="J1255" s="197"/>
      <c r="K1255" s="224"/>
      <c r="L1255" s="228"/>
      <c r="M1255" s="197"/>
      <c r="N1255" s="133"/>
      <c r="O1255" s="131"/>
      <c r="P1255" s="93"/>
    </row>
    <row r="1256" spans="1:16" s="94" customFormat="1" ht="15.75" hidden="1" x14ac:dyDescent="0.25">
      <c r="A1256" s="225"/>
      <c r="B1256" s="226"/>
      <c r="C1256" s="198"/>
      <c r="D1256" s="179"/>
      <c r="E1256" s="180"/>
      <c r="F1256" s="180"/>
      <c r="G1256" s="168"/>
      <c r="H1256" s="197"/>
      <c r="I1256" s="231"/>
      <c r="J1256" s="197"/>
      <c r="K1256" s="224"/>
      <c r="L1256" s="228"/>
      <c r="M1256" s="197"/>
      <c r="N1256" s="133"/>
      <c r="O1256" s="131"/>
      <c r="P1256" s="93"/>
    </row>
    <row r="1257" spans="1:16" s="94" customFormat="1" ht="15.75" hidden="1" x14ac:dyDescent="0.25">
      <c r="A1257" s="225"/>
      <c r="B1257" s="226"/>
      <c r="C1257" s="267"/>
      <c r="D1257" s="288"/>
      <c r="E1257" s="288"/>
      <c r="F1257" s="288"/>
      <c r="G1257" s="289"/>
      <c r="H1257" s="197"/>
      <c r="I1257" s="231"/>
      <c r="J1257" s="197"/>
      <c r="K1257" s="224"/>
      <c r="L1257" s="228"/>
      <c r="M1257" s="197"/>
      <c r="N1257" s="133"/>
      <c r="O1257" s="131"/>
      <c r="P1257" s="93"/>
    </row>
    <row r="1258" spans="1:16" s="94" customFormat="1" ht="15.75" hidden="1" x14ac:dyDescent="0.25">
      <c r="A1258" s="225"/>
      <c r="B1258" s="226"/>
      <c r="C1258" s="271"/>
      <c r="D1258" s="179"/>
      <c r="E1258" s="199"/>
      <c r="F1258" s="199"/>
      <c r="G1258" s="168"/>
      <c r="H1258" s="242"/>
      <c r="I1258" s="231"/>
      <c r="J1258" s="227"/>
      <c r="K1258" s="228"/>
      <c r="L1258" s="228"/>
      <c r="M1258" s="178"/>
      <c r="N1258" s="133"/>
      <c r="O1258" s="131"/>
      <c r="P1258" s="93"/>
    </row>
    <row r="1259" spans="1:16" s="94" customFormat="1" ht="15.75" hidden="1" x14ac:dyDescent="0.25">
      <c r="A1259" s="225"/>
      <c r="B1259" s="226"/>
      <c r="C1259" s="271"/>
      <c r="D1259" s="179"/>
      <c r="E1259" s="199"/>
      <c r="F1259" s="199"/>
      <c r="G1259" s="168"/>
      <c r="H1259" s="245"/>
      <c r="I1259" s="231"/>
      <c r="J1259" s="227"/>
      <c r="K1259" s="228"/>
      <c r="L1259" s="228"/>
      <c r="M1259" s="178"/>
      <c r="N1259" s="133"/>
      <c r="O1259" s="131"/>
      <c r="P1259" s="93"/>
    </row>
    <row r="1260" spans="1:16" s="94" customFormat="1" ht="15.75" hidden="1" x14ac:dyDescent="0.25">
      <c r="A1260" s="225"/>
      <c r="B1260" s="226"/>
      <c r="C1260" s="271"/>
      <c r="D1260" s="179"/>
      <c r="E1260" s="199"/>
      <c r="F1260" s="199"/>
      <c r="G1260" s="168"/>
      <c r="H1260" s="245"/>
      <c r="I1260" s="231"/>
      <c r="J1260" s="227"/>
      <c r="K1260" s="228"/>
      <c r="L1260" s="228"/>
      <c r="M1260" s="178"/>
      <c r="N1260" s="133"/>
      <c r="O1260" s="143"/>
      <c r="P1260" s="93"/>
    </row>
    <row r="1261" spans="1:16" s="98" customFormat="1" ht="15.75" hidden="1" x14ac:dyDescent="0.25">
      <c r="A1261" s="225"/>
      <c r="B1261" s="226"/>
      <c r="C1261" s="271"/>
      <c r="D1261" s="166"/>
      <c r="E1261" s="179"/>
      <c r="F1261" s="179"/>
      <c r="G1261" s="168"/>
      <c r="H1261" s="245"/>
      <c r="I1261" s="231"/>
      <c r="J1261" s="227"/>
      <c r="K1261" s="228"/>
      <c r="L1261" s="228"/>
      <c r="M1261" s="178"/>
      <c r="N1261" s="133"/>
      <c r="O1261" s="131"/>
      <c r="P1261" s="97"/>
    </row>
    <row r="1262" spans="1:16" s="94" customFormat="1" ht="15.75" hidden="1" x14ac:dyDescent="0.25">
      <c r="A1262" s="225"/>
      <c r="B1262" s="226"/>
      <c r="C1262" s="271"/>
      <c r="D1262" s="179"/>
      <c r="E1262" s="199"/>
      <c r="F1262" s="199"/>
      <c r="G1262" s="168"/>
      <c r="H1262" s="242"/>
      <c r="I1262" s="231"/>
      <c r="J1262" s="227"/>
      <c r="K1262" s="228"/>
      <c r="L1262" s="228"/>
      <c r="M1262" s="178"/>
      <c r="N1262" s="133"/>
      <c r="O1262" s="131"/>
      <c r="P1262" s="93"/>
    </row>
    <row r="1263" spans="1:16" s="94" customFormat="1" ht="15.75" hidden="1" x14ac:dyDescent="0.25">
      <c r="A1263" s="225"/>
      <c r="B1263" s="226"/>
      <c r="C1263" s="268"/>
      <c r="D1263" s="179"/>
      <c r="E1263" s="199"/>
      <c r="F1263" s="199"/>
      <c r="G1263" s="168"/>
      <c r="H1263" s="245"/>
      <c r="I1263" s="231"/>
      <c r="J1263" s="227"/>
      <c r="K1263" s="228"/>
      <c r="L1263" s="228"/>
      <c r="M1263" s="178"/>
      <c r="N1263" s="133"/>
      <c r="O1263" s="131"/>
      <c r="P1263" s="93"/>
    </row>
    <row r="1264" spans="1:16" s="94" customFormat="1" ht="15.75" hidden="1" x14ac:dyDescent="0.25">
      <c r="A1264" s="225"/>
      <c r="B1264" s="226"/>
      <c r="C1264" s="267"/>
      <c r="D1264" s="288"/>
      <c r="E1264" s="288"/>
      <c r="F1264" s="288"/>
      <c r="G1264" s="289"/>
      <c r="H1264" s="197"/>
      <c r="I1264" s="231"/>
      <c r="J1264" s="227"/>
      <c r="K1264" s="224"/>
      <c r="L1264" s="228"/>
      <c r="M1264" s="197"/>
      <c r="N1264" s="133"/>
      <c r="O1264" s="131"/>
      <c r="P1264" s="93"/>
    </row>
    <row r="1265" spans="1:16" s="94" customFormat="1" ht="15.75" hidden="1" x14ac:dyDescent="0.25">
      <c r="A1265" s="225"/>
      <c r="B1265" s="226"/>
      <c r="C1265" s="268"/>
      <c r="D1265" s="179"/>
      <c r="E1265" s="180"/>
      <c r="F1265" s="180"/>
      <c r="G1265" s="168"/>
      <c r="H1265" s="242"/>
      <c r="I1265" s="231"/>
      <c r="J1265" s="227"/>
      <c r="K1265" s="228"/>
      <c r="L1265" s="228"/>
      <c r="M1265" s="178"/>
      <c r="N1265" s="133"/>
      <c r="O1265" s="131"/>
      <c r="P1265" s="93"/>
    </row>
    <row r="1266" spans="1:16" s="94" customFormat="1" ht="15.75" hidden="1" x14ac:dyDescent="0.25">
      <c r="A1266" s="225"/>
      <c r="B1266" s="226"/>
      <c r="C1266" s="198"/>
      <c r="D1266" s="283"/>
      <c r="E1266" s="283"/>
      <c r="F1266" s="283"/>
      <c r="G1266" s="284"/>
      <c r="H1266" s="197"/>
      <c r="I1266" s="231"/>
      <c r="J1266" s="197"/>
      <c r="K1266" s="224"/>
      <c r="L1266" s="228"/>
      <c r="M1266" s="197"/>
      <c r="N1266" s="133"/>
      <c r="O1266" s="131"/>
      <c r="P1266" s="93"/>
    </row>
    <row r="1267" spans="1:16" s="94" customFormat="1" ht="15.75" hidden="1" x14ac:dyDescent="0.25">
      <c r="A1267" s="225"/>
      <c r="B1267" s="226"/>
      <c r="C1267" s="198"/>
      <c r="D1267" s="166"/>
      <c r="E1267" s="96"/>
      <c r="F1267" s="96"/>
      <c r="G1267" s="161"/>
      <c r="H1267" s="197"/>
      <c r="I1267" s="231"/>
      <c r="J1267" s="197"/>
      <c r="K1267" s="224"/>
      <c r="L1267" s="228"/>
      <c r="M1267" s="197"/>
      <c r="N1267" s="133"/>
      <c r="O1267" s="131"/>
      <c r="P1267" s="93"/>
    </row>
    <row r="1268" spans="1:16" s="94" customFormat="1" ht="15.75" hidden="1" x14ac:dyDescent="0.25">
      <c r="A1268" s="225"/>
      <c r="B1268" s="226"/>
      <c r="C1268" s="198"/>
      <c r="D1268" s="288"/>
      <c r="E1268" s="288"/>
      <c r="F1268" s="288"/>
      <c r="G1268" s="289"/>
      <c r="H1268" s="168"/>
      <c r="I1268" s="231"/>
      <c r="J1268" s="168"/>
      <c r="K1268" s="239"/>
      <c r="L1268" s="228"/>
      <c r="M1268" s="197"/>
      <c r="N1268" s="133"/>
      <c r="O1268" s="131"/>
      <c r="P1268" s="93"/>
    </row>
    <row r="1269" spans="1:16" s="94" customFormat="1" ht="15.75" hidden="1" x14ac:dyDescent="0.25">
      <c r="A1269" s="225"/>
      <c r="B1269" s="226"/>
      <c r="C1269" s="269"/>
      <c r="D1269" s="166"/>
      <c r="E1269" s="96"/>
      <c r="F1269" s="96"/>
      <c r="G1269" s="168"/>
      <c r="H1269" s="242"/>
      <c r="I1269" s="231"/>
      <c r="J1269" s="227"/>
      <c r="K1269" s="228"/>
      <c r="L1269" s="228"/>
      <c r="M1269" s="178"/>
      <c r="N1269" s="133"/>
      <c r="O1269" s="131"/>
      <c r="P1269" s="93"/>
    </row>
    <row r="1270" spans="1:16" s="94" customFormat="1" ht="15.75" hidden="1" x14ac:dyDescent="0.25">
      <c r="A1270" s="225"/>
      <c r="B1270" s="226"/>
      <c r="C1270" s="269"/>
      <c r="D1270" s="166"/>
      <c r="E1270" s="96"/>
      <c r="F1270" s="96"/>
      <c r="G1270" s="168"/>
      <c r="H1270" s="242"/>
      <c r="I1270" s="231"/>
      <c r="J1270" s="227"/>
      <c r="K1270" s="228"/>
      <c r="L1270" s="228"/>
      <c r="M1270" s="178"/>
      <c r="N1270" s="133"/>
      <c r="O1270" s="131"/>
      <c r="P1270" s="93"/>
    </row>
    <row r="1271" spans="1:16" s="94" customFormat="1" ht="15.75" hidden="1" x14ac:dyDescent="0.25">
      <c r="A1271" s="225"/>
      <c r="B1271" s="226"/>
      <c r="C1271" s="198"/>
      <c r="D1271" s="166"/>
      <c r="E1271" s="96"/>
      <c r="F1271" s="96"/>
      <c r="G1271" s="168"/>
      <c r="H1271" s="242"/>
      <c r="I1271" s="231"/>
      <c r="J1271" s="227"/>
      <c r="K1271" s="228"/>
      <c r="L1271" s="228"/>
      <c r="M1271" s="178"/>
      <c r="N1271" s="133"/>
      <c r="O1271" s="131"/>
      <c r="P1271" s="93"/>
    </row>
    <row r="1272" spans="1:16" s="94" customFormat="1" ht="15.75" hidden="1" x14ac:dyDescent="0.25">
      <c r="A1272" s="225"/>
      <c r="B1272" s="226"/>
      <c r="C1272" s="269"/>
      <c r="D1272" s="166"/>
      <c r="E1272" s="96"/>
      <c r="F1272" s="96"/>
      <c r="G1272" s="168"/>
      <c r="H1272" s="242"/>
      <c r="I1272" s="231"/>
      <c r="J1272" s="227"/>
      <c r="K1272" s="228"/>
      <c r="L1272" s="228"/>
      <c r="M1272" s="178"/>
      <c r="N1272" s="133"/>
      <c r="O1272" s="131"/>
      <c r="P1272" s="93"/>
    </row>
    <row r="1273" spans="1:16" s="94" customFormat="1" ht="15.75" hidden="1" x14ac:dyDescent="0.25">
      <c r="A1273" s="225"/>
      <c r="B1273" s="226"/>
      <c r="C1273" s="269"/>
      <c r="D1273" s="166"/>
      <c r="E1273" s="96"/>
      <c r="F1273" s="96"/>
      <c r="G1273" s="168"/>
      <c r="H1273" s="242"/>
      <c r="I1273" s="231"/>
      <c r="J1273" s="227"/>
      <c r="K1273" s="228"/>
      <c r="L1273" s="228"/>
      <c r="M1273" s="178"/>
      <c r="N1273" s="133"/>
      <c r="O1273" s="131"/>
      <c r="P1273" s="93"/>
    </row>
    <row r="1274" spans="1:16" s="94" customFormat="1" ht="15.75" hidden="1" x14ac:dyDescent="0.25">
      <c r="A1274" s="225"/>
      <c r="B1274" s="226"/>
      <c r="C1274" s="269"/>
      <c r="D1274" s="166"/>
      <c r="E1274" s="96"/>
      <c r="F1274" s="96"/>
      <c r="G1274" s="168"/>
      <c r="H1274" s="242"/>
      <c r="I1274" s="231"/>
      <c r="J1274" s="227"/>
      <c r="K1274" s="228"/>
      <c r="L1274" s="228"/>
      <c r="M1274" s="178"/>
      <c r="N1274" s="133"/>
      <c r="O1274" s="131"/>
      <c r="P1274" s="93"/>
    </row>
    <row r="1275" spans="1:16" s="94" customFormat="1" ht="15.75" hidden="1" x14ac:dyDescent="0.25">
      <c r="A1275" s="225"/>
      <c r="B1275" s="226"/>
      <c r="C1275" s="269"/>
      <c r="D1275" s="166"/>
      <c r="E1275" s="96"/>
      <c r="F1275" s="96"/>
      <c r="G1275" s="168"/>
      <c r="H1275" s="242"/>
      <c r="I1275" s="231"/>
      <c r="J1275" s="227"/>
      <c r="K1275" s="228"/>
      <c r="L1275" s="228"/>
      <c r="M1275" s="178"/>
      <c r="N1275" s="133"/>
      <c r="O1275" s="131"/>
      <c r="P1275" s="93"/>
    </row>
    <row r="1276" spans="1:16" s="94" customFormat="1" ht="15.75" hidden="1" x14ac:dyDescent="0.25">
      <c r="A1276" s="225"/>
      <c r="B1276" s="226"/>
      <c r="C1276" s="269"/>
      <c r="D1276" s="166"/>
      <c r="E1276" s="96"/>
      <c r="F1276" s="96"/>
      <c r="G1276" s="168"/>
      <c r="H1276" s="242"/>
      <c r="I1276" s="231"/>
      <c r="J1276" s="227"/>
      <c r="K1276" s="228"/>
      <c r="L1276" s="228"/>
      <c r="M1276" s="178"/>
      <c r="N1276" s="133"/>
      <c r="O1276" s="131"/>
      <c r="P1276" s="93"/>
    </row>
    <row r="1277" spans="1:16" s="94" customFormat="1" ht="15.75" hidden="1" x14ac:dyDescent="0.25">
      <c r="A1277" s="225"/>
      <c r="B1277" s="226"/>
      <c r="C1277" s="269"/>
      <c r="D1277" s="166"/>
      <c r="E1277" s="96"/>
      <c r="F1277" s="96"/>
      <c r="G1277" s="168"/>
      <c r="H1277" s="242"/>
      <c r="I1277" s="231"/>
      <c r="J1277" s="227"/>
      <c r="K1277" s="228"/>
      <c r="L1277" s="228"/>
      <c r="M1277" s="178"/>
      <c r="N1277" s="133"/>
      <c r="O1277" s="131"/>
      <c r="P1277" s="93"/>
    </row>
    <row r="1278" spans="1:16" s="94" customFormat="1" ht="15.75" hidden="1" x14ac:dyDescent="0.25">
      <c r="A1278" s="225"/>
      <c r="B1278" s="226"/>
      <c r="C1278" s="269"/>
      <c r="D1278" s="166"/>
      <c r="E1278" s="96"/>
      <c r="F1278" s="96"/>
      <c r="G1278" s="168"/>
      <c r="H1278" s="242"/>
      <c r="I1278" s="231"/>
      <c r="J1278" s="227"/>
      <c r="K1278" s="228"/>
      <c r="L1278" s="228"/>
      <c r="M1278" s="178"/>
      <c r="N1278" s="133"/>
      <c r="O1278" s="131"/>
      <c r="P1278" s="93"/>
    </row>
    <row r="1279" spans="1:16" s="94" customFormat="1" ht="15.75" hidden="1" x14ac:dyDescent="0.25">
      <c r="A1279" s="225"/>
      <c r="B1279" s="226"/>
      <c r="C1279" s="269"/>
      <c r="D1279" s="166"/>
      <c r="E1279" s="96"/>
      <c r="F1279" s="96"/>
      <c r="G1279" s="168"/>
      <c r="H1279" s="242"/>
      <c r="I1279" s="231"/>
      <c r="J1279" s="227"/>
      <c r="K1279" s="228"/>
      <c r="L1279" s="228"/>
      <c r="M1279" s="178"/>
      <c r="N1279" s="133"/>
      <c r="O1279" s="131"/>
      <c r="P1279" s="93"/>
    </row>
    <row r="1280" spans="1:16" s="94" customFormat="1" ht="15.75" hidden="1" x14ac:dyDescent="0.25">
      <c r="A1280" s="225"/>
      <c r="B1280" s="226"/>
      <c r="C1280" s="241"/>
      <c r="D1280" s="166"/>
      <c r="E1280" s="96"/>
      <c r="F1280" s="96"/>
      <c r="G1280" s="168"/>
      <c r="H1280" s="242"/>
      <c r="I1280" s="231"/>
      <c r="J1280" s="227"/>
      <c r="K1280" s="228"/>
      <c r="L1280" s="228"/>
      <c r="M1280" s="178"/>
      <c r="N1280" s="133"/>
      <c r="O1280" s="131"/>
      <c r="P1280" s="93"/>
    </row>
    <row r="1281" spans="1:16" s="94" customFormat="1" ht="15.75" hidden="1" x14ac:dyDescent="0.25">
      <c r="A1281" s="225"/>
      <c r="B1281" s="226"/>
      <c r="C1281" s="267"/>
      <c r="D1281" s="166"/>
      <c r="E1281" s="96"/>
      <c r="F1281" s="96"/>
      <c r="G1281" s="168"/>
      <c r="H1281" s="245"/>
      <c r="I1281" s="231"/>
      <c r="J1281" s="227"/>
      <c r="K1281" s="228"/>
      <c r="L1281" s="228"/>
      <c r="M1281" s="178"/>
      <c r="N1281" s="133"/>
      <c r="O1281" s="131"/>
      <c r="P1281" s="93"/>
    </row>
    <row r="1282" spans="1:16" s="94" customFormat="1" ht="15.75" hidden="1" x14ac:dyDescent="0.25">
      <c r="A1282" s="225"/>
      <c r="B1282" s="226"/>
      <c r="C1282" s="271"/>
      <c r="D1282" s="166"/>
      <c r="E1282" s="96"/>
      <c r="F1282" s="96"/>
      <c r="G1282" s="168"/>
      <c r="H1282" s="242"/>
      <c r="I1282" s="231"/>
      <c r="J1282" s="227"/>
      <c r="K1282" s="228"/>
      <c r="L1282" s="228"/>
      <c r="M1282" s="178"/>
      <c r="N1282" s="133"/>
      <c r="O1282" s="131"/>
      <c r="P1282" s="93"/>
    </row>
    <row r="1283" spans="1:16" s="94" customFormat="1" ht="15.75" hidden="1" x14ac:dyDescent="0.25">
      <c r="A1283" s="225"/>
      <c r="B1283" s="226"/>
      <c r="C1283" s="268"/>
      <c r="D1283" s="166"/>
      <c r="E1283" s="96"/>
      <c r="F1283" s="96"/>
      <c r="G1283" s="168"/>
      <c r="H1283" s="246"/>
      <c r="I1283" s="231"/>
      <c r="J1283" s="227"/>
      <c r="K1283" s="228"/>
      <c r="L1283" s="228"/>
      <c r="M1283" s="178"/>
      <c r="N1283" s="133"/>
      <c r="O1283" s="131"/>
      <c r="P1283" s="93"/>
    </row>
    <row r="1284" spans="1:16" s="94" customFormat="1" ht="15.75" hidden="1" x14ac:dyDescent="0.25">
      <c r="A1284" s="225"/>
      <c r="B1284" s="226"/>
      <c r="C1284" s="243"/>
      <c r="D1284" s="166"/>
      <c r="E1284" s="96"/>
      <c r="F1284" s="96"/>
      <c r="G1284" s="168"/>
      <c r="H1284" s="242"/>
      <c r="I1284" s="231"/>
      <c r="J1284" s="227"/>
      <c r="K1284" s="228"/>
      <c r="L1284" s="228"/>
      <c r="M1284" s="178"/>
      <c r="N1284" s="133"/>
      <c r="O1284" s="131"/>
      <c r="P1284" s="93"/>
    </row>
    <row r="1285" spans="1:16" s="94" customFormat="1" ht="15.75" hidden="1" x14ac:dyDescent="0.25">
      <c r="A1285" s="225"/>
      <c r="B1285" s="226"/>
      <c r="C1285" s="269"/>
      <c r="D1285" s="166"/>
      <c r="E1285" s="96"/>
      <c r="F1285" s="96"/>
      <c r="G1285" s="168"/>
      <c r="H1285" s="242"/>
      <c r="I1285" s="231"/>
      <c r="J1285" s="227"/>
      <c r="K1285" s="228"/>
      <c r="L1285" s="228"/>
      <c r="M1285" s="178"/>
      <c r="N1285" s="133"/>
      <c r="O1285" s="131"/>
      <c r="P1285" s="93"/>
    </row>
    <row r="1286" spans="1:16" s="94" customFormat="1" ht="15.75" hidden="1" x14ac:dyDescent="0.25">
      <c r="A1286" s="225"/>
      <c r="B1286" s="226"/>
      <c r="C1286" s="269"/>
      <c r="D1286" s="166"/>
      <c r="E1286" s="96"/>
      <c r="F1286" s="96"/>
      <c r="G1286" s="168"/>
      <c r="H1286" s="242"/>
      <c r="I1286" s="231"/>
      <c r="J1286" s="227"/>
      <c r="K1286" s="228"/>
      <c r="L1286" s="228"/>
      <c r="M1286" s="178"/>
      <c r="N1286" s="133"/>
      <c r="O1286" s="131"/>
      <c r="P1286" s="93"/>
    </row>
    <row r="1287" spans="1:16" s="94" customFormat="1" ht="15.75" hidden="1" x14ac:dyDescent="0.25">
      <c r="A1287" s="225"/>
      <c r="B1287" s="226"/>
      <c r="C1287" s="269"/>
      <c r="D1287" s="166"/>
      <c r="E1287" s="96"/>
      <c r="F1287" s="96"/>
      <c r="G1287" s="168"/>
      <c r="H1287" s="242"/>
      <c r="I1287" s="231"/>
      <c r="J1287" s="227"/>
      <c r="K1287" s="228"/>
      <c r="L1287" s="228"/>
      <c r="M1287" s="178"/>
      <c r="N1287" s="133"/>
      <c r="O1287" s="131"/>
      <c r="P1287" s="93"/>
    </row>
    <row r="1288" spans="1:16" s="94" customFormat="1" ht="15.75" hidden="1" x14ac:dyDescent="0.25">
      <c r="A1288" s="225"/>
      <c r="B1288" s="226"/>
      <c r="C1288" s="269"/>
      <c r="D1288" s="166"/>
      <c r="E1288" s="96"/>
      <c r="F1288" s="96"/>
      <c r="G1288" s="168"/>
      <c r="H1288" s="242"/>
      <c r="I1288" s="231"/>
      <c r="J1288" s="227"/>
      <c r="K1288" s="228"/>
      <c r="L1288" s="228"/>
      <c r="M1288" s="178"/>
      <c r="N1288" s="133"/>
      <c r="O1288" s="131"/>
      <c r="P1288" s="93"/>
    </row>
    <row r="1289" spans="1:16" s="94" customFormat="1" ht="15.75" hidden="1" x14ac:dyDescent="0.25">
      <c r="A1289" s="225"/>
      <c r="B1289" s="226"/>
      <c r="C1289" s="269"/>
      <c r="D1289" s="166"/>
      <c r="E1289" s="96"/>
      <c r="F1289" s="96"/>
      <c r="G1289" s="168"/>
      <c r="H1289" s="242"/>
      <c r="I1289" s="231"/>
      <c r="J1289" s="227"/>
      <c r="K1289" s="228"/>
      <c r="L1289" s="228"/>
      <c r="M1289" s="178"/>
      <c r="N1289" s="133"/>
      <c r="O1289" s="131"/>
      <c r="P1289" s="93"/>
    </row>
    <row r="1290" spans="1:16" s="94" customFormat="1" ht="15.75" hidden="1" x14ac:dyDescent="0.25">
      <c r="A1290" s="225"/>
      <c r="B1290" s="226"/>
      <c r="C1290" s="269"/>
      <c r="D1290" s="166"/>
      <c r="E1290" s="96"/>
      <c r="F1290" s="96"/>
      <c r="G1290" s="168"/>
      <c r="H1290" s="242"/>
      <c r="I1290" s="231"/>
      <c r="J1290" s="227"/>
      <c r="K1290" s="228"/>
      <c r="L1290" s="228"/>
      <c r="M1290" s="178"/>
      <c r="N1290" s="133"/>
      <c r="O1290" s="131"/>
      <c r="P1290" s="93"/>
    </row>
    <row r="1291" spans="1:16" s="94" customFormat="1" ht="15.75" hidden="1" x14ac:dyDescent="0.25">
      <c r="A1291" s="225"/>
      <c r="B1291" s="226"/>
      <c r="C1291" s="269"/>
      <c r="D1291" s="166"/>
      <c r="E1291" s="96"/>
      <c r="F1291" s="96"/>
      <c r="G1291" s="168"/>
      <c r="H1291" s="242"/>
      <c r="I1291" s="231"/>
      <c r="J1291" s="227"/>
      <c r="K1291" s="228"/>
      <c r="L1291" s="228"/>
      <c r="M1291" s="178"/>
      <c r="N1291" s="133"/>
      <c r="O1291" s="131"/>
      <c r="P1291" s="93"/>
    </row>
    <row r="1292" spans="1:16" s="94" customFormat="1" ht="15.75" hidden="1" x14ac:dyDescent="0.25">
      <c r="A1292" s="225"/>
      <c r="B1292" s="226"/>
      <c r="C1292" s="269"/>
      <c r="D1292" s="166"/>
      <c r="E1292" s="96"/>
      <c r="F1292" s="96"/>
      <c r="G1292" s="168"/>
      <c r="H1292" s="242"/>
      <c r="I1292" s="231"/>
      <c r="J1292" s="227"/>
      <c r="K1292" s="228"/>
      <c r="L1292" s="228"/>
      <c r="M1292" s="178"/>
      <c r="N1292" s="133"/>
      <c r="O1292" s="131"/>
      <c r="P1292" s="93"/>
    </row>
    <row r="1293" spans="1:16" s="94" customFormat="1" ht="15.75" hidden="1" x14ac:dyDescent="0.25">
      <c r="A1293" s="225"/>
      <c r="B1293" s="226"/>
      <c r="C1293" s="269"/>
      <c r="D1293" s="166"/>
      <c r="E1293" s="96"/>
      <c r="F1293" s="96"/>
      <c r="G1293" s="168"/>
      <c r="H1293" s="242"/>
      <c r="I1293" s="231"/>
      <c r="J1293" s="227"/>
      <c r="K1293" s="228"/>
      <c r="L1293" s="228"/>
      <c r="M1293" s="178"/>
      <c r="N1293" s="133"/>
      <c r="O1293" s="131"/>
      <c r="P1293" s="93"/>
    </row>
    <row r="1294" spans="1:16" s="94" customFormat="1" ht="15.75" hidden="1" x14ac:dyDescent="0.25">
      <c r="A1294" s="225"/>
      <c r="B1294" s="226"/>
      <c r="C1294" s="269"/>
      <c r="D1294" s="166"/>
      <c r="E1294" s="96"/>
      <c r="F1294" s="96"/>
      <c r="G1294" s="168"/>
      <c r="H1294" s="242"/>
      <c r="I1294" s="231"/>
      <c r="J1294" s="227"/>
      <c r="K1294" s="228"/>
      <c r="L1294" s="228"/>
      <c r="M1294" s="178"/>
      <c r="N1294" s="133"/>
      <c r="O1294" s="131"/>
      <c r="P1294" s="93"/>
    </row>
    <row r="1295" spans="1:16" s="94" customFormat="1" ht="15.75" hidden="1" x14ac:dyDescent="0.25">
      <c r="A1295" s="225"/>
      <c r="B1295" s="226"/>
      <c r="C1295" s="241"/>
      <c r="D1295" s="166"/>
      <c r="E1295" s="96"/>
      <c r="F1295" s="96"/>
      <c r="G1295" s="168"/>
      <c r="H1295" s="242"/>
      <c r="I1295" s="231"/>
      <c r="J1295" s="227"/>
      <c r="K1295" s="228"/>
      <c r="L1295" s="228"/>
      <c r="M1295" s="178"/>
      <c r="N1295" s="133"/>
      <c r="O1295" s="132"/>
      <c r="P1295" s="93"/>
    </row>
    <row r="1296" spans="1:16" s="94" customFormat="1" ht="15.75" hidden="1" x14ac:dyDescent="0.25">
      <c r="A1296" s="225"/>
      <c r="B1296" s="226"/>
      <c r="C1296" s="241"/>
      <c r="D1296" s="166"/>
      <c r="E1296" s="96"/>
      <c r="F1296" s="96"/>
      <c r="G1296" s="168"/>
      <c r="H1296" s="242"/>
      <c r="I1296" s="231"/>
      <c r="J1296" s="227"/>
      <c r="K1296" s="228"/>
      <c r="L1296" s="228"/>
      <c r="M1296" s="178"/>
      <c r="N1296" s="133"/>
      <c r="O1296" s="131"/>
      <c r="P1296" s="93"/>
    </row>
    <row r="1297" spans="1:16" s="94" customFormat="1" ht="15.75" hidden="1" x14ac:dyDescent="0.25">
      <c r="A1297" s="225"/>
      <c r="B1297" s="226"/>
      <c r="C1297" s="241"/>
      <c r="D1297" s="166"/>
      <c r="E1297" s="166"/>
      <c r="F1297" s="166"/>
      <c r="G1297" s="168"/>
      <c r="H1297" s="242"/>
      <c r="I1297" s="231"/>
      <c r="J1297" s="227"/>
      <c r="K1297" s="228"/>
      <c r="L1297" s="228"/>
      <c r="M1297" s="178"/>
      <c r="N1297" s="133"/>
      <c r="O1297" s="131"/>
      <c r="P1297" s="93"/>
    </row>
    <row r="1298" spans="1:16" s="94" customFormat="1" ht="15.75" hidden="1" x14ac:dyDescent="0.25">
      <c r="A1298" s="247"/>
      <c r="B1298" s="248"/>
      <c r="C1298" s="249"/>
      <c r="D1298" s="166"/>
      <c r="E1298" s="96"/>
      <c r="F1298" s="96"/>
      <c r="G1298" s="168"/>
      <c r="H1298" s="242"/>
      <c r="I1298" s="231"/>
      <c r="J1298" s="227"/>
      <c r="K1298" s="228"/>
      <c r="L1298" s="228"/>
      <c r="M1298" s="178"/>
      <c r="N1298" s="133"/>
      <c r="O1298" s="131"/>
      <c r="P1298" s="93"/>
    </row>
    <row r="1299" spans="1:16" s="94" customFormat="1" hidden="1" x14ac:dyDescent="0.25">
      <c r="A1299" s="275"/>
      <c r="B1299" s="278"/>
      <c r="C1299" s="167"/>
      <c r="D1299" s="281"/>
      <c r="E1299" s="281"/>
      <c r="F1299" s="281"/>
      <c r="G1299" s="282"/>
      <c r="H1299" s="197"/>
      <c r="I1299" s="197"/>
      <c r="J1299" s="197"/>
      <c r="K1299" s="224"/>
      <c r="L1299" s="224"/>
      <c r="M1299" s="197"/>
      <c r="N1299" s="133"/>
      <c r="O1299" s="131"/>
      <c r="P1299" s="93"/>
    </row>
    <row r="1300" spans="1:16" s="94" customFormat="1" hidden="1" x14ac:dyDescent="0.25">
      <c r="A1300" s="276"/>
      <c r="B1300" s="279"/>
      <c r="C1300" s="167"/>
      <c r="D1300" s="283"/>
      <c r="E1300" s="283"/>
      <c r="F1300" s="283"/>
      <c r="G1300" s="284"/>
      <c r="H1300" s="197"/>
      <c r="I1300" s="197"/>
      <c r="J1300" s="197"/>
      <c r="K1300" s="224"/>
      <c r="L1300" s="224"/>
      <c r="M1300" s="178"/>
      <c r="N1300" s="133"/>
      <c r="O1300" s="131"/>
      <c r="P1300" s="93"/>
    </row>
    <row r="1301" spans="1:16" s="94" customFormat="1" ht="15.75" hidden="1" x14ac:dyDescent="0.25">
      <c r="A1301" s="276"/>
      <c r="B1301" s="279"/>
      <c r="C1301" s="167"/>
      <c r="D1301" s="179"/>
      <c r="E1301" s="180"/>
      <c r="F1301" s="180"/>
      <c r="G1301" s="168"/>
      <c r="H1301" s="227"/>
      <c r="I1301" s="227"/>
      <c r="J1301" s="227"/>
      <c r="K1301" s="228"/>
      <c r="L1301" s="228"/>
      <c r="M1301" s="178"/>
      <c r="N1301" s="133"/>
      <c r="O1301" s="131"/>
      <c r="P1301" s="93"/>
    </row>
    <row r="1302" spans="1:16" s="92" customFormat="1" ht="15.75" hidden="1" x14ac:dyDescent="0.25">
      <c r="A1302" s="276"/>
      <c r="B1302" s="279"/>
      <c r="C1302" s="170"/>
      <c r="D1302" s="185"/>
      <c r="E1302" s="186"/>
      <c r="F1302" s="186"/>
      <c r="G1302" s="188"/>
      <c r="H1302" s="227"/>
      <c r="I1302" s="229"/>
      <c r="J1302" s="229"/>
      <c r="K1302" s="230"/>
      <c r="L1302" s="230"/>
      <c r="M1302" s="192"/>
      <c r="N1302" s="139"/>
      <c r="O1302" s="132"/>
      <c r="P1302" s="91"/>
    </row>
    <row r="1303" spans="1:16" s="94" customFormat="1" ht="15.75" hidden="1" x14ac:dyDescent="0.25">
      <c r="A1303" s="276"/>
      <c r="B1303" s="279"/>
      <c r="C1303" s="167"/>
      <c r="D1303" s="179"/>
      <c r="E1303" s="180"/>
      <c r="F1303" s="180"/>
      <c r="G1303" s="168"/>
      <c r="H1303" s="197"/>
      <c r="I1303" s="231"/>
      <c r="J1303" s="197"/>
      <c r="K1303" s="224"/>
      <c r="L1303" s="228"/>
      <c r="M1303" s="178"/>
      <c r="N1303" s="133"/>
      <c r="O1303" s="131"/>
      <c r="P1303" s="93"/>
    </row>
    <row r="1304" spans="1:16" s="92" customFormat="1" ht="15.75" hidden="1" x14ac:dyDescent="0.25">
      <c r="A1304" s="276"/>
      <c r="B1304" s="279"/>
      <c r="C1304" s="170"/>
      <c r="D1304" s="185"/>
      <c r="E1304" s="186"/>
      <c r="F1304" s="186"/>
      <c r="G1304" s="188"/>
      <c r="H1304" s="197"/>
      <c r="I1304" s="232"/>
      <c r="J1304" s="175"/>
      <c r="K1304" s="233"/>
      <c r="L1304" s="230"/>
      <c r="M1304" s="192"/>
      <c r="N1304" s="139"/>
      <c r="O1304" s="132"/>
      <c r="P1304" s="91"/>
    </row>
    <row r="1305" spans="1:16" s="94" customFormat="1" ht="15.75" hidden="1" x14ac:dyDescent="0.25">
      <c r="A1305" s="276"/>
      <c r="B1305" s="279"/>
      <c r="C1305" s="167"/>
      <c r="D1305" s="285"/>
      <c r="E1305" s="285"/>
      <c r="F1305" s="285"/>
      <c r="G1305" s="284"/>
      <c r="H1305" s="197"/>
      <c r="I1305" s="231"/>
      <c r="J1305" s="231"/>
      <c r="K1305" s="224"/>
      <c r="L1305" s="228"/>
      <c r="M1305" s="178"/>
      <c r="N1305" s="133"/>
      <c r="O1305" s="131"/>
      <c r="P1305" s="93"/>
    </row>
    <row r="1306" spans="1:16" s="94" customFormat="1" ht="15.75" hidden="1" x14ac:dyDescent="0.25">
      <c r="A1306" s="276"/>
      <c r="B1306" s="279"/>
      <c r="C1306" s="272"/>
      <c r="D1306" s="166"/>
      <c r="E1306" s="193"/>
      <c r="F1306" s="193"/>
      <c r="G1306" s="168"/>
      <c r="H1306" s="197"/>
      <c r="I1306" s="231"/>
      <c r="J1306" s="227"/>
      <c r="K1306" s="228"/>
      <c r="L1306" s="228"/>
      <c r="M1306" s="178"/>
      <c r="N1306" s="133"/>
      <c r="O1306" s="131"/>
      <c r="P1306" s="93"/>
    </row>
    <row r="1307" spans="1:16" s="94" customFormat="1" ht="15.75" hidden="1" x14ac:dyDescent="0.25">
      <c r="A1307" s="276"/>
      <c r="B1307" s="279"/>
      <c r="C1307" s="273"/>
      <c r="D1307" s="166"/>
      <c r="E1307" s="193"/>
      <c r="F1307" s="193"/>
      <c r="G1307" s="168"/>
      <c r="H1307" s="197"/>
      <c r="I1307" s="231"/>
      <c r="J1307" s="227"/>
      <c r="K1307" s="228"/>
      <c r="L1307" s="228"/>
      <c r="M1307" s="178"/>
      <c r="N1307" s="133"/>
      <c r="O1307" s="131"/>
      <c r="P1307" s="93"/>
    </row>
    <row r="1308" spans="1:16" s="94" customFormat="1" ht="15.75" hidden="1" x14ac:dyDescent="0.25">
      <c r="A1308" s="276"/>
      <c r="B1308" s="279"/>
      <c r="C1308" s="273"/>
      <c r="D1308" s="166"/>
      <c r="E1308" s="193"/>
      <c r="F1308" s="193"/>
      <c r="G1308" s="168"/>
      <c r="H1308" s="197"/>
      <c r="I1308" s="231"/>
      <c r="J1308" s="227"/>
      <c r="K1308" s="228"/>
      <c r="L1308" s="228"/>
      <c r="M1308" s="178"/>
      <c r="N1308" s="133"/>
      <c r="O1308" s="131"/>
      <c r="P1308" s="93"/>
    </row>
    <row r="1309" spans="1:16" s="94" customFormat="1" ht="15.75" hidden="1" x14ac:dyDescent="0.25">
      <c r="A1309" s="276"/>
      <c r="B1309" s="279"/>
      <c r="C1309" s="273"/>
      <c r="D1309" s="166"/>
      <c r="E1309" s="193"/>
      <c r="F1309" s="193"/>
      <c r="G1309" s="168"/>
      <c r="H1309" s="197"/>
      <c r="I1309" s="231"/>
      <c r="J1309" s="227"/>
      <c r="K1309" s="228"/>
      <c r="L1309" s="228"/>
      <c r="M1309" s="178"/>
      <c r="N1309" s="133"/>
      <c r="O1309" s="131"/>
      <c r="P1309" s="93"/>
    </row>
    <row r="1310" spans="1:16" s="94" customFormat="1" ht="15.75" hidden="1" x14ac:dyDescent="0.25">
      <c r="A1310" s="276"/>
      <c r="B1310" s="279"/>
      <c r="C1310" s="167"/>
      <c r="D1310" s="166"/>
      <c r="E1310" s="193"/>
      <c r="F1310" s="193"/>
      <c r="G1310" s="168"/>
      <c r="H1310" s="197"/>
      <c r="I1310" s="231"/>
      <c r="J1310" s="227"/>
      <c r="K1310" s="228"/>
      <c r="L1310" s="228"/>
      <c r="M1310" s="178"/>
      <c r="N1310" s="133"/>
      <c r="O1310" s="131"/>
      <c r="P1310" s="93"/>
    </row>
    <row r="1311" spans="1:16" s="94" customFormat="1" ht="15.75" hidden="1" x14ac:dyDescent="0.25">
      <c r="A1311" s="276"/>
      <c r="B1311" s="279"/>
      <c r="C1311" s="272"/>
      <c r="D1311" s="166"/>
      <c r="E1311" s="180"/>
      <c r="F1311" s="193"/>
      <c r="G1311" s="168"/>
      <c r="H1311" s="197"/>
      <c r="I1311" s="231"/>
      <c r="J1311" s="227"/>
      <c r="K1311" s="228"/>
      <c r="L1311" s="228"/>
      <c r="M1311" s="178"/>
      <c r="N1311" s="133"/>
      <c r="O1311" s="131"/>
      <c r="P1311" s="93"/>
    </row>
    <row r="1312" spans="1:16" s="94" customFormat="1" ht="15.75" hidden="1" x14ac:dyDescent="0.25">
      <c r="A1312" s="276"/>
      <c r="B1312" s="279"/>
      <c r="C1312" s="273"/>
      <c r="D1312" s="166"/>
      <c r="E1312" s="180"/>
      <c r="F1312" s="193"/>
      <c r="G1312" s="168"/>
      <c r="H1312" s="236"/>
      <c r="I1312" s="231"/>
      <c r="J1312" s="227"/>
      <c r="K1312" s="228"/>
      <c r="L1312" s="228"/>
      <c r="M1312" s="178"/>
      <c r="N1312" s="133"/>
      <c r="O1312" s="131"/>
      <c r="P1312" s="93"/>
    </row>
    <row r="1313" spans="1:16" s="94" customFormat="1" ht="15.75" hidden="1" x14ac:dyDescent="0.25">
      <c r="A1313" s="276"/>
      <c r="B1313" s="279"/>
      <c r="C1313" s="273"/>
      <c r="D1313" s="166"/>
      <c r="E1313" s="180"/>
      <c r="F1313" s="193"/>
      <c r="G1313" s="168"/>
      <c r="H1313" s="197"/>
      <c r="I1313" s="231"/>
      <c r="J1313" s="227"/>
      <c r="K1313" s="228"/>
      <c r="L1313" s="228"/>
      <c r="M1313" s="178"/>
      <c r="N1313" s="133"/>
      <c r="O1313" s="131"/>
      <c r="P1313" s="93"/>
    </row>
    <row r="1314" spans="1:16" s="94" customFormat="1" ht="15.75" hidden="1" x14ac:dyDescent="0.25">
      <c r="A1314" s="276"/>
      <c r="B1314" s="279"/>
      <c r="C1314" s="273"/>
      <c r="D1314" s="166"/>
      <c r="E1314" s="180"/>
      <c r="F1314" s="193"/>
      <c r="G1314" s="168"/>
      <c r="H1314" s="197"/>
      <c r="I1314" s="231"/>
      <c r="J1314" s="227"/>
      <c r="K1314" s="228"/>
      <c r="L1314" s="228"/>
      <c r="M1314" s="178"/>
      <c r="N1314" s="133"/>
      <c r="O1314" s="131"/>
      <c r="P1314" s="93"/>
    </row>
    <row r="1315" spans="1:16" s="94" customFormat="1" ht="15.75" hidden="1" x14ac:dyDescent="0.25">
      <c r="A1315" s="276"/>
      <c r="B1315" s="279"/>
      <c r="C1315" s="167"/>
      <c r="D1315" s="166"/>
      <c r="E1315" s="180"/>
      <c r="F1315" s="193"/>
      <c r="G1315" s="168"/>
      <c r="H1315" s="197"/>
      <c r="I1315" s="231"/>
      <c r="J1315" s="227"/>
      <c r="K1315" s="228"/>
      <c r="L1315" s="228"/>
      <c r="M1315" s="178"/>
      <c r="N1315" s="133"/>
      <c r="O1315" s="131"/>
      <c r="P1315" s="93"/>
    </row>
    <row r="1316" spans="1:16" s="94" customFormat="1" ht="15.75" hidden="1" x14ac:dyDescent="0.25">
      <c r="A1316" s="276"/>
      <c r="B1316" s="279"/>
      <c r="C1316" s="167"/>
      <c r="D1316" s="283"/>
      <c r="E1316" s="283"/>
      <c r="F1316" s="283"/>
      <c r="G1316" s="284"/>
      <c r="H1316" s="197"/>
      <c r="I1316" s="231"/>
      <c r="J1316" s="197"/>
      <c r="K1316" s="224"/>
      <c r="L1316" s="228"/>
      <c r="M1316" s="197"/>
      <c r="N1316" s="133"/>
      <c r="O1316" s="131"/>
      <c r="P1316" s="93"/>
    </row>
    <row r="1317" spans="1:16" s="94" customFormat="1" ht="15.75" hidden="1" x14ac:dyDescent="0.25">
      <c r="A1317" s="276"/>
      <c r="B1317" s="279"/>
      <c r="C1317" s="167"/>
      <c r="D1317" s="179"/>
      <c r="E1317" s="180"/>
      <c r="F1317" s="180"/>
      <c r="G1317" s="168"/>
      <c r="H1317" s="197"/>
      <c r="I1317" s="231"/>
      <c r="J1317" s="197"/>
      <c r="K1317" s="224"/>
      <c r="L1317" s="228"/>
      <c r="M1317" s="197"/>
      <c r="N1317" s="133"/>
      <c r="O1317" s="131"/>
      <c r="P1317" s="93"/>
    </row>
    <row r="1318" spans="1:16" s="94" customFormat="1" ht="15.75" hidden="1" x14ac:dyDescent="0.25">
      <c r="A1318" s="276"/>
      <c r="B1318" s="279"/>
      <c r="C1318" s="167"/>
      <c r="D1318" s="286"/>
      <c r="E1318" s="286"/>
      <c r="F1318" s="286"/>
      <c r="G1318" s="287"/>
      <c r="H1318" s="197"/>
      <c r="I1318" s="231"/>
      <c r="J1318" s="197"/>
      <c r="K1318" s="224"/>
      <c r="L1318" s="228"/>
      <c r="M1318" s="197"/>
      <c r="N1318" s="133"/>
      <c r="O1318" s="132"/>
      <c r="P1318" s="93"/>
    </row>
    <row r="1319" spans="1:16" s="94" customFormat="1" ht="15.75" hidden="1" x14ac:dyDescent="0.25">
      <c r="A1319" s="276"/>
      <c r="B1319" s="279"/>
      <c r="C1319" s="198"/>
      <c r="D1319" s="286"/>
      <c r="E1319" s="286"/>
      <c r="F1319" s="286"/>
      <c r="G1319" s="287"/>
      <c r="H1319" s="168"/>
      <c r="I1319" s="231"/>
      <c r="J1319" s="168"/>
      <c r="K1319" s="239"/>
      <c r="L1319" s="228"/>
      <c r="M1319" s="197"/>
      <c r="N1319" s="133"/>
      <c r="O1319" s="132"/>
      <c r="P1319" s="93"/>
    </row>
    <row r="1320" spans="1:16" s="94" customFormat="1" ht="15.75" hidden="1" x14ac:dyDescent="0.25">
      <c r="A1320" s="276"/>
      <c r="B1320" s="279"/>
      <c r="C1320" s="198"/>
      <c r="D1320" s="166"/>
      <c r="E1320" s="199"/>
      <c r="F1320" s="199"/>
      <c r="G1320" s="168"/>
      <c r="H1320" s="227"/>
      <c r="I1320" s="231"/>
      <c r="J1320" s="227"/>
      <c r="K1320" s="228"/>
      <c r="L1320" s="228"/>
      <c r="M1320" s="178"/>
      <c r="N1320" s="133"/>
      <c r="O1320" s="131"/>
      <c r="P1320" s="93"/>
    </row>
    <row r="1321" spans="1:16" s="94" customFormat="1" ht="15.75" hidden="1" x14ac:dyDescent="0.25">
      <c r="A1321" s="276"/>
      <c r="B1321" s="279"/>
      <c r="C1321" s="198"/>
      <c r="D1321" s="166"/>
      <c r="E1321" s="199"/>
      <c r="F1321" s="199"/>
      <c r="G1321" s="168"/>
      <c r="H1321" s="240"/>
      <c r="I1321" s="231"/>
      <c r="J1321" s="227"/>
      <c r="K1321" s="228"/>
      <c r="L1321" s="228"/>
      <c r="M1321" s="178"/>
      <c r="N1321" s="133"/>
      <c r="O1321" s="131"/>
      <c r="P1321" s="93"/>
    </row>
    <row r="1322" spans="1:16" s="94" customFormat="1" ht="15.75" hidden="1" x14ac:dyDescent="0.25">
      <c r="A1322" s="276"/>
      <c r="B1322" s="279"/>
      <c r="C1322" s="269"/>
      <c r="D1322" s="166"/>
      <c r="E1322" s="200"/>
      <c r="F1322" s="200"/>
      <c r="G1322" s="168"/>
      <c r="H1322" s="196"/>
      <c r="I1322" s="231"/>
      <c r="J1322" s="227"/>
      <c r="K1322" s="228"/>
      <c r="L1322" s="228"/>
      <c r="M1322" s="178"/>
      <c r="N1322" s="133"/>
      <c r="O1322" s="131"/>
      <c r="P1322" s="93"/>
    </row>
    <row r="1323" spans="1:16" s="94" customFormat="1" ht="15.75" hidden="1" x14ac:dyDescent="0.25">
      <c r="A1323" s="276"/>
      <c r="B1323" s="279"/>
      <c r="C1323" s="269"/>
      <c r="D1323" s="166"/>
      <c r="E1323" s="200"/>
      <c r="F1323" s="200"/>
      <c r="G1323" s="168"/>
      <c r="H1323" s="240"/>
      <c r="I1323" s="231"/>
      <c r="J1323" s="227"/>
      <c r="K1323" s="184"/>
      <c r="L1323" s="228"/>
      <c r="M1323" s="178"/>
      <c r="N1323" s="133"/>
      <c r="O1323" s="131"/>
      <c r="P1323" s="93"/>
    </row>
    <row r="1324" spans="1:16" s="94" customFormat="1" ht="15.75" hidden="1" x14ac:dyDescent="0.25">
      <c r="A1324" s="276"/>
      <c r="B1324" s="279"/>
      <c r="C1324" s="269"/>
      <c r="D1324" s="166"/>
      <c r="E1324" s="200"/>
      <c r="F1324" s="200"/>
      <c r="G1324" s="168"/>
      <c r="H1324" s="240"/>
      <c r="I1324" s="231"/>
      <c r="J1324" s="227"/>
      <c r="K1324" s="228"/>
      <c r="L1324" s="228"/>
      <c r="M1324" s="178"/>
      <c r="N1324" s="133"/>
      <c r="O1324" s="131"/>
      <c r="P1324" s="93"/>
    </row>
    <row r="1325" spans="1:16" s="94" customFormat="1" ht="15.75" hidden="1" x14ac:dyDescent="0.25">
      <c r="A1325" s="276"/>
      <c r="B1325" s="279"/>
      <c r="C1325" s="241"/>
      <c r="D1325" s="166"/>
      <c r="E1325" s="200"/>
      <c r="F1325" s="200"/>
      <c r="G1325" s="168"/>
      <c r="H1325" s="240"/>
      <c r="I1325" s="231"/>
      <c r="J1325" s="227"/>
      <c r="K1325" s="228"/>
      <c r="L1325" s="228"/>
      <c r="M1325" s="178"/>
      <c r="N1325" s="133"/>
      <c r="O1325" s="131"/>
      <c r="P1325" s="93"/>
    </row>
    <row r="1326" spans="1:16" s="94" customFormat="1" ht="15.75" hidden="1" x14ac:dyDescent="0.25">
      <c r="A1326" s="276"/>
      <c r="B1326" s="279"/>
      <c r="C1326" s="267"/>
      <c r="D1326" s="166"/>
      <c r="E1326" s="96"/>
      <c r="F1326" s="96"/>
      <c r="G1326" s="168"/>
      <c r="H1326" s="242"/>
      <c r="I1326" s="231"/>
      <c r="J1326" s="227"/>
      <c r="K1326" s="228"/>
      <c r="L1326" s="228"/>
      <c r="M1326" s="178"/>
      <c r="N1326" s="133"/>
      <c r="O1326" s="131"/>
      <c r="P1326" s="93"/>
    </row>
    <row r="1327" spans="1:16" s="94" customFormat="1" ht="15.75" hidden="1" x14ac:dyDescent="0.25">
      <c r="A1327" s="276"/>
      <c r="B1327" s="279"/>
      <c r="C1327" s="268"/>
      <c r="D1327" s="166"/>
      <c r="E1327" s="96"/>
      <c r="F1327" s="96"/>
      <c r="G1327" s="168"/>
      <c r="H1327" s="242"/>
      <c r="I1327" s="231"/>
      <c r="J1327" s="227"/>
      <c r="K1327" s="228"/>
      <c r="L1327" s="228"/>
      <c r="M1327" s="178"/>
      <c r="N1327" s="133"/>
      <c r="O1327" s="131"/>
      <c r="P1327" s="93"/>
    </row>
    <row r="1328" spans="1:16" s="94" customFormat="1" ht="15.75" hidden="1" x14ac:dyDescent="0.25">
      <c r="A1328" s="276"/>
      <c r="B1328" s="279"/>
      <c r="C1328" s="243"/>
      <c r="D1328" s="166"/>
      <c r="E1328" s="96"/>
      <c r="F1328" s="96"/>
      <c r="G1328" s="168"/>
      <c r="H1328" s="242"/>
      <c r="I1328" s="231"/>
      <c r="J1328" s="227"/>
      <c r="K1328" s="228"/>
      <c r="L1328" s="228"/>
      <c r="M1328" s="178"/>
      <c r="N1328" s="133"/>
      <c r="O1328" s="131"/>
      <c r="P1328" s="93"/>
    </row>
    <row r="1329" spans="1:16" s="94" customFormat="1" ht="15.75" hidden="1" x14ac:dyDescent="0.25">
      <c r="A1329" s="276"/>
      <c r="B1329" s="279"/>
      <c r="C1329" s="198"/>
      <c r="D1329" s="285"/>
      <c r="E1329" s="285"/>
      <c r="F1329" s="285"/>
      <c r="G1329" s="284"/>
      <c r="H1329" s="161"/>
      <c r="I1329" s="231"/>
      <c r="J1329" s="161"/>
      <c r="K1329" s="244"/>
      <c r="L1329" s="228"/>
      <c r="M1329" s="197"/>
      <c r="N1329" s="133"/>
      <c r="O1329" s="132"/>
      <c r="P1329" s="93"/>
    </row>
    <row r="1330" spans="1:16" s="94" customFormat="1" ht="15.75" hidden="1" x14ac:dyDescent="0.25">
      <c r="A1330" s="276"/>
      <c r="B1330" s="279"/>
      <c r="C1330" s="241"/>
      <c r="D1330" s="166"/>
      <c r="E1330" s="193"/>
      <c r="F1330" s="193"/>
      <c r="G1330" s="168"/>
      <c r="H1330" s="240"/>
      <c r="I1330" s="231"/>
      <c r="J1330" s="227"/>
      <c r="K1330" s="228"/>
      <c r="L1330" s="228"/>
      <c r="M1330" s="178"/>
      <c r="N1330" s="133"/>
      <c r="O1330" s="131"/>
      <c r="P1330" s="93"/>
    </row>
    <row r="1331" spans="1:16" s="94" customFormat="1" ht="15.75" hidden="1" x14ac:dyDescent="0.25">
      <c r="A1331" s="276"/>
      <c r="B1331" s="279"/>
      <c r="C1331" s="198"/>
      <c r="D1331" s="166"/>
      <c r="E1331" s="193"/>
      <c r="F1331" s="193"/>
      <c r="G1331" s="168"/>
      <c r="H1331" s="240"/>
      <c r="I1331" s="231"/>
      <c r="J1331" s="227"/>
      <c r="K1331" s="228"/>
      <c r="L1331" s="228"/>
      <c r="M1331" s="178"/>
      <c r="N1331" s="133"/>
      <c r="O1331" s="131"/>
      <c r="P1331" s="93"/>
    </row>
    <row r="1332" spans="1:16" s="94" customFormat="1" ht="15.75" hidden="1" x14ac:dyDescent="0.25">
      <c r="A1332" s="276"/>
      <c r="B1332" s="279"/>
      <c r="C1332" s="198"/>
      <c r="D1332" s="283"/>
      <c r="E1332" s="283"/>
      <c r="F1332" s="283"/>
      <c r="G1332" s="284"/>
      <c r="H1332" s="197"/>
      <c r="I1332" s="231"/>
      <c r="J1332" s="197"/>
      <c r="K1332" s="224"/>
      <c r="L1332" s="228"/>
      <c r="M1332" s="197"/>
      <c r="N1332" s="133"/>
      <c r="O1332" s="131"/>
      <c r="P1332" s="93"/>
    </row>
    <row r="1333" spans="1:16" s="94" customFormat="1" ht="15.75" hidden="1" x14ac:dyDescent="0.25">
      <c r="A1333" s="276"/>
      <c r="B1333" s="279"/>
      <c r="C1333" s="198"/>
      <c r="D1333" s="179"/>
      <c r="E1333" s="180"/>
      <c r="F1333" s="180"/>
      <c r="G1333" s="168"/>
      <c r="H1333" s="197"/>
      <c r="I1333" s="231"/>
      <c r="J1333" s="197"/>
      <c r="K1333" s="224"/>
      <c r="L1333" s="228"/>
      <c r="M1333" s="197"/>
      <c r="N1333" s="133"/>
      <c r="O1333" s="131"/>
      <c r="P1333" s="93"/>
    </row>
    <row r="1334" spans="1:16" s="94" customFormat="1" ht="15.75" hidden="1" x14ac:dyDescent="0.25">
      <c r="A1334" s="276"/>
      <c r="B1334" s="279"/>
      <c r="C1334" s="267"/>
      <c r="D1334" s="288"/>
      <c r="E1334" s="288"/>
      <c r="F1334" s="288"/>
      <c r="G1334" s="289"/>
      <c r="H1334" s="197"/>
      <c r="I1334" s="231"/>
      <c r="J1334" s="197"/>
      <c r="K1334" s="224"/>
      <c r="L1334" s="228"/>
      <c r="M1334" s="197"/>
      <c r="N1334" s="133"/>
      <c r="O1334" s="131"/>
      <c r="P1334" s="93"/>
    </row>
    <row r="1335" spans="1:16" s="94" customFormat="1" ht="15.75" hidden="1" x14ac:dyDescent="0.25">
      <c r="A1335" s="276"/>
      <c r="B1335" s="279"/>
      <c r="C1335" s="271"/>
      <c r="D1335" s="179"/>
      <c r="E1335" s="199"/>
      <c r="F1335" s="199"/>
      <c r="G1335" s="168"/>
      <c r="H1335" s="242"/>
      <c r="I1335" s="231"/>
      <c r="J1335" s="227"/>
      <c r="K1335" s="228"/>
      <c r="L1335" s="228"/>
      <c r="M1335" s="178"/>
      <c r="N1335" s="133"/>
      <c r="O1335" s="131"/>
      <c r="P1335" s="93"/>
    </row>
    <row r="1336" spans="1:16" s="94" customFormat="1" ht="15.75" hidden="1" x14ac:dyDescent="0.25">
      <c r="A1336" s="276"/>
      <c r="B1336" s="279"/>
      <c r="C1336" s="271"/>
      <c r="D1336" s="179"/>
      <c r="E1336" s="199"/>
      <c r="F1336" s="199"/>
      <c r="G1336" s="168"/>
      <c r="H1336" s="245"/>
      <c r="I1336" s="231"/>
      <c r="J1336" s="227"/>
      <c r="K1336" s="228"/>
      <c r="L1336" s="228"/>
      <c r="M1336" s="178"/>
      <c r="N1336" s="133"/>
      <c r="O1336" s="131"/>
      <c r="P1336" s="93"/>
    </row>
    <row r="1337" spans="1:16" s="94" customFormat="1" ht="15.75" hidden="1" x14ac:dyDescent="0.25">
      <c r="A1337" s="276"/>
      <c r="B1337" s="279"/>
      <c r="C1337" s="271"/>
      <c r="D1337" s="179"/>
      <c r="E1337" s="199"/>
      <c r="F1337" s="199"/>
      <c r="G1337" s="168"/>
      <c r="H1337" s="245"/>
      <c r="I1337" s="231"/>
      <c r="J1337" s="227"/>
      <c r="K1337" s="228"/>
      <c r="L1337" s="228"/>
      <c r="M1337" s="178"/>
      <c r="N1337" s="133"/>
      <c r="O1337" s="143"/>
      <c r="P1337" s="93"/>
    </row>
    <row r="1338" spans="1:16" s="98" customFormat="1" ht="15.75" hidden="1" x14ac:dyDescent="0.25">
      <c r="A1338" s="276"/>
      <c r="B1338" s="279"/>
      <c r="C1338" s="271"/>
      <c r="D1338" s="166"/>
      <c r="E1338" s="179"/>
      <c r="F1338" s="179"/>
      <c r="G1338" s="168"/>
      <c r="H1338" s="245"/>
      <c r="I1338" s="231"/>
      <c r="J1338" s="227"/>
      <c r="K1338" s="228"/>
      <c r="L1338" s="228"/>
      <c r="M1338" s="178"/>
      <c r="N1338" s="133"/>
      <c r="O1338" s="131"/>
      <c r="P1338" s="97"/>
    </row>
    <row r="1339" spans="1:16" s="94" customFormat="1" ht="15.75" hidden="1" x14ac:dyDescent="0.25">
      <c r="A1339" s="276"/>
      <c r="B1339" s="279"/>
      <c r="C1339" s="271"/>
      <c r="D1339" s="179"/>
      <c r="E1339" s="199"/>
      <c r="F1339" s="199"/>
      <c r="G1339" s="168"/>
      <c r="H1339" s="242"/>
      <c r="I1339" s="231"/>
      <c r="J1339" s="227"/>
      <c r="K1339" s="228"/>
      <c r="L1339" s="228"/>
      <c r="M1339" s="178"/>
      <c r="N1339" s="133"/>
      <c r="O1339" s="131"/>
      <c r="P1339" s="93"/>
    </row>
    <row r="1340" spans="1:16" s="94" customFormat="1" ht="15.75" hidden="1" x14ac:dyDescent="0.25">
      <c r="A1340" s="276"/>
      <c r="B1340" s="279"/>
      <c r="C1340" s="268"/>
      <c r="D1340" s="179"/>
      <c r="E1340" s="199"/>
      <c r="F1340" s="199"/>
      <c r="G1340" s="168"/>
      <c r="H1340" s="245"/>
      <c r="I1340" s="231"/>
      <c r="J1340" s="227"/>
      <c r="K1340" s="228"/>
      <c r="L1340" s="228"/>
      <c r="M1340" s="178"/>
      <c r="N1340" s="133"/>
      <c r="O1340" s="131"/>
      <c r="P1340" s="93"/>
    </row>
    <row r="1341" spans="1:16" s="94" customFormat="1" ht="15.75" hidden="1" x14ac:dyDescent="0.25">
      <c r="A1341" s="276"/>
      <c r="B1341" s="279"/>
      <c r="C1341" s="267"/>
      <c r="D1341" s="288"/>
      <c r="E1341" s="288"/>
      <c r="F1341" s="288"/>
      <c r="G1341" s="289"/>
      <c r="H1341" s="197"/>
      <c r="I1341" s="231"/>
      <c r="J1341" s="227"/>
      <c r="K1341" s="224"/>
      <c r="L1341" s="228"/>
      <c r="M1341" s="197"/>
      <c r="N1341" s="133"/>
      <c r="O1341" s="131"/>
      <c r="P1341" s="93"/>
    </row>
    <row r="1342" spans="1:16" s="94" customFormat="1" ht="15.75" hidden="1" x14ac:dyDescent="0.25">
      <c r="A1342" s="276"/>
      <c r="B1342" s="279"/>
      <c r="C1342" s="268"/>
      <c r="D1342" s="179"/>
      <c r="E1342" s="180"/>
      <c r="F1342" s="180"/>
      <c r="G1342" s="168"/>
      <c r="H1342" s="242"/>
      <c r="I1342" s="231"/>
      <c r="J1342" s="227"/>
      <c r="K1342" s="228"/>
      <c r="L1342" s="228"/>
      <c r="M1342" s="178"/>
      <c r="N1342" s="133"/>
      <c r="O1342" s="131"/>
      <c r="P1342" s="93"/>
    </row>
    <row r="1343" spans="1:16" s="94" customFormat="1" ht="15.75" hidden="1" x14ac:dyDescent="0.25">
      <c r="A1343" s="276"/>
      <c r="B1343" s="279"/>
      <c r="C1343" s="198"/>
      <c r="D1343" s="283"/>
      <c r="E1343" s="283"/>
      <c r="F1343" s="283"/>
      <c r="G1343" s="284"/>
      <c r="H1343" s="197"/>
      <c r="I1343" s="231"/>
      <c r="J1343" s="197"/>
      <c r="K1343" s="224"/>
      <c r="L1343" s="228"/>
      <c r="M1343" s="197"/>
      <c r="N1343" s="133"/>
      <c r="O1343" s="131"/>
      <c r="P1343" s="93"/>
    </row>
    <row r="1344" spans="1:16" s="94" customFormat="1" ht="15.75" hidden="1" x14ac:dyDescent="0.25">
      <c r="A1344" s="276"/>
      <c r="B1344" s="279"/>
      <c r="C1344" s="198"/>
      <c r="D1344" s="166"/>
      <c r="E1344" s="96"/>
      <c r="F1344" s="96"/>
      <c r="G1344" s="161"/>
      <c r="H1344" s="197"/>
      <c r="I1344" s="231"/>
      <c r="J1344" s="197"/>
      <c r="K1344" s="224"/>
      <c r="L1344" s="228"/>
      <c r="M1344" s="197"/>
      <c r="N1344" s="133"/>
      <c r="O1344" s="131"/>
      <c r="P1344" s="93"/>
    </row>
    <row r="1345" spans="1:16" s="94" customFormat="1" ht="15.75" hidden="1" x14ac:dyDescent="0.25">
      <c r="A1345" s="276"/>
      <c r="B1345" s="279"/>
      <c r="C1345" s="198"/>
      <c r="D1345" s="288"/>
      <c r="E1345" s="288"/>
      <c r="F1345" s="288"/>
      <c r="G1345" s="289"/>
      <c r="H1345" s="168"/>
      <c r="I1345" s="231"/>
      <c r="J1345" s="168"/>
      <c r="K1345" s="239"/>
      <c r="L1345" s="228"/>
      <c r="M1345" s="197"/>
      <c r="N1345" s="133"/>
      <c r="O1345" s="131"/>
      <c r="P1345" s="93"/>
    </row>
    <row r="1346" spans="1:16" s="94" customFormat="1" ht="15.75" hidden="1" x14ac:dyDescent="0.25">
      <c r="A1346" s="276"/>
      <c r="B1346" s="279"/>
      <c r="C1346" s="269"/>
      <c r="D1346" s="166"/>
      <c r="E1346" s="96"/>
      <c r="F1346" s="96"/>
      <c r="G1346" s="168"/>
      <c r="H1346" s="242"/>
      <c r="I1346" s="231"/>
      <c r="J1346" s="227"/>
      <c r="K1346" s="228"/>
      <c r="L1346" s="228"/>
      <c r="M1346" s="178"/>
      <c r="N1346" s="133"/>
      <c r="O1346" s="131"/>
      <c r="P1346" s="93"/>
    </row>
    <row r="1347" spans="1:16" s="94" customFormat="1" ht="15.75" hidden="1" x14ac:dyDescent="0.25">
      <c r="A1347" s="276"/>
      <c r="B1347" s="279"/>
      <c r="C1347" s="269"/>
      <c r="D1347" s="166"/>
      <c r="E1347" s="96"/>
      <c r="F1347" s="96"/>
      <c r="G1347" s="168"/>
      <c r="H1347" s="242"/>
      <c r="I1347" s="231"/>
      <c r="J1347" s="227"/>
      <c r="K1347" s="228"/>
      <c r="L1347" s="228"/>
      <c r="M1347" s="178"/>
      <c r="N1347" s="133"/>
      <c r="O1347" s="131"/>
      <c r="P1347" s="93"/>
    </row>
    <row r="1348" spans="1:16" s="94" customFormat="1" ht="15.75" hidden="1" x14ac:dyDescent="0.25">
      <c r="A1348" s="276"/>
      <c r="B1348" s="279"/>
      <c r="C1348" s="198"/>
      <c r="D1348" s="166"/>
      <c r="E1348" s="96"/>
      <c r="F1348" s="96"/>
      <c r="G1348" s="168"/>
      <c r="H1348" s="242"/>
      <c r="I1348" s="231"/>
      <c r="J1348" s="227"/>
      <c r="K1348" s="228"/>
      <c r="L1348" s="228"/>
      <c r="M1348" s="178"/>
      <c r="N1348" s="133"/>
      <c r="O1348" s="131"/>
      <c r="P1348" s="93"/>
    </row>
    <row r="1349" spans="1:16" s="94" customFormat="1" ht="15.75" hidden="1" x14ac:dyDescent="0.25">
      <c r="A1349" s="276"/>
      <c r="B1349" s="279"/>
      <c r="C1349" s="269"/>
      <c r="D1349" s="166"/>
      <c r="E1349" s="96"/>
      <c r="F1349" s="96"/>
      <c r="G1349" s="168"/>
      <c r="H1349" s="242"/>
      <c r="I1349" s="231"/>
      <c r="J1349" s="227"/>
      <c r="K1349" s="228"/>
      <c r="L1349" s="228"/>
      <c r="M1349" s="178"/>
      <c r="N1349" s="133"/>
      <c r="O1349" s="131"/>
      <c r="P1349" s="93"/>
    </row>
    <row r="1350" spans="1:16" s="94" customFormat="1" ht="15.75" hidden="1" x14ac:dyDescent="0.25">
      <c r="A1350" s="276"/>
      <c r="B1350" s="279"/>
      <c r="C1350" s="269"/>
      <c r="D1350" s="166"/>
      <c r="E1350" s="96"/>
      <c r="F1350" s="96"/>
      <c r="G1350" s="168"/>
      <c r="H1350" s="242"/>
      <c r="I1350" s="231"/>
      <c r="J1350" s="227"/>
      <c r="K1350" s="228"/>
      <c r="L1350" s="228"/>
      <c r="M1350" s="178"/>
      <c r="N1350" s="133"/>
      <c r="O1350" s="131"/>
      <c r="P1350" s="93"/>
    </row>
    <row r="1351" spans="1:16" s="94" customFormat="1" ht="15.75" hidden="1" x14ac:dyDescent="0.25">
      <c r="A1351" s="276"/>
      <c r="B1351" s="279"/>
      <c r="C1351" s="269"/>
      <c r="D1351" s="166"/>
      <c r="E1351" s="96"/>
      <c r="F1351" s="96"/>
      <c r="G1351" s="168"/>
      <c r="H1351" s="242"/>
      <c r="I1351" s="231"/>
      <c r="J1351" s="227"/>
      <c r="K1351" s="228"/>
      <c r="L1351" s="228"/>
      <c r="M1351" s="178"/>
      <c r="N1351" s="133"/>
      <c r="O1351" s="131"/>
      <c r="P1351" s="93"/>
    </row>
    <row r="1352" spans="1:16" s="94" customFormat="1" ht="15.75" hidden="1" x14ac:dyDescent="0.25">
      <c r="A1352" s="276"/>
      <c r="B1352" s="279"/>
      <c r="C1352" s="269"/>
      <c r="D1352" s="166"/>
      <c r="E1352" s="96"/>
      <c r="F1352" s="96"/>
      <c r="G1352" s="168"/>
      <c r="H1352" s="242"/>
      <c r="I1352" s="231"/>
      <c r="J1352" s="227"/>
      <c r="K1352" s="228"/>
      <c r="L1352" s="228"/>
      <c r="M1352" s="178"/>
      <c r="N1352" s="133"/>
      <c r="O1352" s="131"/>
      <c r="P1352" s="93"/>
    </row>
    <row r="1353" spans="1:16" s="94" customFormat="1" ht="15.75" hidden="1" x14ac:dyDescent="0.25">
      <c r="A1353" s="276"/>
      <c r="B1353" s="279"/>
      <c r="C1353" s="269"/>
      <c r="D1353" s="166"/>
      <c r="E1353" s="96"/>
      <c r="F1353" s="96"/>
      <c r="G1353" s="168"/>
      <c r="H1353" s="242"/>
      <c r="I1353" s="231"/>
      <c r="J1353" s="227"/>
      <c r="K1353" s="228"/>
      <c r="L1353" s="228"/>
      <c r="M1353" s="178"/>
      <c r="N1353" s="133"/>
      <c r="O1353" s="131"/>
      <c r="P1353" s="93"/>
    </row>
    <row r="1354" spans="1:16" s="94" customFormat="1" ht="15.75" hidden="1" x14ac:dyDescent="0.25">
      <c r="A1354" s="276"/>
      <c r="B1354" s="279"/>
      <c r="C1354" s="269"/>
      <c r="D1354" s="166"/>
      <c r="E1354" s="96"/>
      <c r="F1354" s="96"/>
      <c r="G1354" s="168"/>
      <c r="H1354" s="242"/>
      <c r="I1354" s="231"/>
      <c r="J1354" s="227"/>
      <c r="K1354" s="228"/>
      <c r="L1354" s="228"/>
      <c r="M1354" s="178"/>
      <c r="N1354" s="133"/>
      <c r="O1354" s="131"/>
      <c r="P1354" s="93"/>
    </row>
    <row r="1355" spans="1:16" s="94" customFormat="1" ht="15.75" hidden="1" x14ac:dyDescent="0.25">
      <c r="A1355" s="276"/>
      <c r="B1355" s="279"/>
      <c r="C1355" s="269"/>
      <c r="D1355" s="166"/>
      <c r="E1355" s="96"/>
      <c r="F1355" s="96"/>
      <c r="G1355" s="168"/>
      <c r="H1355" s="242"/>
      <c r="I1355" s="231"/>
      <c r="J1355" s="227"/>
      <c r="K1355" s="228"/>
      <c r="L1355" s="228"/>
      <c r="M1355" s="178"/>
      <c r="N1355" s="133"/>
      <c r="O1355" s="131"/>
      <c r="P1355" s="93"/>
    </row>
    <row r="1356" spans="1:16" s="94" customFormat="1" ht="15.75" hidden="1" x14ac:dyDescent="0.25">
      <c r="A1356" s="276"/>
      <c r="B1356" s="279"/>
      <c r="C1356" s="269"/>
      <c r="D1356" s="166"/>
      <c r="E1356" s="96"/>
      <c r="F1356" s="96"/>
      <c r="G1356" s="168"/>
      <c r="H1356" s="242"/>
      <c r="I1356" s="231"/>
      <c r="J1356" s="227"/>
      <c r="K1356" s="228"/>
      <c r="L1356" s="228"/>
      <c r="M1356" s="178"/>
      <c r="N1356" s="133"/>
      <c r="O1356" s="131"/>
      <c r="P1356" s="93"/>
    </row>
    <row r="1357" spans="1:16" s="94" customFormat="1" ht="15.75" hidden="1" x14ac:dyDescent="0.25">
      <c r="A1357" s="276"/>
      <c r="B1357" s="279"/>
      <c r="C1357" s="241"/>
      <c r="D1357" s="166"/>
      <c r="E1357" s="96"/>
      <c r="F1357" s="96"/>
      <c r="G1357" s="168"/>
      <c r="H1357" s="242"/>
      <c r="I1357" s="231"/>
      <c r="J1357" s="227"/>
      <c r="K1357" s="228"/>
      <c r="L1357" s="228"/>
      <c r="M1357" s="178"/>
      <c r="N1357" s="133"/>
      <c r="O1357" s="131"/>
      <c r="P1357" s="93"/>
    </row>
    <row r="1358" spans="1:16" s="94" customFormat="1" ht="15.75" hidden="1" x14ac:dyDescent="0.25">
      <c r="A1358" s="276"/>
      <c r="B1358" s="279"/>
      <c r="C1358" s="267"/>
      <c r="D1358" s="166"/>
      <c r="E1358" s="96"/>
      <c r="F1358" s="96"/>
      <c r="G1358" s="168"/>
      <c r="H1358" s="245"/>
      <c r="I1358" s="231"/>
      <c r="J1358" s="227"/>
      <c r="K1358" s="228"/>
      <c r="L1358" s="228"/>
      <c r="M1358" s="178"/>
      <c r="N1358" s="133"/>
      <c r="O1358" s="131"/>
      <c r="P1358" s="93"/>
    </row>
    <row r="1359" spans="1:16" s="94" customFormat="1" ht="15.75" hidden="1" x14ac:dyDescent="0.25">
      <c r="A1359" s="276"/>
      <c r="B1359" s="279"/>
      <c r="C1359" s="271"/>
      <c r="D1359" s="166"/>
      <c r="E1359" s="96"/>
      <c r="F1359" s="96"/>
      <c r="G1359" s="168"/>
      <c r="H1359" s="242"/>
      <c r="I1359" s="231"/>
      <c r="J1359" s="227"/>
      <c r="K1359" s="228"/>
      <c r="L1359" s="228"/>
      <c r="M1359" s="178"/>
      <c r="N1359" s="133"/>
      <c r="O1359" s="131"/>
      <c r="P1359" s="93"/>
    </row>
    <row r="1360" spans="1:16" s="94" customFormat="1" ht="15.75" hidden="1" x14ac:dyDescent="0.25">
      <c r="A1360" s="276"/>
      <c r="B1360" s="279"/>
      <c r="C1360" s="268"/>
      <c r="D1360" s="166"/>
      <c r="E1360" s="96"/>
      <c r="F1360" s="96"/>
      <c r="G1360" s="168"/>
      <c r="H1360" s="246"/>
      <c r="I1360" s="231"/>
      <c r="J1360" s="227"/>
      <c r="K1360" s="228"/>
      <c r="L1360" s="228"/>
      <c r="M1360" s="178"/>
      <c r="N1360" s="133"/>
      <c r="O1360" s="131"/>
      <c r="P1360" s="93"/>
    </row>
    <row r="1361" spans="1:16" s="94" customFormat="1" ht="15.75" hidden="1" x14ac:dyDescent="0.25">
      <c r="A1361" s="276"/>
      <c r="B1361" s="279"/>
      <c r="C1361" s="243"/>
      <c r="D1361" s="166"/>
      <c r="E1361" s="96"/>
      <c r="F1361" s="96"/>
      <c r="G1361" s="168"/>
      <c r="H1361" s="242"/>
      <c r="I1361" s="231"/>
      <c r="J1361" s="227"/>
      <c r="K1361" s="228"/>
      <c r="L1361" s="228"/>
      <c r="M1361" s="178"/>
      <c r="N1361" s="133"/>
      <c r="O1361" s="131"/>
      <c r="P1361" s="93"/>
    </row>
    <row r="1362" spans="1:16" s="94" customFormat="1" ht="15.75" hidden="1" x14ac:dyDescent="0.25">
      <c r="A1362" s="276"/>
      <c r="B1362" s="279"/>
      <c r="C1362" s="269"/>
      <c r="D1362" s="166"/>
      <c r="E1362" s="96"/>
      <c r="F1362" s="96"/>
      <c r="G1362" s="168"/>
      <c r="H1362" s="242"/>
      <c r="I1362" s="231"/>
      <c r="J1362" s="227"/>
      <c r="K1362" s="228"/>
      <c r="L1362" s="228"/>
      <c r="M1362" s="178"/>
      <c r="N1362" s="133"/>
      <c r="O1362" s="131"/>
      <c r="P1362" s="93"/>
    </row>
    <row r="1363" spans="1:16" s="94" customFormat="1" ht="15.75" hidden="1" x14ac:dyDescent="0.25">
      <c r="A1363" s="276"/>
      <c r="B1363" s="279"/>
      <c r="C1363" s="269"/>
      <c r="D1363" s="166"/>
      <c r="E1363" s="96"/>
      <c r="F1363" s="96"/>
      <c r="G1363" s="168"/>
      <c r="H1363" s="242"/>
      <c r="I1363" s="231"/>
      <c r="J1363" s="227"/>
      <c r="K1363" s="228"/>
      <c r="L1363" s="228"/>
      <c r="M1363" s="178"/>
      <c r="N1363" s="133"/>
      <c r="O1363" s="131"/>
      <c r="P1363" s="93"/>
    </row>
    <row r="1364" spans="1:16" s="94" customFormat="1" ht="15.75" hidden="1" x14ac:dyDescent="0.25">
      <c r="A1364" s="276"/>
      <c r="B1364" s="279"/>
      <c r="C1364" s="269"/>
      <c r="D1364" s="166"/>
      <c r="E1364" s="96"/>
      <c r="F1364" s="96"/>
      <c r="G1364" s="168"/>
      <c r="H1364" s="242"/>
      <c r="I1364" s="231"/>
      <c r="J1364" s="227"/>
      <c r="K1364" s="228"/>
      <c r="L1364" s="228"/>
      <c r="M1364" s="178"/>
      <c r="N1364" s="133"/>
      <c r="O1364" s="131"/>
      <c r="P1364" s="93"/>
    </row>
    <row r="1365" spans="1:16" s="94" customFormat="1" ht="15.75" hidden="1" x14ac:dyDescent="0.25">
      <c r="A1365" s="276"/>
      <c r="B1365" s="279"/>
      <c r="C1365" s="269"/>
      <c r="D1365" s="166"/>
      <c r="E1365" s="96"/>
      <c r="F1365" s="96"/>
      <c r="G1365" s="168"/>
      <c r="H1365" s="242"/>
      <c r="I1365" s="231"/>
      <c r="J1365" s="227"/>
      <c r="K1365" s="228"/>
      <c r="L1365" s="228"/>
      <c r="M1365" s="178"/>
      <c r="N1365" s="133"/>
      <c r="O1365" s="131"/>
      <c r="P1365" s="93"/>
    </row>
    <row r="1366" spans="1:16" s="94" customFormat="1" ht="15.75" hidden="1" x14ac:dyDescent="0.25">
      <c r="A1366" s="276"/>
      <c r="B1366" s="279"/>
      <c r="C1366" s="269"/>
      <c r="D1366" s="166"/>
      <c r="E1366" s="96"/>
      <c r="F1366" s="96"/>
      <c r="G1366" s="168"/>
      <c r="H1366" s="242"/>
      <c r="I1366" s="231"/>
      <c r="J1366" s="227"/>
      <c r="K1366" s="228"/>
      <c r="L1366" s="228"/>
      <c r="M1366" s="178"/>
      <c r="N1366" s="133"/>
      <c r="O1366" s="131"/>
      <c r="P1366" s="93"/>
    </row>
    <row r="1367" spans="1:16" s="94" customFormat="1" ht="15.75" hidden="1" x14ac:dyDescent="0.25">
      <c r="A1367" s="276"/>
      <c r="B1367" s="279"/>
      <c r="C1367" s="269"/>
      <c r="D1367" s="166"/>
      <c r="E1367" s="96"/>
      <c r="F1367" s="96"/>
      <c r="G1367" s="168"/>
      <c r="H1367" s="242"/>
      <c r="I1367" s="231"/>
      <c r="J1367" s="227"/>
      <c r="K1367" s="228"/>
      <c r="L1367" s="228"/>
      <c r="M1367" s="178"/>
      <c r="N1367" s="133"/>
      <c r="O1367" s="131"/>
      <c r="P1367" s="93"/>
    </row>
    <row r="1368" spans="1:16" s="94" customFormat="1" ht="15.75" hidden="1" x14ac:dyDescent="0.25">
      <c r="A1368" s="276"/>
      <c r="B1368" s="279"/>
      <c r="C1368" s="269"/>
      <c r="D1368" s="166"/>
      <c r="E1368" s="96"/>
      <c r="F1368" s="96"/>
      <c r="G1368" s="168"/>
      <c r="H1368" s="242"/>
      <c r="I1368" s="231"/>
      <c r="J1368" s="227"/>
      <c r="K1368" s="228"/>
      <c r="L1368" s="228"/>
      <c r="M1368" s="178"/>
      <c r="N1368" s="133"/>
      <c r="O1368" s="131"/>
      <c r="P1368" s="93"/>
    </row>
    <row r="1369" spans="1:16" s="94" customFormat="1" ht="15.75" hidden="1" x14ac:dyDescent="0.25">
      <c r="A1369" s="276"/>
      <c r="B1369" s="279"/>
      <c r="C1369" s="269"/>
      <c r="D1369" s="166"/>
      <c r="E1369" s="96"/>
      <c r="F1369" s="96"/>
      <c r="G1369" s="168"/>
      <c r="H1369" s="242"/>
      <c r="I1369" s="231"/>
      <c r="J1369" s="227"/>
      <c r="K1369" s="228"/>
      <c r="L1369" s="228"/>
      <c r="M1369" s="178"/>
      <c r="N1369" s="133"/>
      <c r="O1369" s="131"/>
      <c r="P1369" s="93"/>
    </row>
    <row r="1370" spans="1:16" s="94" customFormat="1" ht="15.75" hidden="1" x14ac:dyDescent="0.25">
      <c r="A1370" s="276"/>
      <c r="B1370" s="279"/>
      <c r="C1370" s="269"/>
      <c r="D1370" s="166"/>
      <c r="E1370" s="96"/>
      <c r="F1370" s="96"/>
      <c r="G1370" s="168"/>
      <c r="H1370" s="242"/>
      <c r="I1370" s="231"/>
      <c r="J1370" s="227"/>
      <c r="K1370" s="228"/>
      <c r="L1370" s="228"/>
      <c r="M1370" s="178"/>
      <c r="N1370" s="133"/>
      <c r="O1370" s="131"/>
      <c r="P1370" s="93"/>
    </row>
    <row r="1371" spans="1:16" s="94" customFormat="1" ht="15.75" hidden="1" x14ac:dyDescent="0.25">
      <c r="A1371" s="276"/>
      <c r="B1371" s="279"/>
      <c r="C1371" s="269"/>
      <c r="D1371" s="166"/>
      <c r="E1371" s="96"/>
      <c r="F1371" s="96"/>
      <c r="G1371" s="168"/>
      <c r="H1371" s="242"/>
      <c r="I1371" s="231"/>
      <c r="J1371" s="227"/>
      <c r="K1371" s="228"/>
      <c r="L1371" s="228"/>
      <c r="M1371" s="178"/>
      <c r="N1371" s="133"/>
      <c r="O1371" s="131"/>
      <c r="P1371" s="93"/>
    </row>
    <row r="1372" spans="1:16" s="94" customFormat="1" ht="15.75" hidden="1" x14ac:dyDescent="0.25">
      <c r="A1372" s="276"/>
      <c r="B1372" s="279"/>
      <c r="C1372" s="241"/>
      <c r="D1372" s="166"/>
      <c r="E1372" s="96"/>
      <c r="F1372" s="96"/>
      <c r="G1372" s="168"/>
      <c r="H1372" s="242"/>
      <c r="I1372" s="231"/>
      <c r="J1372" s="227"/>
      <c r="K1372" s="228"/>
      <c r="L1372" s="228"/>
      <c r="M1372" s="178"/>
      <c r="N1372" s="133"/>
      <c r="O1372" s="132"/>
      <c r="P1372" s="93"/>
    </row>
    <row r="1373" spans="1:16" s="94" customFormat="1" ht="15.75" hidden="1" x14ac:dyDescent="0.25">
      <c r="A1373" s="276"/>
      <c r="B1373" s="279"/>
      <c r="C1373" s="241"/>
      <c r="D1373" s="166"/>
      <c r="E1373" s="96"/>
      <c r="F1373" s="96"/>
      <c r="G1373" s="168"/>
      <c r="H1373" s="242"/>
      <c r="I1373" s="231"/>
      <c r="J1373" s="227"/>
      <c r="K1373" s="228"/>
      <c r="L1373" s="228"/>
      <c r="M1373" s="178"/>
      <c r="N1373" s="133"/>
      <c r="O1373" s="131"/>
      <c r="P1373" s="93"/>
    </row>
    <row r="1374" spans="1:16" s="94" customFormat="1" ht="15.75" hidden="1" x14ac:dyDescent="0.25">
      <c r="A1374" s="276"/>
      <c r="B1374" s="279"/>
      <c r="C1374" s="241"/>
      <c r="D1374" s="166"/>
      <c r="E1374" s="166"/>
      <c r="F1374" s="166"/>
      <c r="G1374" s="168"/>
      <c r="H1374" s="242"/>
      <c r="I1374" s="231"/>
      <c r="J1374" s="227"/>
      <c r="K1374" s="228"/>
      <c r="L1374" s="228"/>
      <c r="M1374" s="178"/>
      <c r="N1374" s="133"/>
      <c r="O1374" s="131"/>
      <c r="P1374" s="93"/>
    </row>
    <row r="1375" spans="1:16" s="94" customFormat="1" ht="15.75" hidden="1" x14ac:dyDescent="0.25">
      <c r="A1375" s="277"/>
      <c r="B1375" s="280"/>
      <c r="C1375" s="249"/>
      <c r="D1375" s="166"/>
      <c r="E1375" s="96"/>
      <c r="F1375" s="96"/>
      <c r="G1375" s="168"/>
      <c r="H1375" s="242"/>
      <c r="I1375" s="231"/>
      <c r="J1375" s="227"/>
      <c r="K1375" s="228"/>
      <c r="L1375" s="228"/>
      <c r="M1375" s="178"/>
      <c r="N1375" s="133"/>
      <c r="O1375" s="131"/>
      <c r="P1375" s="93"/>
    </row>
    <row r="1376" spans="1:16" s="94" customFormat="1" hidden="1" x14ac:dyDescent="0.25">
      <c r="A1376" s="275"/>
      <c r="B1376" s="278"/>
      <c r="C1376" s="167"/>
      <c r="D1376" s="281"/>
      <c r="E1376" s="281"/>
      <c r="F1376" s="281"/>
      <c r="G1376" s="282"/>
      <c r="H1376" s="197"/>
      <c r="I1376" s="197"/>
      <c r="J1376" s="197"/>
      <c r="K1376" s="224"/>
      <c r="L1376" s="224"/>
      <c r="M1376" s="197"/>
      <c r="N1376" s="133"/>
      <c r="O1376" s="131"/>
      <c r="P1376" s="93"/>
    </row>
    <row r="1377" spans="1:16" s="94" customFormat="1" hidden="1" x14ac:dyDescent="0.25">
      <c r="A1377" s="276"/>
      <c r="B1377" s="279"/>
      <c r="C1377" s="167"/>
      <c r="D1377" s="283"/>
      <c r="E1377" s="283"/>
      <c r="F1377" s="283"/>
      <c r="G1377" s="284"/>
      <c r="H1377" s="197"/>
      <c r="I1377" s="197"/>
      <c r="J1377" s="197"/>
      <c r="K1377" s="224"/>
      <c r="L1377" s="224"/>
      <c r="M1377" s="178"/>
      <c r="N1377" s="133"/>
      <c r="O1377" s="131"/>
      <c r="P1377" s="93"/>
    </row>
    <row r="1378" spans="1:16" s="94" customFormat="1" ht="15.75" hidden="1" x14ac:dyDescent="0.25">
      <c r="A1378" s="276"/>
      <c r="B1378" s="279"/>
      <c r="C1378" s="167"/>
      <c r="D1378" s="179"/>
      <c r="E1378" s="180"/>
      <c r="F1378" s="180"/>
      <c r="G1378" s="168"/>
      <c r="H1378" s="227"/>
      <c r="I1378" s="227"/>
      <c r="J1378" s="227"/>
      <c r="K1378" s="228"/>
      <c r="L1378" s="228"/>
      <c r="M1378" s="178"/>
      <c r="N1378" s="133"/>
      <c r="O1378" s="131"/>
      <c r="P1378" s="93"/>
    </row>
    <row r="1379" spans="1:16" s="92" customFormat="1" ht="15.75" hidden="1" x14ac:dyDescent="0.25">
      <c r="A1379" s="276"/>
      <c r="B1379" s="279"/>
      <c r="C1379" s="170"/>
      <c r="D1379" s="185"/>
      <c r="E1379" s="186"/>
      <c r="F1379" s="186"/>
      <c r="G1379" s="188"/>
      <c r="H1379" s="227"/>
      <c r="I1379" s="229"/>
      <c r="J1379" s="229"/>
      <c r="K1379" s="230"/>
      <c r="L1379" s="230"/>
      <c r="M1379" s="192"/>
      <c r="N1379" s="139"/>
      <c r="O1379" s="132"/>
      <c r="P1379" s="91"/>
    </row>
    <row r="1380" spans="1:16" s="94" customFormat="1" ht="15.75" hidden="1" x14ac:dyDescent="0.25">
      <c r="A1380" s="276"/>
      <c r="B1380" s="279"/>
      <c r="C1380" s="167"/>
      <c r="D1380" s="179"/>
      <c r="E1380" s="180"/>
      <c r="F1380" s="180"/>
      <c r="G1380" s="168"/>
      <c r="H1380" s="197"/>
      <c r="I1380" s="231"/>
      <c r="J1380" s="197"/>
      <c r="K1380" s="224"/>
      <c r="L1380" s="228"/>
      <c r="M1380" s="178"/>
      <c r="N1380" s="133"/>
      <c r="O1380" s="131"/>
      <c r="P1380" s="93"/>
    </row>
    <row r="1381" spans="1:16" s="92" customFormat="1" ht="15.75" hidden="1" x14ac:dyDescent="0.25">
      <c r="A1381" s="276"/>
      <c r="B1381" s="279"/>
      <c r="C1381" s="170"/>
      <c r="D1381" s="185"/>
      <c r="E1381" s="186"/>
      <c r="F1381" s="186"/>
      <c r="G1381" s="188"/>
      <c r="H1381" s="197"/>
      <c r="I1381" s="232"/>
      <c r="J1381" s="175"/>
      <c r="K1381" s="233"/>
      <c r="L1381" s="230"/>
      <c r="M1381" s="192"/>
      <c r="N1381" s="139"/>
      <c r="O1381" s="132"/>
      <c r="P1381" s="91"/>
    </row>
    <row r="1382" spans="1:16" s="94" customFormat="1" ht="15.75" hidden="1" x14ac:dyDescent="0.25">
      <c r="A1382" s="276"/>
      <c r="B1382" s="279"/>
      <c r="C1382" s="167"/>
      <c r="D1382" s="285"/>
      <c r="E1382" s="285"/>
      <c r="F1382" s="285"/>
      <c r="G1382" s="284"/>
      <c r="H1382" s="197"/>
      <c r="I1382" s="231"/>
      <c r="J1382" s="231"/>
      <c r="K1382" s="224"/>
      <c r="L1382" s="228"/>
      <c r="M1382" s="178"/>
      <c r="N1382" s="133"/>
      <c r="O1382" s="131"/>
      <c r="P1382" s="93"/>
    </row>
    <row r="1383" spans="1:16" s="94" customFormat="1" ht="15.75" hidden="1" x14ac:dyDescent="0.25">
      <c r="A1383" s="276"/>
      <c r="B1383" s="279"/>
      <c r="C1383" s="272"/>
      <c r="D1383" s="166"/>
      <c r="E1383" s="193"/>
      <c r="F1383" s="193"/>
      <c r="G1383" s="168"/>
      <c r="H1383" s="197"/>
      <c r="I1383" s="231"/>
      <c r="J1383" s="227"/>
      <c r="K1383" s="228"/>
      <c r="L1383" s="228"/>
      <c r="M1383" s="178"/>
      <c r="N1383" s="133"/>
      <c r="O1383" s="131"/>
      <c r="P1383" s="93"/>
    </row>
    <row r="1384" spans="1:16" s="94" customFormat="1" ht="15.75" hidden="1" x14ac:dyDescent="0.25">
      <c r="A1384" s="276"/>
      <c r="B1384" s="279"/>
      <c r="C1384" s="273"/>
      <c r="D1384" s="166"/>
      <c r="E1384" s="193"/>
      <c r="F1384" s="193"/>
      <c r="G1384" s="168"/>
      <c r="H1384" s="197"/>
      <c r="I1384" s="231"/>
      <c r="J1384" s="227"/>
      <c r="K1384" s="228"/>
      <c r="L1384" s="228"/>
      <c r="M1384" s="178"/>
      <c r="N1384" s="133"/>
      <c r="O1384" s="131"/>
      <c r="P1384" s="93"/>
    </row>
    <row r="1385" spans="1:16" s="94" customFormat="1" ht="15.75" hidden="1" x14ac:dyDescent="0.25">
      <c r="A1385" s="276"/>
      <c r="B1385" s="279"/>
      <c r="C1385" s="273"/>
      <c r="D1385" s="166"/>
      <c r="E1385" s="193"/>
      <c r="F1385" s="193"/>
      <c r="G1385" s="168"/>
      <c r="H1385" s="197"/>
      <c r="I1385" s="231"/>
      <c r="J1385" s="227"/>
      <c r="K1385" s="228"/>
      <c r="L1385" s="228"/>
      <c r="M1385" s="178"/>
      <c r="N1385" s="133"/>
      <c r="O1385" s="131"/>
      <c r="P1385" s="93"/>
    </row>
    <row r="1386" spans="1:16" s="94" customFormat="1" ht="15.75" hidden="1" x14ac:dyDescent="0.25">
      <c r="A1386" s="276"/>
      <c r="B1386" s="279"/>
      <c r="C1386" s="273"/>
      <c r="D1386" s="166"/>
      <c r="E1386" s="193"/>
      <c r="F1386" s="193"/>
      <c r="G1386" s="168"/>
      <c r="H1386" s="197"/>
      <c r="I1386" s="231"/>
      <c r="J1386" s="227"/>
      <c r="K1386" s="228"/>
      <c r="L1386" s="228"/>
      <c r="M1386" s="178"/>
      <c r="N1386" s="133"/>
      <c r="O1386" s="131"/>
      <c r="P1386" s="93"/>
    </row>
    <row r="1387" spans="1:16" s="94" customFormat="1" ht="15.75" hidden="1" x14ac:dyDescent="0.25">
      <c r="A1387" s="276"/>
      <c r="B1387" s="279"/>
      <c r="C1387" s="167"/>
      <c r="D1387" s="166"/>
      <c r="E1387" s="193"/>
      <c r="F1387" s="193"/>
      <c r="G1387" s="168"/>
      <c r="H1387" s="197"/>
      <c r="I1387" s="231"/>
      <c r="J1387" s="227"/>
      <c r="K1387" s="228"/>
      <c r="L1387" s="228"/>
      <c r="M1387" s="178"/>
      <c r="N1387" s="133"/>
      <c r="O1387" s="131"/>
      <c r="P1387" s="93"/>
    </row>
    <row r="1388" spans="1:16" s="94" customFormat="1" ht="15.75" hidden="1" x14ac:dyDescent="0.25">
      <c r="A1388" s="276"/>
      <c r="B1388" s="279"/>
      <c r="C1388" s="272"/>
      <c r="D1388" s="166"/>
      <c r="E1388" s="180"/>
      <c r="F1388" s="193"/>
      <c r="G1388" s="168"/>
      <c r="H1388" s="197"/>
      <c r="I1388" s="231"/>
      <c r="J1388" s="227"/>
      <c r="K1388" s="228"/>
      <c r="L1388" s="228"/>
      <c r="M1388" s="178"/>
      <c r="N1388" s="133"/>
      <c r="O1388" s="131"/>
      <c r="P1388" s="93"/>
    </row>
    <row r="1389" spans="1:16" s="94" customFormat="1" ht="15.75" hidden="1" x14ac:dyDescent="0.25">
      <c r="A1389" s="276"/>
      <c r="B1389" s="279"/>
      <c r="C1389" s="273"/>
      <c r="D1389" s="166"/>
      <c r="E1389" s="180"/>
      <c r="F1389" s="193"/>
      <c r="G1389" s="168"/>
      <c r="H1389" s="236"/>
      <c r="I1389" s="231"/>
      <c r="J1389" s="227"/>
      <c r="K1389" s="228"/>
      <c r="L1389" s="228"/>
      <c r="M1389" s="178"/>
      <c r="N1389" s="133"/>
      <c r="O1389" s="131"/>
      <c r="P1389" s="93"/>
    </row>
    <row r="1390" spans="1:16" s="94" customFormat="1" ht="15.75" hidden="1" x14ac:dyDescent="0.25">
      <c r="A1390" s="276"/>
      <c r="B1390" s="279"/>
      <c r="C1390" s="273"/>
      <c r="D1390" s="166"/>
      <c r="E1390" s="180"/>
      <c r="F1390" s="193"/>
      <c r="G1390" s="168"/>
      <c r="H1390" s="197"/>
      <c r="I1390" s="231"/>
      <c r="J1390" s="227"/>
      <c r="K1390" s="228"/>
      <c r="L1390" s="228"/>
      <c r="M1390" s="178"/>
      <c r="N1390" s="133"/>
      <c r="O1390" s="131"/>
      <c r="P1390" s="93"/>
    </row>
    <row r="1391" spans="1:16" s="94" customFormat="1" ht="15.75" hidden="1" x14ac:dyDescent="0.25">
      <c r="A1391" s="276"/>
      <c r="B1391" s="279"/>
      <c r="C1391" s="274"/>
      <c r="D1391" s="166"/>
      <c r="E1391" s="180"/>
      <c r="F1391" s="193"/>
      <c r="G1391" s="168"/>
      <c r="H1391" s="197"/>
      <c r="I1391" s="231"/>
      <c r="J1391" s="227"/>
      <c r="K1391" s="228"/>
      <c r="L1391" s="228"/>
      <c r="M1391" s="178"/>
      <c r="N1391" s="133"/>
      <c r="O1391" s="131"/>
      <c r="P1391" s="93"/>
    </row>
    <row r="1392" spans="1:16" s="94" customFormat="1" ht="15.75" hidden="1" x14ac:dyDescent="0.25">
      <c r="A1392" s="276"/>
      <c r="B1392" s="279"/>
      <c r="C1392" s="238"/>
      <c r="D1392" s="166"/>
      <c r="E1392" s="180"/>
      <c r="F1392" s="193"/>
      <c r="G1392" s="168"/>
      <c r="H1392" s="197"/>
      <c r="I1392" s="231"/>
      <c r="J1392" s="227"/>
      <c r="K1392" s="228"/>
      <c r="L1392" s="228"/>
      <c r="M1392" s="178"/>
      <c r="N1392" s="133"/>
      <c r="O1392" s="131"/>
      <c r="P1392" s="93"/>
    </row>
    <row r="1393" spans="1:16" s="94" customFormat="1" ht="15.75" hidden="1" x14ac:dyDescent="0.25">
      <c r="A1393" s="276"/>
      <c r="B1393" s="279"/>
      <c r="C1393" s="167"/>
      <c r="D1393" s="283"/>
      <c r="E1393" s="283"/>
      <c r="F1393" s="283"/>
      <c r="G1393" s="284"/>
      <c r="H1393" s="197"/>
      <c r="I1393" s="231"/>
      <c r="J1393" s="197"/>
      <c r="K1393" s="224"/>
      <c r="L1393" s="228"/>
      <c r="M1393" s="197"/>
      <c r="N1393" s="133"/>
      <c r="O1393" s="131"/>
      <c r="P1393" s="93"/>
    </row>
    <row r="1394" spans="1:16" s="94" customFormat="1" ht="15.75" hidden="1" x14ac:dyDescent="0.25">
      <c r="A1394" s="276"/>
      <c r="B1394" s="279"/>
      <c r="C1394" s="167"/>
      <c r="D1394" s="179"/>
      <c r="E1394" s="180"/>
      <c r="F1394" s="180"/>
      <c r="G1394" s="168"/>
      <c r="H1394" s="197"/>
      <c r="I1394" s="231"/>
      <c r="J1394" s="197"/>
      <c r="K1394" s="224"/>
      <c r="L1394" s="228"/>
      <c r="M1394" s="197"/>
      <c r="N1394" s="133"/>
      <c r="O1394" s="131"/>
      <c r="P1394" s="93"/>
    </row>
    <row r="1395" spans="1:16" s="94" customFormat="1" ht="15.75" hidden="1" x14ac:dyDescent="0.25">
      <c r="A1395" s="276"/>
      <c r="B1395" s="279"/>
      <c r="C1395" s="167"/>
      <c r="D1395" s="286"/>
      <c r="E1395" s="286"/>
      <c r="F1395" s="286"/>
      <c r="G1395" s="287"/>
      <c r="H1395" s="197"/>
      <c r="I1395" s="231"/>
      <c r="J1395" s="197"/>
      <c r="K1395" s="224"/>
      <c r="L1395" s="228"/>
      <c r="M1395" s="197"/>
      <c r="N1395" s="133"/>
      <c r="O1395" s="132"/>
      <c r="P1395" s="93"/>
    </row>
    <row r="1396" spans="1:16" s="94" customFormat="1" ht="15.75" hidden="1" x14ac:dyDescent="0.25">
      <c r="A1396" s="276"/>
      <c r="B1396" s="279"/>
      <c r="C1396" s="198"/>
      <c r="D1396" s="286"/>
      <c r="E1396" s="286"/>
      <c r="F1396" s="286"/>
      <c r="G1396" s="287"/>
      <c r="H1396" s="168"/>
      <c r="I1396" s="231"/>
      <c r="J1396" s="168"/>
      <c r="K1396" s="239"/>
      <c r="L1396" s="228"/>
      <c r="M1396" s="197"/>
      <c r="N1396" s="133"/>
      <c r="O1396" s="132"/>
      <c r="P1396" s="93"/>
    </row>
    <row r="1397" spans="1:16" s="94" customFormat="1" ht="15.75" hidden="1" x14ac:dyDescent="0.25">
      <c r="A1397" s="276"/>
      <c r="B1397" s="279"/>
      <c r="C1397" s="198"/>
      <c r="D1397" s="166"/>
      <c r="E1397" s="199"/>
      <c r="F1397" s="199"/>
      <c r="G1397" s="168"/>
      <c r="H1397" s="227"/>
      <c r="I1397" s="231"/>
      <c r="J1397" s="227"/>
      <c r="K1397" s="228"/>
      <c r="L1397" s="228"/>
      <c r="M1397" s="178"/>
      <c r="N1397" s="133"/>
      <c r="O1397" s="131"/>
      <c r="P1397" s="93"/>
    </row>
    <row r="1398" spans="1:16" s="94" customFormat="1" ht="15.75" hidden="1" x14ac:dyDescent="0.25">
      <c r="A1398" s="276"/>
      <c r="B1398" s="279"/>
      <c r="C1398" s="198"/>
      <c r="D1398" s="166"/>
      <c r="E1398" s="199"/>
      <c r="F1398" s="199"/>
      <c r="G1398" s="168"/>
      <c r="H1398" s="240"/>
      <c r="I1398" s="231"/>
      <c r="J1398" s="227"/>
      <c r="K1398" s="228"/>
      <c r="L1398" s="228"/>
      <c r="M1398" s="178"/>
      <c r="N1398" s="133"/>
      <c r="O1398" s="131"/>
      <c r="P1398" s="93"/>
    </row>
    <row r="1399" spans="1:16" s="94" customFormat="1" ht="15.75" hidden="1" x14ac:dyDescent="0.25">
      <c r="A1399" s="276"/>
      <c r="B1399" s="279"/>
      <c r="C1399" s="269"/>
      <c r="D1399" s="166"/>
      <c r="E1399" s="200"/>
      <c r="F1399" s="200"/>
      <c r="G1399" s="168"/>
      <c r="H1399" s="196"/>
      <c r="I1399" s="231"/>
      <c r="J1399" s="227"/>
      <c r="K1399" s="228"/>
      <c r="L1399" s="228"/>
      <c r="M1399" s="178"/>
      <c r="N1399" s="133"/>
      <c r="O1399" s="131"/>
      <c r="P1399" s="93"/>
    </row>
    <row r="1400" spans="1:16" s="94" customFormat="1" ht="15.75" hidden="1" x14ac:dyDescent="0.25">
      <c r="A1400" s="276"/>
      <c r="B1400" s="279"/>
      <c r="C1400" s="269"/>
      <c r="D1400" s="166"/>
      <c r="E1400" s="200"/>
      <c r="F1400" s="200"/>
      <c r="G1400" s="168"/>
      <c r="H1400" s="240"/>
      <c r="I1400" s="231"/>
      <c r="J1400" s="227"/>
      <c r="K1400" s="184"/>
      <c r="L1400" s="228"/>
      <c r="M1400" s="178"/>
      <c r="N1400" s="133"/>
      <c r="O1400" s="131"/>
      <c r="P1400" s="93"/>
    </row>
    <row r="1401" spans="1:16" s="94" customFormat="1" ht="15.75" hidden="1" x14ac:dyDescent="0.25">
      <c r="A1401" s="276"/>
      <c r="B1401" s="279"/>
      <c r="C1401" s="269"/>
      <c r="D1401" s="166"/>
      <c r="E1401" s="200"/>
      <c r="F1401" s="200"/>
      <c r="G1401" s="168"/>
      <c r="H1401" s="240"/>
      <c r="I1401" s="231"/>
      <c r="J1401" s="227"/>
      <c r="K1401" s="228"/>
      <c r="L1401" s="228"/>
      <c r="M1401" s="178"/>
      <c r="N1401" s="133"/>
      <c r="O1401" s="131"/>
      <c r="P1401" s="93"/>
    </row>
    <row r="1402" spans="1:16" s="94" customFormat="1" ht="15.75" hidden="1" x14ac:dyDescent="0.25">
      <c r="A1402" s="276"/>
      <c r="B1402" s="279"/>
      <c r="C1402" s="241"/>
      <c r="D1402" s="166"/>
      <c r="E1402" s="200"/>
      <c r="F1402" s="200"/>
      <c r="G1402" s="168"/>
      <c r="H1402" s="240"/>
      <c r="I1402" s="231"/>
      <c r="J1402" s="227"/>
      <c r="K1402" s="228"/>
      <c r="L1402" s="228"/>
      <c r="M1402" s="178"/>
      <c r="N1402" s="133"/>
      <c r="O1402" s="131"/>
      <c r="P1402" s="93"/>
    </row>
    <row r="1403" spans="1:16" s="94" customFormat="1" ht="15.75" hidden="1" x14ac:dyDescent="0.25">
      <c r="A1403" s="276"/>
      <c r="B1403" s="279"/>
      <c r="C1403" s="267"/>
      <c r="D1403" s="166"/>
      <c r="E1403" s="96"/>
      <c r="F1403" s="96"/>
      <c r="G1403" s="168"/>
      <c r="H1403" s="242"/>
      <c r="I1403" s="231"/>
      <c r="J1403" s="227"/>
      <c r="K1403" s="228"/>
      <c r="L1403" s="228"/>
      <c r="M1403" s="178"/>
      <c r="N1403" s="133"/>
      <c r="O1403" s="131"/>
      <c r="P1403" s="93"/>
    </row>
    <row r="1404" spans="1:16" s="94" customFormat="1" ht="15.75" hidden="1" x14ac:dyDescent="0.25">
      <c r="A1404" s="276"/>
      <c r="B1404" s="279"/>
      <c r="C1404" s="268"/>
      <c r="D1404" s="166"/>
      <c r="E1404" s="96"/>
      <c r="F1404" s="96"/>
      <c r="G1404" s="168"/>
      <c r="H1404" s="242"/>
      <c r="I1404" s="231"/>
      <c r="J1404" s="227"/>
      <c r="K1404" s="228"/>
      <c r="L1404" s="228"/>
      <c r="M1404" s="178"/>
      <c r="N1404" s="133"/>
      <c r="O1404" s="131"/>
      <c r="P1404" s="93"/>
    </row>
    <row r="1405" spans="1:16" s="94" customFormat="1" ht="15.75" hidden="1" x14ac:dyDescent="0.25">
      <c r="A1405" s="276"/>
      <c r="B1405" s="279"/>
      <c r="C1405" s="243"/>
      <c r="D1405" s="166"/>
      <c r="E1405" s="96"/>
      <c r="F1405" s="96"/>
      <c r="G1405" s="168"/>
      <c r="H1405" s="242"/>
      <c r="I1405" s="231"/>
      <c r="J1405" s="227"/>
      <c r="K1405" s="228"/>
      <c r="L1405" s="228"/>
      <c r="M1405" s="178"/>
      <c r="N1405" s="133"/>
      <c r="O1405" s="131"/>
      <c r="P1405" s="93"/>
    </row>
    <row r="1406" spans="1:16" s="94" customFormat="1" ht="15.75" hidden="1" x14ac:dyDescent="0.25">
      <c r="A1406" s="276"/>
      <c r="B1406" s="279"/>
      <c r="C1406" s="198"/>
      <c r="D1406" s="285"/>
      <c r="E1406" s="285"/>
      <c r="F1406" s="285"/>
      <c r="G1406" s="284"/>
      <c r="H1406" s="161"/>
      <c r="I1406" s="231"/>
      <c r="J1406" s="161"/>
      <c r="K1406" s="244"/>
      <c r="L1406" s="228"/>
      <c r="M1406" s="197"/>
      <c r="N1406" s="133"/>
      <c r="O1406" s="132"/>
      <c r="P1406" s="93"/>
    </row>
    <row r="1407" spans="1:16" s="94" customFormat="1" ht="15.75" hidden="1" x14ac:dyDescent="0.25">
      <c r="A1407" s="276"/>
      <c r="B1407" s="279"/>
      <c r="C1407" s="241"/>
      <c r="D1407" s="166"/>
      <c r="E1407" s="193"/>
      <c r="F1407" s="193"/>
      <c r="G1407" s="168"/>
      <c r="H1407" s="240"/>
      <c r="I1407" s="231"/>
      <c r="J1407" s="227"/>
      <c r="K1407" s="228"/>
      <c r="L1407" s="228"/>
      <c r="M1407" s="178"/>
      <c r="N1407" s="133"/>
      <c r="O1407" s="131"/>
      <c r="P1407" s="93"/>
    </row>
    <row r="1408" spans="1:16" s="94" customFormat="1" ht="15.75" hidden="1" x14ac:dyDescent="0.25">
      <c r="A1408" s="276"/>
      <c r="B1408" s="279"/>
      <c r="C1408" s="198"/>
      <c r="D1408" s="166"/>
      <c r="E1408" s="193"/>
      <c r="F1408" s="193"/>
      <c r="G1408" s="168"/>
      <c r="H1408" s="240"/>
      <c r="I1408" s="231"/>
      <c r="J1408" s="227"/>
      <c r="K1408" s="228"/>
      <c r="L1408" s="228"/>
      <c r="M1408" s="178"/>
      <c r="N1408" s="133"/>
      <c r="O1408" s="131"/>
      <c r="P1408" s="93"/>
    </row>
    <row r="1409" spans="1:16" s="94" customFormat="1" ht="15.75" hidden="1" x14ac:dyDescent="0.25">
      <c r="A1409" s="276"/>
      <c r="B1409" s="279"/>
      <c r="C1409" s="198"/>
      <c r="D1409" s="283"/>
      <c r="E1409" s="283"/>
      <c r="F1409" s="283"/>
      <c r="G1409" s="284"/>
      <c r="H1409" s="197"/>
      <c r="I1409" s="231"/>
      <c r="J1409" s="197"/>
      <c r="K1409" s="224"/>
      <c r="L1409" s="228"/>
      <c r="M1409" s="197"/>
      <c r="N1409" s="133"/>
      <c r="O1409" s="131"/>
      <c r="P1409" s="93"/>
    </row>
    <row r="1410" spans="1:16" s="94" customFormat="1" ht="15.75" hidden="1" x14ac:dyDescent="0.25">
      <c r="A1410" s="276"/>
      <c r="B1410" s="279"/>
      <c r="C1410" s="198"/>
      <c r="D1410" s="179"/>
      <c r="E1410" s="180"/>
      <c r="F1410" s="180"/>
      <c r="G1410" s="168"/>
      <c r="H1410" s="197"/>
      <c r="I1410" s="231"/>
      <c r="J1410" s="197"/>
      <c r="K1410" s="224"/>
      <c r="L1410" s="228"/>
      <c r="M1410" s="197"/>
      <c r="N1410" s="133"/>
      <c r="O1410" s="131"/>
      <c r="P1410" s="93"/>
    </row>
    <row r="1411" spans="1:16" s="94" customFormat="1" ht="15.75" hidden="1" x14ac:dyDescent="0.25">
      <c r="A1411" s="276"/>
      <c r="B1411" s="279"/>
      <c r="C1411" s="267"/>
      <c r="D1411" s="288"/>
      <c r="E1411" s="288"/>
      <c r="F1411" s="288"/>
      <c r="G1411" s="289"/>
      <c r="H1411" s="197"/>
      <c r="I1411" s="231"/>
      <c r="J1411" s="197"/>
      <c r="K1411" s="224"/>
      <c r="L1411" s="228"/>
      <c r="M1411" s="197"/>
      <c r="N1411" s="133"/>
      <c r="O1411" s="131"/>
      <c r="P1411" s="93"/>
    </row>
    <row r="1412" spans="1:16" s="94" customFormat="1" ht="15.75" hidden="1" x14ac:dyDescent="0.25">
      <c r="A1412" s="276"/>
      <c r="B1412" s="279"/>
      <c r="C1412" s="271"/>
      <c r="D1412" s="179"/>
      <c r="E1412" s="199"/>
      <c r="F1412" s="199"/>
      <c r="G1412" s="168"/>
      <c r="H1412" s="242"/>
      <c r="I1412" s="231"/>
      <c r="J1412" s="227"/>
      <c r="K1412" s="228"/>
      <c r="L1412" s="228"/>
      <c r="M1412" s="178"/>
      <c r="N1412" s="133"/>
      <c r="O1412" s="131"/>
      <c r="P1412" s="93"/>
    </row>
    <row r="1413" spans="1:16" s="94" customFormat="1" ht="15.75" hidden="1" x14ac:dyDescent="0.25">
      <c r="A1413" s="276"/>
      <c r="B1413" s="279"/>
      <c r="C1413" s="271"/>
      <c r="D1413" s="179"/>
      <c r="E1413" s="199"/>
      <c r="F1413" s="199"/>
      <c r="G1413" s="168"/>
      <c r="H1413" s="245"/>
      <c r="I1413" s="231"/>
      <c r="J1413" s="227"/>
      <c r="K1413" s="228"/>
      <c r="L1413" s="228"/>
      <c r="M1413" s="178"/>
      <c r="N1413" s="133"/>
      <c r="O1413" s="131"/>
      <c r="P1413" s="93"/>
    </row>
    <row r="1414" spans="1:16" s="94" customFormat="1" ht="15.75" hidden="1" x14ac:dyDescent="0.25">
      <c r="A1414" s="276"/>
      <c r="B1414" s="279"/>
      <c r="C1414" s="271"/>
      <c r="D1414" s="179"/>
      <c r="E1414" s="199"/>
      <c r="F1414" s="199"/>
      <c r="G1414" s="168"/>
      <c r="H1414" s="245"/>
      <c r="I1414" s="231"/>
      <c r="J1414" s="227"/>
      <c r="K1414" s="228"/>
      <c r="L1414" s="228"/>
      <c r="M1414" s="178"/>
      <c r="N1414" s="133"/>
      <c r="O1414" s="143"/>
      <c r="P1414" s="93"/>
    </row>
    <row r="1415" spans="1:16" s="98" customFormat="1" ht="15.75" hidden="1" x14ac:dyDescent="0.25">
      <c r="A1415" s="276"/>
      <c r="B1415" s="279"/>
      <c r="C1415" s="271"/>
      <c r="D1415" s="166"/>
      <c r="E1415" s="179"/>
      <c r="F1415" s="179"/>
      <c r="G1415" s="168"/>
      <c r="H1415" s="245"/>
      <c r="I1415" s="231"/>
      <c r="J1415" s="227"/>
      <c r="K1415" s="228"/>
      <c r="L1415" s="228"/>
      <c r="M1415" s="178"/>
      <c r="N1415" s="133"/>
      <c r="O1415" s="131"/>
      <c r="P1415" s="97"/>
    </row>
    <row r="1416" spans="1:16" s="94" customFormat="1" ht="15.75" hidden="1" x14ac:dyDescent="0.25">
      <c r="A1416" s="276"/>
      <c r="B1416" s="279"/>
      <c r="C1416" s="271"/>
      <c r="D1416" s="179"/>
      <c r="E1416" s="199"/>
      <c r="F1416" s="199"/>
      <c r="G1416" s="168"/>
      <c r="H1416" s="242"/>
      <c r="I1416" s="231"/>
      <c r="J1416" s="227"/>
      <c r="K1416" s="228"/>
      <c r="L1416" s="228"/>
      <c r="M1416" s="178"/>
      <c r="N1416" s="133"/>
      <c r="O1416" s="131"/>
      <c r="P1416" s="93"/>
    </row>
    <row r="1417" spans="1:16" s="94" customFormat="1" ht="15.75" hidden="1" x14ac:dyDescent="0.25">
      <c r="A1417" s="276"/>
      <c r="B1417" s="279"/>
      <c r="C1417" s="268"/>
      <c r="D1417" s="179"/>
      <c r="E1417" s="199"/>
      <c r="F1417" s="199"/>
      <c r="G1417" s="168"/>
      <c r="H1417" s="245"/>
      <c r="I1417" s="231"/>
      <c r="J1417" s="227"/>
      <c r="K1417" s="228"/>
      <c r="L1417" s="228"/>
      <c r="M1417" s="178"/>
      <c r="N1417" s="133"/>
      <c r="O1417" s="131"/>
      <c r="P1417" s="93"/>
    </row>
    <row r="1418" spans="1:16" s="94" customFormat="1" ht="15.75" hidden="1" x14ac:dyDescent="0.25">
      <c r="A1418" s="276"/>
      <c r="B1418" s="279"/>
      <c r="C1418" s="267"/>
      <c r="D1418" s="288"/>
      <c r="E1418" s="288"/>
      <c r="F1418" s="288"/>
      <c r="G1418" s="289"/>
      <c r="H1418" s="197"/>
      <c r="I1418" s="231"/>
      <c r="J1418" s="227"/>
      <c r="K1418" s="224"/>
      <c r="L1418" s="228"/>
      <c r="M1418" s="197"/>
      <c r="N1418" s="133"/>
      <c r="O1418" s="131"/>
      <c r="P1418" s="93"/>
    </row>
    <row r="1419" spans="1:16" s="94" customFormat="1" ht="15.75" hidden="1" x14ac:dyDescent="0.25">
      <c r="A1419" s="276"/>
      <c r="B1419" s="279"/>
      <c r="C1419" s="268"/>
      <c r="D1419" s="179"/>
      <c r="E1419" s="180"/>
      <c r="F1419" s="180"/>
      <c r="G1419" s="168"/>
      <c r="H1419" s="242"/>
      <c r="I1419" s="231"/>
      <c r="J1419" s="227"/>
      <c r="K1419" s="228"/>
      <c r="L1419" s="228"/>
      <c r="M1419" s="178"/>
      <c r="N1419" s="133"/>
      <c r="O1419" s="131"/>
      <c r="P1419" s="93"/>
    </row>
    <row r="1420" spans="1:16" s="94" customFormat="1" ht="15.75" hidden="1" x14ac:dyDescent="0.25">
      <c r="A1420" s="276"/>
      <c r="B1420" s="279"/>
      <c r="C1420" s="198"/>
      <c r="D1420" s="283"/>
      <c r="E1420" s="283"/>
      <c r="F1420" s="283"/>
      <c r="G1420" s="284"/>
      <c r="H1420" s="197"/>
      <c r="I1420" s="231"/>
      <c r="J1420" s="197"/>
      <c r="K1420" s="224"/>
      <c r="L1420" s="228"/>
      <c r="M1420" s="197"/>
      <c r="N1420" s="133"/>
      <c r="O1420" s="131"/>
      <c r="P1420" s="93"/>
    </row>
    <row r="1421" spans="1:16" s="94" customFormat="1" ht="15.75" hidden="1" x14ac:dyDescent="0.25">
      <c r="A1421" s="276"/>
      <c r="B1421" s="279"/>
      <c r="C1421" s="198"/>
      <c r="D1421" s="166"/>
      <c r="E1421" s="96"/>
      <c r="F1421" s="96"/>
      <c r="G1421" s="161"/>
      <c r="H1421" s="197"/>
      <c r="I1421" s="231"/>
      <c r="J1421" s="197"/>
      <c r="K1421" s="224"/>
      <c r="L1421" s="228"/>
      <c r="M1421" s="197"/>
      <c r="N1421" s="133"/>
      <c r="O1421" s="131"/>
      <c r="P1421" s="93"/>
    </row>
    <row r="1422" spans="1:16" s="94" customFormat="1" ht="15.75" hidden="1" x14ac:dyDescent="0.25">
      <c r="A1422" s="276"/>
      <c r="B1422" s="279"/>
      <c r="C1422" s="198"/>
      <c r="D1422" s="288"/>
      <c r="E1422" s="288"/>
      <c r="F1422" s="288"/>
      <c r="G1422" s="289"/>
      <c r="H1422" s="168"/>
      <c r="I1422" s="231"/>
      <c r="J1422" s="168"/>
      <c r="K1422" s="239"/>
      <c r="L1422" s="228"/>
      <c r="M1422" s="197"/>
      <c r="N1422" s="133"/>
      <c r="O1422" s="131"/>
      <c r="P1422" s="93"/>
    </row>
    <row r="1423" spans="1:16" s="94" customFormat="1" ht="15.75" hidden="1" x14ac:dyDescent="0.25">
      <c r="A1423" s="276"/>
      <c r="B1423" s="279"/>
      <c r="C1423" s="269"/>
      <c r="D1423" s="166"/>
      <c r="E1423" s="96"/>
      <c r="F1423" s="96"/>
      <c r="G1423" s="168"/>
      <c r="H1423" s="242"/>
      <c r="I1423" s="231"/>
      <c r="J1423" s="227"/>
      <c r="K1423" s="228"/>
      <c r="L1423" s="228"/>
      <c r="M1423" s="178"/>
      <c r="N1423" s="133"/>
      <c r="O1423" s="131"/>
      <c r="P1423" s="93"/>
    </row>
    <row r="1424" spans="1:16" s="94" customFormat="1" ht="15.75" hidden="1" x14ac:dyDescent="0.25">
      <c r="A1424" s="276"/>
      <c r="B1424" s="279"/>
      <c r="C1424" s="269"/>
      <c r="D1424" s="166"/>
      <c r="E1424" s="96"/>
      <c r="F1424" s="96"/>
      <c r="G1424" s="168"/>
      <c r="H1424" s="242"/>
      <c r="I1424" s="231"/>
      <c r="J1424" s="227"/>
      <c r="K1424" s="228"/>
      <c r="L1424" s="228"/>
      <c r="M1424" s="178"/>
      <c r="N1424" s="133"/>
      <c r="O1424" s="131"/>
      <c r="P1424" s="93"/>
    </row>
    <row r="1425" spans="1:16" s="94" customFormat="1" ht="15.75" hidden="1" x14ac:dyDescent="0.25">
      <c r="A1425" s="276"/>
      <c r="B1425" s="279"/>
      <c r="C1425" s="198"/>
      <c r="D1425" s="166"/>
      <c r="E1425" s="96"/>
      <c r="F1425" s="96"/>
      <c r="G1425" s="168"/>
      <c r="H1425" s="242"/>
      <c r="I1425" s="231"/>
      <c r="J1425" s="227"/>
      <c r="K1425" s="228"/>
      <c r="L1425" s="228"/>
      <c r="M1425" s="178"/>
      <c r="N1425" s="133"/>
      <c r="O1425" s="131"/>
      <c r="P1425" s="93"/>
    </row>
    <row r="1426" spans="1:16" s="94" customFormat="1" ht="15.75" hidden="1" x14ac:dyDescent="0.25">
      <c r="A1426" s="276"/>
      <c r="B1426" s="279"/>
      <c r="C1426" s="269"/>
      <c r="D1426" s="166"/>
      <c r="E1426" s="96"/>
      <c r="F1426" s="96"/>
      <c r="G1426" s="168"/>
      <c r="H1426" s="242"/>
      <c r="I1426" s="231"/>
      <c r="J1426" s="227"/>
      <c r="K1426" s="228"/>
      <c r="L1426" s="228"/>
      <c r="M1426" s="178"/>
      <c r="N1426" s="133"/>
      <c r="O1426" s="131"/>
      <c r="P1426" s="93"/>
    </row>
    <row r="1427" spans="1:16" s="94" customFormat="1" ht="15.75" hidden="1" x14ac:dyDescent="0.25">
      <c r="A1427" s="276"/>
      <c r="B1427" s="279"/>
      <c r="C1427" s="269"/>
      <c r="D1427" s="166"/>
      <c r="E1427" s="96"/>
      <c r="F1427" s="96"/>
      <c r="G1427" s="168"/>
      <c r="H1427" s="242"/>
      <c r="I1427" s="231"/>
      <c r="J1427" s="227"/>
      <c r="K1427" s="228"/>
      <c r="L1427" s="228"/>
      <c r="M1427" s="178"/>
      <c r="N1427" s="133"/>
      <c r="O1427" s="131"/>
      <c r="P1427" s="93"/>
    </row>
    <row r="1428" spans="1:16" s="94" customFormat="1" ht="15.75" hidden="1" x14ac:dyDescent="0.25">
      <c r="A1428" s="276"/>
      <c r="B1428" s="279"/>
      <c r="C1428" s="269"/>
      <c r="D1428" s="166"/>
      <c r="E1428" s="96"/>
      <c r="F1428" s="96"/>
      <c r="G1428" s="168"/>
      <c r="H1428" s="242"/>
      <c r="I1428" s="231"/>
      <c r="J1428" s="227"/>
      <c r="K1428" s="228"/>
      <c r="L1428" s="228"/>
      <c r="M1428" s="178"/>
      <c r="N1428" s="133"/>
      <c r="O1428" s="131"/>
      <c r="P1428" s="93"/>
    </row>
    <row r="1429" spans="1:16" s="94" customFormat="1" ht="15.75" hidden="1" x14ac:dyDescent="0.25">
      <c r="A1429" s="276"/>
      <c r="B1429" s="279"/>
      <c r="C1429" s="269"/>
      <c r="D1429" s="166"/>
      <c r="E1429" s="96"/>
      <c r="F1429" s="96"/>
      <c r="G1429" s="168"/>
      <c r="H1429" s="242"/>
      <c r="I1429" s="231"/>
      <c r="J1429" s="227"/>
      <c r="K1429" s="228"/>
      <c r="L1429" s="228"/>
      <c r="M1429" s="178"/>
      <c r="N1429" s="133"/>
      <c r="O1429" s="131"/>
      <c r="P1429" s="93"/>
    </row>
    <row r="1430" spans="1:16" s="94" customFormat="1" ht="15.75" hidden="1" x14ac:dyDescent="0.25">
      <c r="A1430" s="276"/>
      <c r="B1430" s="279"/>
      <c r="C1430" s="269"/>
      <c r="D1430" s="166"/>
      <c r="E1430" s="96"/>
      <c r="F1430" s="96"/>
      <c r="G1430" s="168"/>
      <c r="H1430" s="242"/>
      <c r="I1430" s="231"/>
      <c r="J1430" s="227"/>
      <c r="K1430" s="228"/>
      <c r="L1430" s="228"/>
      <c r="M1430" s="178"/>
      <c r="N1430" s="133"/>
      <c r="O1430" s="131"/>
      <c r="P1430" s="93"/>
    </row>
    <row r="1431" spans="1:16" s="94" customFormat="1" ht="15.75" hidden="1" x14ac:dyDescent="0.25">
      <c r="A1431" s="276"/>
      <c r="B1431" s="279"/>
      <c r="C1431" s="269"/>
      <c r="D1431" s="166"/>
      <c r="E1431" s="96"/>
      <c r="F1431" s="96"/>
      <c r="G1431" s="168"/>
      <c r="H1431" s="242"/>
      <c r="I1431" s="231"/>
      <c r="J1431" s="227"/>
      <c r="K1431" s="228"/>
      <c r="L1431" s="228"/>
      <c r="M1431" s="178"/>
      <c r="N1431" s="133"/>
      <c r="O1431" s="131"/>
      <c r="P1431" s="93"/>
    </row>
    <row r="1432" spans="1:16" s="94" customFormat="1" ht="15.75" hidden="1" x14ac:dyDescent="0.25">
      <c r="A1432" s="276"/>
      <c r="B1432" s="279"/>
      <c r="C1432" s="269"/>
      <c r="D1432" s="166"/>
      <c r="E1432" s="96"/>
      <c r="F1432" s="96"/>
      <c r="G1432" s="168"/>
      <c r="H1432" s="242"/>
      <c r="I1432" s="231"/>
      <c r="J1432" s="227"/>
      <c r="K1432" s="228"/>
      <c r="L1432" s="228"/>
      <c r="M1432" s="178"/>
      <c r="N1432" s="133"/>
      <c r="O1432" s="131"/>
      <c r="P1432" s="93"/>
    </row>
    <row r="1433" spans="1:16" s="94" customFormat="1" ht="15.75" hidden="1" x14ac:dyDescent="0.25">
      <c r="A1433" s="276"/>
      <c r="B1433" s="279"/>
      <c r="C1433" s="269"/>
      <c r="D1433" s="166"/>
      <c r="E1433" s="96"/>
      <c r="F1433" s="96"/>
      <c r="G1433" s="168"/>
      <c r="H1433" s="242"/>
      <c r="I1433" s="231"/>
      <c r="J1433" s="227"/>
      <c r="K1433" s="228"/>
      <c r="L1433" s="228"/>
      <c r="M1433" s="178"/>
      <c r="N1433" s="133"/>
      <c r="O1433" s="131"/>
      <c r="P1433" s="93"/>
    </row>
    <row r="1434" spans="1:16" s="94" customFormat="1" ht="15.75" hidden="1" x14ac:dyDescent="0.25">
      <c r="A1434" s="276"/>
      <c r="B1434" s="279"/>
      <c r="C1434" s="241"/>
      <c r="D1434" s="166"/>
      <c r="E1434" s="96"/>
      <c r="F1434" s="96"/>
      <c r="G1434" s="168"/>
      <c r="H1434" s="242"/>
      <c r="I1434" s="231"/>
      <c r="J1434" s="227"/>
      <c r="K1434" s="228"/>
      <c r="L1434" s="228"/>
      <c r="M1434" s="178"/>
      <c r="N1434" s="133"/>
      <c r="O1434" s="131"/>
      <c r="P1434" s="93"/>
    </row>
    <row r="1435" spans="1:16" s="94" customFormat="1" ht="15.75" hidden="1" x14ac:dyDescent="0.25">
      <c r="A1435" s="276"/>
      <c r="B1435" s="279"/>
      <c r="C1435" s="267"/>
      <c r="D1435" s="166"/>
      <c r="E1435" s="96"/>
      <c r="F1435" s="96"/>
      <c r="G1435" s="168"/>
      <c r="H1435" s="245"/>
      <c r="I1435" s="231"/>
      <c r="J1435" s="227"/>
      <c r="K1435" s="228"/>
      <c r="L1435" s="228"/>
      <c r="M1435" s="178"/>
      <c r="N1435" s="133"/>
      <c r="O1435" s="131"/>
      <c r="P1435" s="93"/>
    </row>
    <row r="1436" spans="1:16" s="94" customFormat="1" ht="15.75" hidden="1" x14ac:dyDescent="0.25">
      <c r="A1436" s="276"/>
      <c r="B1436" s="279"/>
      <c r="C1436" s="271"/>
      <c r="D1436" s="166"/>
      <c r="E1436" s="96"/>
      <c r="F1436" s="96"/>
      <c r="G1436" s="168"/>
      <c r="H1436" s="246"/>
      <c r="I1436" s="231"/>
      <c r="J1436" s="227"/>
      <c r="K1436" s="228"/>
      <c r="L1436" s="228"/>
      <c r="M1436" s="178"/>
      <c r="N1436" s="133"/>
      <c r="O1436" s="131"/>
      <c r="P1436" s="93"/>
    </row>
    <row r="1437" spans="1:16" s="94" customFormat="1" ht="15.75" hidden="1" x14ac:dyDescent="0.25">
      <c r="A1437" s="276"/>
      <c r="B1437" s="279"/>
      <c r="C1437" s="268"/>
      <c r="D1437" s="166"/>
      <c r="E1437" s="96"/>
      <c r="F1437" s="96"/>
      <c r="G1437" s="168"/>
      <c r="H1437" s="246"/>
      <c r="I1437" s="231"/>
      <c r="J1437" s="227"/>
      <c r="K1437" s="228"/>
      <c r="L1437" s="228"/>
      <c r="M1437" s="178"/>
      <c r="N1437" s="133"/>
      <c r="O1437" s="131"/>
      <c r="P1437" s="93"/>
    </row>
    <row r="1438" spans="1:16" s="94" customFormat="1" ht="15.75" hidden="1" x14ac:dyDescent="0.25">
      <c r="A1438" s="276"/>
      <c r="B1438" s="279"/>
      <c r="C1438" s="243"/>
      <c r="D1438" s="166"/>
      <c r="E1438" s="96"/>
      <c r="F1438" s="96"/>
      <c r="G1438" s="168"/>
      <c r="H1438" s="242"/>
      <c r="I1438" s="231"/>
      <c r="J1438" s="227"/>
      <c r="K1438" s="228"/>
      <c r="L1438" s="228"/>
      <c r="M1438" s="178"/>
      <c r="N1438" s="133"/>
      <c r="O1438" s="131"/>
      <c r="P1438" s="93"/>
    </row>
    <row r="1439" spans="1:16" s="94" customFormat="1" ht="15.75" hidden="1" x14ac:dyDescent="0.25">
      <c r="A1439" s="276"/>
      <c r="B1439" s="279"/>
      <c r="C1439" s="269"/>
      <c r="D1439" s="166"/>
      <c r="E1439" s="96"/>
      <c r="F1439" s="96"/>
      <c r="G1439" s="168"/>
      <c r="H1439" s="242"/>
      <c r="I1439" s="231"/>
      <c r="J1439" s="227"/>
      <c r="K1439" s="228"/>
      <c r="L1439" s="228"/>
      <c r="M1439" s="178"/>
      <c r="N1439" s="133"/>
      <c r="O1439" s="131"/>
      <c r="P1439" s="93"/>
    </row>
    <row r="1440" spans="1:16" s="94" customFormat="1" ht="15.75" hidden="1" x14ac:dyDescent="0.25">
      <c r="A1440" s="276"/>
      <c r="B1440" s="279"/>
      <c r="C1440" s="269"/>
      <c r="D1440" s="166"/>
      <c r="E1440" s="96"/>
      <c r="F1440" s="96"/>
      <c r="G1440" s="168"/>
      <c r="H1440" s="242"/>
      <c r="I1440" s="231"/>
      <c r="J1440" s="227"/>
      <c r="K1440" s="228"/>
      <c r="L1440" s="228"/>
      <c r="M1440" s="178"/>
      <c r="N1440" s="133"/>
      <c r="O1440" s="131"/>
      <c r="P1440" s="93"/>
    </row>
    <row r="1441" spans="1:16" s="94" customFormat="1" ht="15.75" hidden="1" x14ac:dyDescent="0.25">
      <c r="A1441" s="276"/>
      <c r="B1441" s="279"/>
      <c r="C1441" s="269"/>
      <c r="D1441" s="166"/>
      <c r="E1441" s="96"/>
      <c r="F1441" s="96"/>
      <c r="G1441" s="168"/>
      <c r="H1441" s="242"/>
      <c r="I1441" s="231"/>
      <c r="J1441" s="227"/>
      <c r="K1441" s="228"/>
      <c r="L1441" s="228"/>
      <c r="M1441" s="178"/>
      <c r="N1441" s="133"/>
      <c r="O1441" s="131"/>
      <c r="P1441" s="93"/>
    </row>
    <row r="1442" spans="1:16" s="94" customFormat="1" ht="15.75" hidden="1" x14ac:dyDescent="0.25">
      <c r="A1442" s="276"/>
      <c r="B1442" s="279"/>
      <c r="C1442" s="269"/>
      <c r="D1442" s="166"/>
      <c r="E1442" s="96"/>
      <c r="F1442" s="96"/>
      <c r="G1442" s="168"/>
      <c r="H1442" s="242"/>
      <c r="I1442" s="231"/>
      <c r="J1442" s="227"/>
      <c r="K1442" s="228"/>
      <c r="L1442" s="228"/>
      <c r="M1442" s="178"/>
      <c r="N1442" s="133"/>
      <c r="O1442" s="131"/>
      <c r="P1442" s="93"/>
    </row>
    <row r="1443" spans="1:16" s="94" customFormat="1" ht="15.75" hidden="1" x14ac:dyDescent="0.25">
      <c r="A1443" s="276"/>
      <c r="B1443" s="279"/>
      <c r="C1443" s="269"/>
      <c r="D1443" s="166"/>
      <c r="E1443" s="96"/>
      <c r="F1443" s="96"/>
      <c r="G1443" s="168"/>
      <c r="H1443" s="242"/>
      <c r="I1443" s="231"/>
      <c r="J1443" s="227"/>
      <c r="K1443" s="228"/>
      <c r="L1443" s="228"/>
      <c r="M1443" s="178"/>
      <c r="N1443" s="133"/>
      <c r="O1443" s="131"/>
      <c r="P1443" s="93"/>
    </row>
    <row r="1444" spans="1:16" s="94" customFormat="1" ht="15.75" hidden="1" x14ac:dyDescent="0.25">
      <c r="A1444" s="276"/>
      <c r="B1444" s="279"/>
      <c r="C1444" s="269"/>
      <c r="D1444" s="166"/>
      <c r="E1444" s="96"/>
      <c r="F1444" s="96"/>
      <c r="G1444" s="168"/>
      <c r="H1444" s="242"/>
      <c r="I1444" s="231"/>
      <c r="J1444" s="227"/>
      <c r="K1444" s="228"/>
      <c r="L1444" s="228"/>
      <c r="M1444" s="178"/>
      <c r="N1444" s="133"/>
      <c r="O1444" s="131"/>
      <c r="P1444" s="93"/>
    </row>
    <row r="1445" spans="1:16" s="94" customFormat="1" ht="15.75" hidden="1" x14ac:dyDescent="0.25">
      <c r="A1445" s="276"/>
      <c r="B1445" s="279"/>
      <c r="C1445" s="269"/>
      <c r="D1445" s="166"/>
      <c r="E1445" s="96"/>
      <c r="F1445" s="96"/>
      <c r="G1445" s="168"/>
      <c r="H1445" s="242"/>
      <c r="I1445" s="231"/>
      <c r="J1445" s="227"/>
      <c r="K1445" s="228"/>
      <c r="L1445" s="228"/>
      <c r="M1445" s="178"/>
      <c r="N1445" s="133"/>
      <c r="O1445" s="131"/>
      <c r="P1445" s="93"/>
    </row>
    <row r="1446" spans="1:16" s="94" customFormat="1" ht="15.75" hidden="1" x14ac:dyDescent="0.25">
      <c r="A1446" s="276"/>
      <c r="B1446" s="279"/>
      <c r="C1446" s="269"/>
      <c r="D1446" s="166"/>
      <c r="E1446" s="96"/>
      <c r="F1446" s="96"/>
      <c r="G1446" s="168"/>
      <c r="H1446" s="242"/>
      <c r="I1446" s="231"/>
      <c r="J1446" s="227"/>
      <c r="K1446" s="228"/>
      <c r="L1446" s="228"/>
      <c r="M1446" s="178"/>
      <c r="N1446" s="133"/>
      <c r="O1446" s="131"/>
      <c r="P1446" s="93"/>
    </row>
    <row r="1447" spans="1:16" s="94" customFormat="1" ht="15.75" hidden="1" x14ac:dyDescent="0.25">
      <c r="A1447" s="276"/>
      <c r="B1447" s="279"/>
      <c r="C1447" s="269"/>
      <c r="D1447" s="166"/>
      <c r="E1447" s="96"/>
      <c r="F1447" s="96"/>
      <c r="G1447" s="168"/>
      <c r="H1447" s="242"/>
      <c r="I1447" s="231"/>
      <c r="J1447" s="227"/>
      <c r="K1447" s="228"/>
      <c r="L1447" s="228"/>
      <c r="M1447" s="178"/>
      <c r="N1447" s="133"/>
      <c r="O1447" s="131"/>
      <c r="P1447" s="93"/>
    </row>
    <row r="1448" spans="1:16" s="94" customFormat="1" ht="15.75" hidden="1" x14ac:dyDescent="0.25">
      <c r="A1448" s="276"/>
      <c r="B1448" s="279"/>
      <c r="C1448" s="269"/>
      <c r="D1448" s="166"/>
      <c r="E1448" s="96"/>
      <c r="F1448" s="96"/>
      <c r="G1448" s="168"/>
      <c r="H1448" s="242"/>
      <c r="I1448" s="231"/>
      <c r="J1448" s="227"/>
      <c r="K1448" s="228"/>
      <c r="L1448" s="228"/>
      <c r="M1448" s="178"/>
      <c r="N1448" s="133"/>
      <c r="O1448" s="131"/>
      <c r="P1448" s="93"/>
    </row>
    <row r="1449" spans="1:16" s="94" customFormat="1" ht="15.75" hidden="1" x14ac:dyDescent="0.25">
      <c r="A1449" s="276"/>
      <c r="B1449" s="279"/>
      <c r="C1449" s="241"/>
      <c r="D1449" s="166"/>
      <c r="E1449" s="96"/>
      <c r="F1449" s="96"/>
      <c r="G1449" s="168"/>
      <c r="H1449" s="242"/>
      <c r="I1449" s="231"/>
      <c r="J1449" s="227"/>
      <c r="K1449" s="228"/>
      <c r="L1449" s="228"/>
      <c r="M1449" s="178"/>
      <c r="N1449" s="133"/>
      <c r="O1449" s="132"/>
      <c r="P1449" s="93"/>
    </row>
    <row r="1450" spans="1:16" s="94" customFormat="1" ht="15.75" hidden="1" x14ac:dyDescent="0.25">
      <c r="A1450" s="276"/>
      <c r="B1450" s="279"/>
      <c r="C1450" s="241"/>
      <c r="D1450" s="166"/>
      <c r="E1450" s="96"/>
      <c r="F1450" s="96"/>
      <c r="G1450" s="168"/>
      <c r="H1450" s="242"/>
      <c r="I1450" s="231"/>
      <c r="J1450" s="227"/>
      <c r="K1450" s="228"/>
      <c r="L1450" s="228"/>
      <c r="M1450" s="178"/>
      <c r="N1450" s="133"/>
      <c r="O1450" s="131"/>
      <c r="P1450" s="93"/>
    </row>
    <row r="1451" spans="1:16" s="94" customFormat="1" ht="15.75" hidden="1" x14ac:dyDescent="0.25">
      <c r="A1451" s="276"/>
      <c r="B1451" s="279"/>
      <c r="C1451" s="241"/>
      <c r="D1451" s="166"/>
      <c r="E1451" s="166"/>
      <c r="F1451" s="166"/>
      <c r="G1451" s="168"/>
      <c r="H1451" s="242"/>
      <c r="I1451" s="231"/>
      <c r="J1451" s="227"/>
      <c r="K1451" s="228"/>
      <c r="L1451" s="228"/>
      <c r="M1451" s="178"/>
      <c r="N1451" s="133"/>
      <c r="O1451" s="131"/>
      <c r="P1451" s="93"/>
    </row>
    <row r="1452" spans="1:16" s="94" customFormat="1" ht="15.75" hidden="1" x14ac:dyDescent="0.25">
      <c r="A1452" s="277"/>
      <c r="B1452" s="280"/>
      <c r="C1452" s="249"/>
      <c r="D1452" s="166"/>
      <c r="E1452" s="96"/>
      <c r="F1452" s="96"/>
      <c r="G1452" s="168"/>
      <c r="H1452" s="242"/>
      <c r="I1452" s="231"/>
      <c r="J1452" s="227"/>
      <c r="K1452" s="228"/>
      <c r="L1452" s="228"/>
      <c r="M1452" s="178"/>
      <c r="N1452" s="133"/>
      <c r="O1452" s="131"/>
      <c r="P1452" s="93"/>
    </row>
    <row r="1453" spans="1:16" s="94" customFormat="1" hidden="1" x14ac:dyDescent="0.25">
      <c r="A1453" s="275"/>
      <c r="B1453" s="278"/>
      <c r="C1453" s="167"/>
      <c r="D1453" s="281"/>
      <c r="E1453" s="281"/>
      <c r="F1453" s="281"/>
      <c r="G1453" s="282"/>
      <c r="H1453" s="197"/>
      <c r="I1453" s="197"/>
      <c r="J1453" s="197"/>
      <c r="K1453" s="224"/>
      <c r="L1453" s="224"/>
      <c r="M1453" s="197"/>
      <c r="N1453" s="133"/>
      <c r="O1453" s="131"/>
      <c r="P1453" s="93"/>
    </row>
    <row r="1454" spans="1:16" s="94" customFormat="1" hidden="1" x14ac:dyDescent="0.25">
      <c r="A1454" s="276"/>
      <c r="B1454" s="279"/>
      <c r="C1454" s="167"/>
      <c r="D1454" s="283"/>
      <c r="E1454" s="283"/>
      <c r="F1454" s="283"/>
      <c r="G1454" s="284"/>
      <c r="H1454" s="197"/>
      <c r="I1454" s="197"/>
      <c r="J1454" s="197"/>
      <c r="K1454" s="224"/>
      <c r="L1454" s="224"/>
      <c r="M1454" s="178"/>
      <c r="N1454" s="133"/>
      <c r="O1454" s="131"/>
      <c r="P1454" s="93"/>
    </row>
    <row r="1455" spans="1:16" s="94" customFormat="1" ht="15.75" hidden="1" x14ac:dyDescent="0.25">
      <c r="A1455" s="276"/>
      <c r="B1455" s="279"/>
      <c r="C1455" s="167"/>
      <c r="D1455" s="179"/>
      <c r="E1455" s="180"/>
      <c r="F1455" s="180"/>
      <c r="G1455" s="168"/>
      <c r="H1455" s="227"/>
      <c r="I1455" s="227"/>
      <c r="J1455" s="227"/>
      <c r="K1455" s="228"/>
      <c r="L1455" s="228"/>
      <c r="M1455" s="178"/>
      <c r="N1455" s="133"/>
      <c r="O1455" s="131"/>
      <c r="P1455" s="93"/>
    </row>
    <row r="1456" spans="1:16" s="92" customFormat="1" ht="15.75" hidden="1" x14ac:dyDescent="0.25">
      <c r="A1456" s="276"/>
      <c r="B1456" s="279"/>
      <c r="C1456" s="170"/>
      <c r="D1456" s="185"/>
      <c r="E1456" s="186"/>
      <c r="F1456" s="186"/>
      <c r="G1456" s="188"/>
      <c r="H1456" s="227"/>
      <c r="I1456" s="229"/>
      <c r="J1456" s="229"/>
      <c r="K1456" s="230"/>
      <c r="L1456" s="230"/>
      <c r="M1456" s="192"/>
      <c r="N1456" s="139"/>
      <c r="O1456" s="132"/>
      <c r="P1456" s="91"/>
    </row>
    <row r="1457" spans="1:16" s="94" customFormat="1" ht="15.75" hidden="1" x14ac:dyDescent="0.25">
      <c r="A1457" s="276"/>
      <c r="B1457" s="279"/>
      <c r="C1457" s="167"/>
      <c r="D1457" s="179"/>
      <c r="E1457" s="180"/>
      <c r="F1457" s="180"/>
      <c r="G1457" s="168"/>
      <c r="H1457" s="197"/>
      <c r="I1457" s="231"/>
      <c r="J1457" s="197"/>
      <c r="K1457" s="224"/>
      <c r="L1457" s="228"/>
      <c r="M1457" s="178"/>
      <c r="N1457" s="133"/>
      <c r="O1457" s="131"/>
      <c r="P1457" s="93"/>
    </row>
    <row r="1458" spans="1:16" s="92" customFormat="1" ht="15.75" hidden="1" x14ac:dyDescent="0.25">
      <c r="A1458" s="276"/>
      <c r="B1458" s="279"/>
      <c r="C1458" s="170"/>
      <c r="D1458" s="185"/>
      <c r="E1458" s="186"/>
      <c r="F1458" s="186"/>
      <c r="G1458" s="188"/>
      <c r="H1458" s="197"/>
      <c r="I1458" s="232"/>
      <c r="J1458" s="175"/>
      <c r="K1458" s="233"/>
      <c r="L1458" s="230"/>
      <c r="M1458" s="192"/>
      <c r="N1458" s="139"/>
      <c r="O1458" s="132"/>
      <c r="P1458" s="91"/>
    </row>
    <row r="1459" spans="1:16" s="94" customFormat="1" ht="15.75" hidden="1" x14ac:dyDescent="0.25">
      <c r="A1459" s="276"/>
      <c r="B1459" s="279"/>
      <c r="C1459" s="167"/>
      <c r="D1459" s="285"/>
      <c r="E1459" s="285"/>
      <c r="F1459" s="285"/>
      <c r="G1459" s="284"/>
      <c r="H1459" s="197"/>
      <c r="I1459" s="231"/>
      <c r="J1459" s="231"/>
      <c r="K1459" s="224"/>
      <c r="L1459" s="228"/>
      <c r="M1459" s="178"/>
      <c r="N1459" s="133"/>
      <c r="O1459" s="131"/>
      <c r="P1459" s="93"/>
    </row>
    <row r="1460" spans="1:16" s="94" customFormat="1" ht="15.75" hidden="1" x14ac:dyDescent="0.25">
      <c r="A1460" s="276"/>
      <c r="B1460" s="279"/>
      <c r="C1460" s="272"/>
      <c r="D1460" s="166"/>
      <c r="E1460" s="193"/>
      <c r="F1460" s="193"/>
      <c r="G1460" s="168"/>
      <c r="H1460" s="197"/>
      <c r="I1460" s="231"/>
      <c r="J1460" s="227"/>
      <c r="K1460" s="228"/>
      <c r="L1460" s="228"/>
      <c r="M1460" s="178"/>
      <c r="N1460" s="133"/>
      <c r="O1460" s="131"/>
      <c r="P1460" s="93"/>
    </row>
    <row r="1461" spans="1:16" s="94" customFormat="1" ht="15.75" hidden="1" x14ac:dyDescent="0.25">
      <c r="A1461" s="276"/>
      <c r="B1461" s="279"/>
      <c r="C1461" s="273"/>
      <c r="D1461" s="166"/>
      <c r="E1461" s="193"/>
      <c r="F1461" s="193"/>
      <c r="G1461" s="168"/>
      <c r="H1461" s="197"/>
      <c r="I1461" s="231"/>
      <c r="J1461" s="227"/>
      <c r="K1461" s="228"/>
      <c r="L1461" s="228"/>
      <c r="M1461" s="178"/>
      <c r="N1461" s="133"/>
      <c r="O1461" s="131"/>
      <c r="P1461" s="93"/>
    </row>
    <row r="1462" spans="1:16" s="94" customFormat="1" ht="15.75" hidden="1" x14ac:dyDescent="0.25">
      <c r="A1462" s="276"/>
      <c r="B1462" s="279"/>
      <c r="C1462" s="273"/>
      <c r="D1462" s="166"/>
      <c r="E1462" s="193"/>
      <c r="F1462" s="193"/>
      <c r="G1462" s="168"/>
      <c r="H1462" s="197"/>
      <c r="I1462" s="231"/>
      <c r="J1462" s="227"/>
      <c r="K1462" s="228"/>
      <c r="L1462" s="228"/>
      <c r="M1462" s="178"/>
      <c r="N1462" s="133"/>
      <c r="O1462" s="131"/>
      <c r="P1462" s="93"/>
    </row>
    <row r="1463" spans="1:16" s="94" customFormat="1" ht="15.75" hidden="1" x14ac:dyDescent="0.25">
      <c r="A1463" s="276"/>
      <c r="B1463" s="279"/>
      <c r="C1463" s="273"/>
      <c r="D1463" s="166"/>
      <c r="E1463" s="193"/>
      <c r="F1463" s="193"/>
      <c r="G1463" s="168"/>
      <c r="H1463" s="197"/>
      <c r="I1463" s="231"/>
      <c r="J1463" s="227"/>
      <c r="K1463" s="228"/>
      <c r="L1463" s="228"/>
      <c r="M1463" s="178"/>
      <c r="N1463" s="133"/>
      <c r="O1463" s="131"/>
      <c r="P1463" s="93"/>
    </row>
    <row r="1464" spans="1:16" s="94" customFormat="1" ht="15.75" hidden="1" x14ac:dyDescent="0.25">
      <c r="A1464" s="276"/>
      <c r="B1464" s="279"/>
      <c r="C1464" s="167"/>
      <c r="D1464" s="166"/>
      <c r="E1464" s="193"/>
      <c r="F1464" s="193"/>
      <c r="G1464" s="168"/>
      <c r="H1464" s="197"/>
      <c r="I1464" s="231"/>
      <c r="J1464" s="227"/>
      <c r="K1464" s="228"/>
      <c r="L1464" s="228"/>
      <c r="M1464" s="178"/>
      <c r="N1464" s="133"/>
      <c r="O1464" s="131"/>
      <c r="P1464" s="93"/>
    </row>
    <row r="1465" spans="1:16" s="94" customFormat="1" ht="15.75" hidden="1" x14ac:dyDescent="0.25">
      <c r="A1465" s="276"/>
      <c r="B1465" s="279"/>
      <c r="C1465" s="272"/>
      <c r="D1465" s="166"/>
      <c r="E1465" s="180"/>
      <c r="F1465" s="193"/>
      <c r="G1465" s="168"/>
      <c r="H1465" s="197"/>
      <c r="I1465" s="231"/>
      <c r="J1465" s="227"/>
      <c r="K1465" s="228"/>
      <c r="L1465" s="228"/>
      <c r="M1465" s="178"/>
      <c r="N1465" s="133"/>
      <c r="O1465" s="131"/>
      <c r="P1465" s="93"/>
    </row>
    <row r="1466" spans="1:16" s="94" customFormat="1" ht="15.75" hidden="1" x14ac:dyDescent="0.25">
      <c r="A1466" s="276"/>
      <c r="B1466" s="279"/>
      <c r="C1466" s="273"/>
      <c r="D1466" s="166"/>
      <c r="E1466" s="180"/>
      <c r="F1466" s="193"/>
      <c r="G1466" s="168"/>
      <c r="H1466" s="236"/>
      <c r="I1466" s="231"/>
      <c r="J1466" s="227"/>
      <c r="K1466" s="228"/>
      <c r="L1466" s="228"/>
      <c r="M1466" s="178"/>
      <c r="N1466" s="133"/>
      <c r="O1466" s="131"/>
      <c r="P1466" s="93"/>
    </row>
    <row r="1467" spans="1:16" s="94" customFormat="1" ht="15.75" hidden="1" x14ac:dyDescent="0.25">
      <c r="A1467" s="276"/>
      <c r="B1467" s="279"/>
      <c r="C1467" s="273"/>
      <c r="D1467" s="166"/>
      <c r="E1467" s="180"/>
      <c r="F1467" s="193"/>
      <c r="G1467" s="168"/>
      <c r="H1467" s="197"/>
      <c r="I1467" s="231"/>
      <c r="J1467" s="227"/>
      <c r="K1467" s="228"/>
      <c r="L1467" s="228"/>
      <c r="M1467" s="178"/>
      <c r="N1467" s="133"/>
      <c r="O1467" s="131"/>
      <c r="P1467" s="93"/>
    </row>
    <row r="1468" spans="1:16" s="94" customFormat="1" ht="15.75" hidden="1" x14ac:dyDescent="0.25">
      <c r="A1468" s="276"/>
      <c r="B1468" s="279"/>
      <c r="C1468" s="274"/>
      <c r="D1468" s="166"/>
      <c r="E1468" s="180"/>
      <c r="F1468" s="193"/>
      <c r="G1468" s="168"/>
      <c r="H1468" s="197"/>
      <c r="I1468" s="231"/>
      <c r="J1468" s="227"/>
      <c r="K1468" s="228"/>
      <c r="L1468" s="228"/>
      <c r="M1468" s="178"/>
      <c r="N1468" s="133"/>
      <c r="O1468" s="131"/>
      <c r="P1468" s="93"/>
    </row>
    <row r="1469" spans="1:16" s="94" customFormat="1" ht="15.75" hidden="1" x14ac:dyDescent="0.25">
      <c r="A1469" s="276"/>
      <c r="B1469" s="279"/>
      <c r="C1469" s="238"/>
      <c r="D1469" s="166"/>
      <c r="E1469" s="180"/>
      <c r="F1469" s="193"/>
      <c r="G1469" s="168"/>
      <c r="H1469" s="197"/>
      <c r="I1469" s="231"/>
      <c r="J1469" s="227"/>
      <c r="K1469" s="228"/>
      <c r="L1469" s="228"/>
      <c r="M1469" s="178"/>
      <c r="N1469" s="133"/>
      <c r="O1469" s="131"/>
      <c r="P1469" s="93"/>
    </row>
    <row r="1470" spans="1:16" s="94" customFormat="1" ht="15.75" hidden="1" x14ac:dyDescent="0.25">
      <c r="A1470" s="276"/>
      <c r="B1470" s="279"/>
      <c r="C1470" s="167"/>
      <c r="D1470" s="283"/>
      <c r="E1470" s="283"/>
      <c r="F1470" s="283"/>
      <c r="G1470" s="284"/>
      <c r="H1470" s="197"/>
      <c r="I1470" s="231"/>
      <c r="J1470" s="197"/>
      <c r="K1470" s="224"/>
      <c r="L1470" s="228"/>
      <c r="M1470" s="197"/>
      <c r="N1470" s="133"/>
      <c r="O1470" s="131"/>
      <c r="P1470" s="93"/>
    </row>
    <row r="1471" spans="1:16" s="94" customFormat="1" ht="15.75" hidden="1" x14ac:dyDescent="0.25">
      <c r="A1471" s="276"/>
      <c r="B1471" s="279"/>
      <c r="C1471" s="167"/>
      <c r="D1471" s="179"/>
      <c r="E1471" s="180"/>
      <c r="F1471" s="180"/>
      <c r="G1471" s="168"/>
      <c r="H1471" s="197"/>
      <c r="I1471" s="231"/>
      <c r="J1471" s="197"/>
      <c r="K1471" s="224"/>
      <c r="L1471" s="228"/>
      <c r="M1471" s="197"/>
      <c r="N1471" s="133"/>
      <c r="O1471" s="131"/>
      <c r="P1471" s="93"/>
    </row>
    <row r="1472" spans="1:16" s="94" customFormat="1" ht="15.75" hidden="1" x14ac:dyDescent="0.25">
      <c r="A1472" s="276"/>
      <c r="B1472" s="279"/>
      <c r="C1472" s="167"/>
      <c r="D1472" s="286"/>
      <c r="E1472" s="286"/>
      <c r="F1472" s="286"/>
      <c r="G1472" s="287"/>
      <c r="H1472" s="197"/>
      <c r="I1472" s="231"/>
      <c r="J1472" s="197"/>
      <c r="K1472" s="224"/>
      <c r="L1472" s="228"/>
      <c r="M1472" s="197"/>
      <c r="N1472" s="133"/>
      <c r="O1472" s="132"/>
      <c r="P1472" s="93"/>
    </row>
    <row r="1473" spans="1:16" s="94" customFormat="1" ht="15.75" hidden="1" x14ac:dyDescent="0.25">
      <c r="A1473" s="276"/>
      <c r="B1473" s="279"/>
      <c r="C1473" s="198"/>
      <c r="D1473" s="286"/>
      <c r="E1473" s="286"/>
      <c r="F1473" s="286"/>
      <c r="G1473" s="287"/>
      <c r="H1473" s="168"/>
      <c r="I1473" s="231"/>
      <c r="J1473" s="168"/>
      <c r="K1473" s="239"/>
      <c r="L1473" s="228"/>
      <c r="M1473" s="197"/>
      <c r="N1473" s="133"/>
      <c r="O1473" s="132"/>
      <c r="P1473" s="93"/>
    </row>
    <row r="1474" spans="1:16" s="94" customFormat="1" ht="15.75" hidden="1" x14ac:dyDescent="0.25">
      <c r="A1474" s="276"/>
      <c r="B1474" s="279"/>
      <c r="C1474" s="198"/>
      <c r="D1474" s="166"/>
      <c r="E1474" s="199"/>
      <c r="F1474" s="199"/>
      <c r="G1474" s="168"/>
      <c r="H1474" s="227"/>
      <c r="I1474" s="231"/>
      <c r="J1474" s="227"/>
      <c r="K1474" s="228"/>
      <c r="L1474" s="228"/>
      <c r="M1474" s="178"/>
      <c r="N1474" s="133"/>
      <c r="O1474" s="131"/>
      <c r="P1474" s="93"/>
    </row>
    <row r="1475" spans="1:16" s="94" customFormat="1" ht="15.75" hidden="1" x14ac:dyDescent="0.25">
      <c r="A1475" s="276"/>
      <c r="B1475" s="279"/>
      <c r="C1475" s="198"/>
      <c r="D1475" s="166"/>
      <c r="E1475" s="199"/>
      <c r="F1475" s="199"/>
      <c r="G1475" s="168"/>
      <c r="H1475" s="240"/>
      <c r="I1475" s="231"/>
      <c r="J1475" s="227"/>
      <c r="K1475" s="228"/>
      <c r="L1475" s="228"/>
      <c r="M1475" s="178"/>
      <c r="N1475" s="133"/>
      <c r="O1475" s="131"/>
      <c r="P1475" s="93"/>
    </row>
    <row r="1476" spans="1:16" s="94" customFormat="1" ht="15.75" hidden="1" x14ac:dyDescent="0.25">
      <c r="A1476" s="276"/>
      <c r="B1476" s="279"/>
      <c r="C1476" s="269"/>
      <c r="D1476" s="166"/>
      <c r="E1476" s="200"/>
      <c r="F1476" s="200"/>
      <c r="G1476" s="168"/>
      <c r="H1476" s="196"/>
      <c r="I1476" s="231"/>
      <c r="J1476" s="227"/>
      <c r="K1476" s="228"/>
      <c r="L1476" s="228"/>
      <c r="M1476" s="178"/>
      <c r="N1476" s="133"/>
      <c r="O1476" s="131"/>
      <c r="P1476" s="93"/>
    </row>
    <row r="1477" spans="1:16" s="94" customFormat="1" ht="15.75" hidden="1" x14ac:dyDescent="0.25">
      <c r="A1477" s="276"/>
      <c r="B1477" s="279"/>
      <c r="C1477" s="269"/>
      <c r="D1477" s="166"/>
      <c r="E1477" s="200"/>
      <c r="F1477" s="200"/>
      <c r="G1477" s="168"/>
      <c r="H1477" s="240"/>
      <c r="I1477" s="231"/>
      <c r="J1477" s="227"/>
      <c r="K1477" s="184"/>
      <c r="L1477" s="228"/>
      <c r="M1477" s="178"/>
      <c r="N1477" s="133"/>
      <c r="O1477" s="131"/>
      <c r="P1477" s="93"/>
    </row>
    <row r="1478" spans="1:16" s="94" customFormat="1" ht="15.75" hidden="1" x14ac:dyDescent="0.25">
      <c r="A1478" s="276"/>
      <c r="B1478" s="279"/>
      <c r="C1478" s="269"/>
      <c r="D1478" s="166"/>
      <c r="E1478" s="200"/>
      <c r="F1478" s="200"/>
      <c r="G1478" s="168"/>
      <c r="H1478" s="240"/>
      <c r="I1478" s="231"/>
      <c r="J1478" s="227"/>
      <c r="K1478" s="228"/>
      <c r="L1478" s="228"/>
      <c r="M1478" s="178"/>
      <c r="N1478" s="133"/>
      <c r="O1478" s="131"/>
      <c r="P1478" s="93"/>
    </row>
    <row r="1479" spans="1:16" s="94" customFormat="1" ht="15.75" hidden="1" x14ac:dyDescent="0.25">
      <c r="A1479" s="276"/>
      <c r="B1479" s="279"/>
      <c r="C1479" s="241"/>
      <c r="D1479" s="166"/>
      <c r="E1479" s="200"/>
      <c r="F1479" s="200"/>
      <c r="G1479" s="168"/>
      <c r="H1479" s="240"/>
      <c r="I1479" s="231"/>
      <c r="J1479" s="227"/>
      <c r="K1479" s="228"/>
      <c r="L1479" s="228"/>
      <c r="M1479" s="178"/>
      <c r="N1479" s="133"/>
      <c r="O1479" s="131"/>
      <c r="P1479" s="93"/>
    </row>
    <row r="1480" spans="1:16" s="94" customFormat="1" ht="15.75" hidden="1" x14ac:dyDescent="0.25">
      <c r="A1480" s="276"/>
      <c r="B1480" s="279"/>
      <c r="C1480" s="267"/>
      <c r="D1480" s="166"/>
      <c r="E1480" s="96"/>
      <c r="F1480" s="96"/>
      <c r="G1480" s="168"/>
      <c r="H1480" s="242"/>
      <c r="I1480" s="231"/>
      <c r="J1480" s="227"/>
      <c r="K1480" s="228"/>
      <c r="L1480" s="228"/>
      <c r="M1480" s="178"/>
      <c r="N1480" s="133"/>
      <c r="O1480" s="131"/>
      <c r="P1480" s="93"/>
    </row>
    <row r="1481" spans="1:16" s="94" customFormat="1" ht="15.75" hidden="1" x14ac:dyDescent="0.25">
      <c r="A1481" s="276"/>
      <c r="B1481" s="279"/>
      <c r="C1481" s="268"/>
      <c r="D1481" s="166"/>
      <c r="E1481" s="96"/>
      <c r="F1481" s="96"/>
      <c r="G1481" s="168"/>
      <c r="H1481" s="242"/>
      <c r="I1481" s="231"/>
      <c r="J1481" s="227"/>
      <c r="K1481" s="228"/>
      <c r="L1481" s="228"/>
      <c r="M1481" s="178"/>
      <c r="N1481" s="133"/>
      <c r="O1481" s="131"/>
      <c r="P1481" s="93"/>
    </row>
    <row r="1482" spans="1:16" s="94" customFormat="1" ht="15.75" hidden="1" x14ac:dyDescent="0.25">
      <c r="A1482" s="276"/>
      <c r="B1482" s="279"/>
      <c r="C1482" s="243"/>
      <c r="D1482" s="166"/>
      <c r="E1482" s="96"/>
      <c r="F1482" s="96"/>
      <c r="G1482" s="168"/>
      <c r="H1482" s="242"/>
      <c r="I1482" s="231"/>
      <c r="J1482" s="227"/>
      <c r="K1482" s="228"/>
      <c r="L1482" s="228"/>
      <c r="M1482" s="178"/>
      <c r="N1482" s="133"/>
      <c r="O1482" s="131"/>
      <c r="P1482" s="93"/>
    </row>
    <row r="1483" spans="1:16" s="94" customFormat="1" ht="15.75" hidden="1" x14ac:dyDescent="0.25">
      <c r="A1483" s="276"/>
      <c r="B1483" s="279"/>
      <c r="C1483" s="198"/>
      <c r="D1483" s="285"/>
      <c r="E1483" s="285"/>
      <c r="F1483" s="285"/>
      <c r="G1483" s="284"/>
      <c r="H1483" s="161"/>
      <c r="I1483" s="231"/>
      <c r="J1483" s="161"/>
      <c r="K1483" s="244"/>
      <c r="L1483" s="228"/>
      <c r="M1483" s="197"/>
      <c r="N1483" s="133"/>
      <c r="O1483" s="132"/>
      <c r="P1483" s="93"/>
    </row>
    <row r="1484" spans="1:16" s="94" customFormat="1" ht="15.75" hidden="1" x14ac:dyDescent="0.25">
      <c r="A1484" s="276"/>
      <c r="B1484" s="279"/>
      <c r="C1484" s="241"/>
      <c r="D1484" s="166"/>
      <c r="E1484" s="193"/>
      <c r="F1484" s="193"/>
      <c r="G1484" s="168"/>
      <c r="H1484" s="240"/>
      <c r="I1484" s="231"/>
      <c r="J1484" s="227"/>
      <c r="K1484" s="228"/>
      <c r="L1484" s="228"/>
      <c r="M1484" s="178"/>
      <c r="N1484" s="133"/>
      <c r="O1484" s="131"/>
      <c r="P1484" s="93"/>
    </row>
    <row r="1485" spans="1:16" s="94" customFormat="1" ht="15.75" hidden="1" x14ac:dyDescent="0.25">
      <c r="A1485" s="276"/>
      <c r="B1485" s="279"/>
      <c r="C1485" s="198"/>
      <c r="D1485" s="166"/>
      <c r="E1485" s="193"/>
      <c r="F1485" s="193"/>
      <c r="G1485" s="168"/>
      <c r="H1485" s="240"/>
      <c r="I1485" s="231"/>
      <c r="J1485" s="227"/>
      <c r="K1485" s="228"/>
      <c r="L1485" s="228"/>
      <c r="M1485" s="178"/>
      <c r="N1485" s="133"/>
      <c r="O1485" s="131"/>
      <c r="P1485" s="93"/>
    </row>
    <row r="1486" spans="1:16" s="94" customFormat="1" ht="15.75" hidden="1" x14ac:dyDescent="0.25">
      <c r="A1486" s="276"/>
      <c r="B1486" s="279"/>
      <c r="C1486" s="198"/>
      <c r="D1486" s="283"/>
      <c r="E1486" s="283"/>
      <c r="F1486" s="283"/>
      <c r="G1486" s="284"/>
      <c r="H1486" s="197"/>
      <c r="I1486" s="231"/>
      <c r="J1486" s="197"/>
      <c r="K1486" s="224"/>
      <c r="L1486" s="228"/>
      <c r="M1486" s="197"/>
      <c r="N1486" s="133"/>
      <c r="O1486" s="131"/>
      <c r="P1486" s="93"/>
    </row>
    <row r="1487" spans="1:16" s="94" customFormat="1" ht="15.75" hidden="1" x14ac:dyDescent="0.25">
      <c r="A1487" s="276"/>
      <c r="B1487" s="279"/>
      <c r="C1487" s="198"/>
      <c r="D1487" s="179"/>
      <c r="E1487" s="180"/>
      <c r="F1487" s="180"/>
      <c r="G1487" s="168"/>
      <c r="H1487" s="197"/>
      <c r="I1487" s="231"/>
      <c r="J1487" s="197"/>
      <c r="K1487" s="224"/>
      <c r="L1487" s="228"/>
      <c r="M1487" s="197"/>
      <c r="N1487" s="133"/>
      <c r="O1487" s="131"/>
      <c r="P1487" s="93"/>
    </row>
    <row r="1488" spans="1:16" s="94" customFormat="1" ht="15.75" hidden="1" x14ac:dyDescent="0.25">
      <c r="A1488" s="276"/>
      <c r="B1488" s="279"/>
      <c r="C1488" s="267"/>
      <c r="D1488" s="288"/>
      <c r="E1488" s="288"/>
      <c r="F1488" s="288"/>
      <c r="G1488" s="289"/>
      <c r="H1488" s="197"/>
      <c r="I1488" s="231"/>
      <c r="J1488" s="197"/>
      <c r="K1488" s="224"/>
      <c r="L1488" s="228"/>
      <c r="M1488" s="197"/>
      <c r="N1488" s="133"/>
      <c r="O1488" s="131"/>
      <c r="P1488" s="93"/>
    </row>
    <row r="1489" spans="1:16" s="94" customFormat="1" ht="15.75" hidden="1" x14ac:dyDescent="0.25">
      <c r="A1489" s="276"/>
      <c r="B1489" s="279"/>
      <c r="C1489" s="271"/>
      <c r="D1489" s="179"/>
      <c r="E1489" s="199"/>
      <c r="F1489" s="199"/>
      <c r="G1489" s="168"/>
      <c r="H1489" s="242"/>
      <c r="I1489" s="231"/>
      <c r="J1489" s="227"/>
      <c r="K1489" s="228"/>
      <c r="L1489" s="228"/>
      <c r="M1489" s="178"/>
      <c r="N1489" s="133"/>
      <c r="O1489" s="131"/>
      <c r="P1489" s="93"/>
    </row>
    <row r="1490" spans="1:16" s="94" customFormat="1" ht="15.75" hidden="1" x14ac:dyDescent="0.25">
      <c r="A1490" s="276"/>
      <c r="B1490" s="279"/>
      <c r="C1490" s="271"/>
      <c r="D1490" s="179"/>
      <c r="E1490" s="199"/>
      <c r="F1490" s="199"/>
      <c r="G1490" s="168"/>
      <c r="H1490" s="245"/>
      <c r="I1490" s="231"/>
      <c r="J1490" s="227"/>
      <c r="K1490" s="228"/>
      <c r="L1490" s="228"/>
      <c r="M1490" s="178"/>
      <c r="N1490" s="133"/>
      <c r="O1490" s="131"/>
      <c r="P1490" s="93"/>
    </row>
    <row r="1491" spans="1:16" s="94" customFormat="1" ht="15.75" hidden="1" x14ac:dyDescent="0.25">
      <c r="A1491" s="276"/>
      <c r="B1491" s="279"/>
      <c r="C1491" s="271"/>
      <c r="D1491" s="179"/>
      <c r="E1491" s="199"/>
      <c r="F1491" s="199"/>
      <c r="G1491" s="168"/>
      <c r="H1491" s="245"/>
      <c r="I1491" s="231"/>
      <c r="J1491" s="227"/>
      <c r="K1491" s="228"/>
      <c r="L1491" s="228"/>
      <c r="M1491" s="178"/>
      <c r="N1491" s="133"/>
      <c r="O1491" s="143"/>
      <c r="P1491" s="93"/>
    </row>
    <row r="1492" spans="1:16" s="98" customFormat="1" ht="15.75" hidden="1" x14ac:dyDescent="0.25">
      <c r="A1492" s="276"/>
      <c r="B1492" s="279"/>
      <c r="C1492" s="271"/>
      <c r="D1492" s="166"/>
      <c r="E1492" s="179"/>
      <c r="F1492" s="179"/>
      <c r="G1492" s="168"/>
      <c r="H1492" s="245"/>
      <c r="I1492" s="231"/>
      <c r="J1492" s="227"/>
      <c r="K1492" s="228"/>
      <c r="L1492" s="228"/>
      <c r="M1492" s="178"/>
      <c r="N1492" s="133"/>
      <c r="O1492" s="131"/>
      <c r="P1492" s="97"/>
    </row>
    <row r="1493" spans="1:16" s="94" customFormat="1" ht="15.75" hidden="1" x14ac:dyDescent="0.25">
      <c r="A1493" s="276"/>
      <c r="B1493" s="279"/>
      <c r="C1493" s="271"/>
      <c r="D1493" s="179"/>
      <c r="E1493" s="199"/>
      <c r="F1493" s="199"/>
      <c r="G1493" s="168"/>
      <c r="H1493" s="242"/>
      <c r="I1493" s="231"/>
      <c r="J1493" s="227"/>
      <c r="K1493" s="228"/>
      <c r="L1493" s="228"/>
      <c r="M1493" s="178"/>
      <c r="N1493" s="133"/>
      <c r="O1493" s="131"/>
      <c r="P1493" s="93"/>
    </row>
    <row r="1494" spans="1:16" s="94" customFormat="1" ht="15.75" hidden="1" x14ac:dyDescent="0.25">
      <c r="A1494" s="276"/>
      <c r="B1494" s="279"/>
      <c r="C1494" s="268"/>
      <c r="D1494" s="179"/>
      <c r="E1494" s="199"/>
      <c r="F1494" s="199"/>
      <c r="G1494" s="168"/>
      <c r="H1494" s="245"/>
      <c r="I1494" s="231"/>
      <c r="J1494" s="227"/>
      <c r="K1494" s="228"/>
      <c r="L1494" s="228"/>
      <c r="M1494" s="178"/>
      <c r="N1494" s="133"/>
      <c r="O1494" s="131"/>
      <c r="P1494" s="93"/>
    </row>
    <row r="1495" spans="1:16" s="94" customFormat="1" ht="15.75" hidden="1" x14ac:dyDescent="0.25">
      <c r="A1495" s="276"/>
      <c r="B1495" s="279"/>
      <c r="C1495" s="267"/>
      <c r="D1495" s="288"/>
      <c r="E1495" s="288"/>
      <c r="F1495" s="288"/>
      <c r="G1495" s="289"/>
      <c r="H1495" s="197"/>
      <c r="I1495" s="231"/>
      <c r="J1495" s="227"/>
      <c r="K1495" s="224"/>
      <c r="L1495" s="228"/>
      <c r="M1495" s="197"/>
      <c r="N1495" s="133"/>
      <c r="O1495" s="131"/>
      <c r="P1495" s="93"/>
    </row>
    <row r="1496" spans="1:16" s="94" customFormat="1" ht="15.75" hidden="1" x14ac:dyDescent="0.25">
      <c r="A1496" s="276"/>
      <c r="B1496" s="279"/>
      <c r="C1496" s="268"/>
      <c r="D1496" s="179"/>
      <c r="E1496" s="180"/>
      <c r="F1496" s="180"/>
      <c r="G1496" s="168"/>
      <c r="H1496" s="242"/>
      <c r="I1496" s="231"/>
      <c r="J1496" s="227"/>
      <c r="K1496" s="228"/>
      <c r="L1496" s="228"/>
      <c r="M1496" s="178"/>
      <c r="N1496" s="133"/>
      <c r="O1496" s="131"/>
      <c r="P1496" s="93"/>
    </row>
    <row r="1497" spans="1:16" s="94" customFormat="1" ht="15.75" hidden="1" x14ac:dyDescent="0.25">
      <c r="A1497" s="276"/>
      <c r="B1497" s="279"/>
      <c r="C1497" s="198"/>
      <c r="D1497" s="283"/>
      <c r="E1497" s="283"/>
      <c r="F1497" s="283"/>
      <c r="G1497" s="284"/>
      <c r="H1497" s="197"/>
      <c r="I1497" s="231"/>
      <c r="J1497" s="197"/>
      <c r="K1497" s="224"/>
      <c r="L1497" s="228"/>
      <c r="M1497" s="197"/>
      <c r="N1497" s="133"/>
      <c r="O1497" s="131"/>
      <c r="P1497" s="93"/>
    </row>
    <row r="1498" spans="1:16" s="94" customFormat="1" ht="15.75" hidden="1" x14ac:dyDescent="0.25">
      <c r="A1498" s="276"/>
      <c r="B1498" s="279"/>
      <c r="C1498" s="198"/>
      <c r="D1498" s="166"/>
      <c r="E1498" s="96"/>
      <c r="F1498" s="96"/>
      <c r="G1498" s="161"/>
      <c r="H1498" s="197"/>
      <c r="I1498" s="231"/>
      <c r="J1498" s="197"/>
      <c r="K1498" s="224"/>
      <c r="L1498" s="228"/>
      <c r="M1498" s="197"/>
      <c r="N1498" s="133"/>
      <c r="O1498" s="131"/>
      <c r="P1498" s="93"/>
    </row>
    <row r="1499" spans="1:16" s="94" customFormat="1" ht="15.75" hidden="1" x14ac:dyDescent="0.25">
      <c r="A1499" s="276"/>
      <c r="B1499" s="279"/>
      <c r="C1499" s="198"/>
      <c r="D1499" s="288"/>
      <c r="E1499" s="288"/>
      <c r="F1499" s="288"/>
      <c r="G1499" s="289"/>
      <c r="H1499" s="168"/>
      <c r="I1499" s="231"/>
      <c r="J1499" s="168"/>
      <c r="K1499" s="239"/>
      <c r="L1499" s="228"/>
      <c r="M1499" s="197"/>
      <c r="N1499" s="133"/>
      <c r="O1499" s="131"/>
      <c r="P1499" s="93"/>
    </row>
    <row r="1500" spans="1:16" s="94" customFormat="1" ht="15.75" hidden="1" x14ac:dyDescent="0.25">
      <c r="A1500" s="276"/>
      <c r="B1500" s="279"/>
      <c r="C1500" s="269"/>
      <c r="D1500" s="166"/>
      <c r="E1500" s="96"/>
      <c r="F1500" s="96"/>
      <c r="G1500" s="168"/>
      <c r="H1500" s="242"/>
      <c r="I1500" s="231"/>
      <c r="J1500" s="227"/>
      <c r="K1500" s="228"/>
      <c r="L1500" s="228"/>
      <c r="M1500" s="178"/>
      <c r="N1500" s="133"/>
      <c r="O1500" s="131"/>
      <c r="P1500" s="93"/>
    </row>
    <row r="1501" spans="1:16" s="94" customFormat="1" ht="15.75" hidden="1" x14ac:dyDescent="0.25">
      <c r="A1501" s="276"/>
      <c r="B1501" s="279"/>
      <c r="C1501" s="269"/>
      <c r="D1501" s="166"/>
      <c r="E1501" s="96"/>
      <c r="F1501" s="96"/>
      <c r="G1501" s="168"/>
      <c r="H1501" s="242"/>
      <c r="I1501" s="231"/>
      <c r="J1501" s="227"/>
      <c r="K1501" s="228"/>
      <c r="L1501" s="228"/>
      <c r="M1501" s="178"/>
      <c r="N1501" s="133"/>
      <c r="O1501" s="131"/>
      <c r="P1501" s="93"/>
    </row>
    <row r="1502" spans="1:16" s="94" customFormat="1" ht="15.75" hidden="1" x14ac:dyDescent="0.25">
      <c r="A1502" s="276"/>
      <c r="B1502" s="279"/>
      <c r="C1502" s="198"/>
      <c r="D1502" s="166"/>
      <c r="E1502" s="96"/>
      <c r="F1502" s="96"/>
      <c r="G1502" s="168"/>
      <c r="H1502" s="242"/>
      <c r="I1502" s="231"/>
      <c r="J1502" s="227"/>
      <c r="K1502" s="228"/>
      <c r="L1502" s="228"/>
      <c r="M1502" s="178"/>
      <c r="N1502" s="133"/>
      <c r="O1502" s="131"/>
      <c r="P1502" s="93"/>
    </row>
    <row r="1503" spans="1:16" s="94" customFormat="1" ht="15.75" hidden="1" x14ac:dyDescent="0.25">
      <c r="A1503" s="276"/>
      <c r="B1503" s="279"/>
      <c r="C1503" s="269"/>
      <c r="D1503" s="166"/>
      <c r="E1503" s="96"/>
      <c r="F1503" s="96"/>
      <c r="G1503" s="168"/>
      <c r="H1503" s="242"/>
      <c r="I1503" s="231"/>
      <c r="J1503" s="227"/>
      <c r="K1503" s="228"/>
      <c r="L1503" s="228"/>
      <c r="M1503" s="178"/>
      <c r="N1503" s="133"/>
      <c r="O1503" s="131"/>
      <c r="P1503" s="93"/>
    </row>
    <row r="1504" spans="1:16" s="94" customFormat="1" ht="15.75" hidden="1" x14ac:dyDescent="0.25">
      <c r="A1504" s="276"/>
      <c r="B1504" s="279"/>
      <c r="C1504" s="269"/>
      <c r="D1504" s="166"/>
      <c r="E1504" s="96"/>
      <c r="F1504" s="96"/>
      <c r="G1504" s="168"/>
      <c r="H1504" s="242"/>
      <c r="I1504" s="231"/>
      <c r="J1504" s="227"/>
      <c r="K1504" s="228"/>
      <c r="L1504" s="228"/>
      <c r="M1504" s="178"/>
      <c r="N1504" s="133"/>
      <c r="O1504" s="131"/>
      <c r="P1504" s="93"/>
    </row>
    <row r="1505" spans="1:16" s="94" customFormat="1" ht="15.75" hidden="1" x14ac:dyDescent="0.25">
      <c r="A1505" s="276"/>
      <c r="B1505" s="279"/>
      <c r="C1505" s="269"/>
      <c r="D1505" s="166"/>
      <c r="E1505" s="96"/>
      <c r="F1505" s="96"/>
      <c r="G1505" s="168"/>
      <c r="H1505" s="242"/>
      <c r="I1505" s="231"/>
      <c r="J1505" s="227"/>
      <c r="K1505" s="228"/>
      <c r="L1505" s="228"/>
      <c r="M1505" s="178"/>
      <c r="N1505" s="133"/>
      <c r="O1505" s="131"/>
      <c r="P1505" s="93"/>
    </row>
    <row r="1506" spans="1:16" s="94" customFormat="1" ht="15.75" hidden="1" x14ac:dyDescent="0.25">
      <c r="A1506" s="276"/>
      <c r="B1506" s="279"/>
      <c r="C1506" s="269"/>
      <c r="D1506" s="166"/>
      <c r="E1506" s="96"/>
      <c r="F1506" s="96"/>
      <c r="G1506" s="168"/>
      <c r="H1506" s="242"/>
      <c r="I1506" s="231"/>
      <c r="J1506" s="227"/>
      <c r="K1506" s="228"/>
      <c r="L1506" s="228"/>
      <c r="M1506" s="178"/>
      <c r="N1506" s="133"/>
      <c r="O1506" s="131"/>
      <c r="P1506" s="93"/>
    </row>
    <row r="1507" spans="1:16" s="94" customFormat="1" ht="15.75" hidden="1" x14ac:dyDescent="0.25">
      <c r="A1507" s="276"/>
      <c r="B1507" s="279"/>
      <c r="C1507" s="269"/>
      <c r="D1507" s="166"/>
      <c r="E1507" s="96"/>
      <c r="F1507" s="96"/>
      <c r="G1507" s="168"/>
      <c r="H1507" s="242"/>
      <c r="I1507" s="231"/>
      <c r="J1507" s="227"/>
      <c r="K1507" s="228"/>
      <c r="L1507" s="228"/>
      <c r="M1507" s="178"/>
      <c r="N1507" s="133"/>
      <c r="O1507" s="131"/>
      <c r="P1507" s="93"/>
    </row>
    <row r="1508" spans="1:16" s="94" customFormat="1" ht="15.75" hidden="1" x14ac:dyDescent="0.25">
      <c r="A1508" s="276"/>
      <c r="B1508" s="279"/>
      <c r="C1508" s="269"/>
      <c r="D1508" s="166"/>
      <c r="E1508" s="96"/>
      <c r="F1508" s="96"/>
      <c r="G1508" s="168"/>
      <c r="H1508" s="242"/>
      <c r="I1508" s="231"/>
      <c r="J1508" s="227"/>
      <c r="K1508" s="228"/>
      <c r="L1508" s="228"/>
      <c r="M1508" s="178"/>
      <c r="N1508" s="133"/>
      <c r="O1508" s="131"/>
      <c r="P1508" s="93"/>
    </row>
    <row r="1509" spans="1:16" s="94" customFormat="1" ht="15.75" hidden="1" x14ac:dyDescent="0.25">
      <c r="A1509" s="276"/>
      <c r="B1509" s="279"/>
      <c r="C1509" s="269"/>
      <c r="D1509" s="166"/>
      <c r="E1509" s="96"/>
      <c r="F1509" s="96"/>
      <c r="G1509" s="168"/>
      <c r="H1509" s="242"/>
      <c r="I1509" s="231"/>
      <c r="J1509" s="227"/>
      <c r="K1509" s="228"/>
      <c r="L1509" s="228"/>
      <c r="M1509" s="178"/>
      <c r="N1509" s="133"/>
      <c r="O1509" s="131"/>
      <c r="P1509" s="93"/>
    </row>
    <row r="1510" spans="1:16" s="94" customFormat="1" ht="15.75" hidden="1" x14ac:dyDescent="0.25">
      <c r="A1510" s="276"/>
      <c r="B1510" s="279"/>
      <c r="C1510" s="269"/>
      <c r="D1510" s="166"/>
      <c r="E1510" s="96"/>
      <c r="F1510" s="96"/>
      <c r="G1510" s="168"/>
      <c r="H1510" s="242"/>
      <c r="I1510" s="231"/>
      <c r="J1510" s="227"/>
      <c r="K1510" s="228"/>
      <c r="L1510" s="228"/>
      <c r="M1510" s="178"/>
      <c r="N1510" s="133"/>
      <c r="O1510" s="131"/>
      <c r="P1510" s="93"/>
    </row>
    <row r="1511" spans="1:16" s="94" customFormat="1" ht="15.75" hidden="1" x14ac:dyDescent="0.25">
      <c r="A1511" s="276"/>
      <c r="B1511" s="279"/>
      <c r="C1511" s="241"/>
      <c r="D1511" s="166"/>
      <c r="E1511" s="96"/>
      <c r="F1511" s="96"/>
      <c r="G1511" s="168"/>
      <c r="H1511" s="242"/>
      <c r="I1511" s="231"/>
      <c r="J1511" s="227"/>
      <c r="K1511" s="228"/>
      <c r="L1511" s="228"/>
      <c r="M1511" s="178"/>
      <c r="N1511" s="133"/>
      <c r="O1511" s="131"/>
      <c r="P1511" s="93"/>
    </row>
    <row r="1512" spans="1:16" s="94" customFormat="1" ht="15.75" hidden="1" x14ac:dyDescent="0.25">
      <c r="A1512" s="276"/>
      <c r="B1512" s="279"/>
      <c r="C1512" s="267"/>
      <c r="D1512" s="166"/>
      <c r="E1512" s="96"/>
      <c r="F1512" s="96"/>
      <c r="G1512" s="168"/>
      <c r="H1512" s="245"/>
      <c r="I1512" s="231"/>
      <c r="J1512" s="227"/>
      <c r="K1512" s="228"/>
      <c r="L1512" s="228"/>
      <c r="M1512" s="178"/>
      <c r="N1512" s="133"/>
      <c r="O1512" s="131"/>
      <c r="P1512" s="93"/>
    </row>
    <row r="1513" spans="1:16" s="94" customFormat="1" ht="15.75" hidden="1" x14ac:dyDescent="0.25">
      <c r="A1513" s="276"/>
      <c r="B1513" s="279"/>
      <c r="C1513" s="271"/>
      <c r="D1513" s="166"/>
      <c r="E1513" s="96"/>
      <c r="F1513" s="96"/>
      <c r="G1513" s="168"/>
      <c r="H1513" s="242"/>
      <c r="I1513" s="231"/>
      <c r="J1513" s="227"/>
      <c r="K1513" s="228"/>
      <c r="L1513" s="228"/>
      <c r="M1513" s="178"/>
      <c r="N1513" s="133"/>
      <c r="O1513" s="131"/>
      <c r="P1513" s="93"/>
    </row>
    <row r="1514" spans="1:16" s="94" customFormat="1" ht="15.75" hidden="1" x14ac:dyDescent="0.25">
      <c r="A1514" s="276"/>
      <c r="B1514" s="279"/>
      <c r="C1514" s="268"/>
      <c r="D1514" s="166"/>
      <c r="E1514" s="96"/>
      <c r="F1514" s="96"/>
      <c r="G1514" s="168"/>
      <c r="H1514" s="246"/>
      <c r="I1514" s="231"/>
      <c r="J1514" s="227"/>
      <c r="K1514" s="228"/>
      <c r="L1514" s="228"/>
      <c r="M1514" s="178"/>
      <c r="N1514" s="133"/>
      <c r="O1514" s="131"/>
      <c r="P1514" s="93"/>
    </row>
    <row r="1515" spans="1:16" s="94" customFormat="1" ht="15.75" hidden="1" x14ac:dyDescent="0.25">
      <c r="A1515" s="276"/>
      <c r="B1515" s="279"/>
      <c r="C1515" s="243"/>
      <c r="D1515" s="166"/>
      <c r="E1515" s="96"/>
      <c r="F1515" s="96"/>
      <c r="G1515" s="168"/>
      <c r="H1515" s="242"/>
      <c r="I1515" s="231"/>
      <c r="J1515" s="227"/>
      <c r="K1515" s="228"/>
      <c r="L1515" s="228"/>
      <c r="M1515" s="178"/>
      <c r="N1515" s="133"/>
      <c r="O1515" s="131"/>
      <c r="P1515" s="93"/>
    </row>
    <row r="1516" spans="1:16" s="94" customFormat="1" ht="15.75" hidden="1" x14ac:dyDescent="0.25">
      <c r="A1516" s="276"/>
      <c r="B1516" s="279"/>
      <c r="C1516" s="269"/>
      <c r="D1516" s="166"/>
      <c r="E1516" s="96"/>
      <c r="F1516" s="96"/>
      <c r="G1516" s="168"/>
      <c r="H1516" s="242"/>
      <c r="I1516" s="231"/>
      <c r="J1516" s="227"/>
      <c r="K1516" s="228"/>
      <c r="L1516" s="228"/>
      <c r="M1516" s="178"/>
      <c r="N1516" s="133"/>
      <c r="O1516" s="131"/>
      <c r="P1516" s="93"/>
    </row>
    <row r="1517" spans="1:16" s="94" customFormat="1" ht="15.75" hidden="1" x14ac:dyDescent="0.25">
      <c r="A1517" s="276"/>
      <c r="B1517" s="279"/>
      <c r="C1517" s="269"/>
      <c r="D1517" s="166"/>
      <c r="E1517" s="96"/>
      <c r="F1517" s="96"/>
      <c r="G1517" s="168"/>
      <c r="H1517" s="242"/>
      <c r="I1517" s="231"/>
      <c r="J1517" s="227"/>
      <c r="K1517" s="228"/>
      <c r="L1517" s="228"/>
      <c r="M1517" s="178"/>
      <c r="N1517" s="133"/>
      <c r="O1517" s="131"/>
      <c r="P1517" s="93"/>
    </row>
    <row r="1518" spans="1:16" s="94" customFormat="1" ht="15.75" hidden="1" x14ac:dyDescent="0.25">
      <c r="A1518" s="276"/>
      <c r="B1518" s="279"/>
      <c r="C1518" s="269"/>
      <c r="D1518" s="166"/>
      <c r="E1518" s="96"/>
      <c r="F1518" s="96"/>
      <c r="G1518" s="168"/>
      <c r="H1518" s="242"/>
      <c r="I1518" s="231"/>
      <c r="J1518" s="227"/>
      <c r="K1518" s="228"/>
      <c r="L1518" s="228"/>
      <c r="M1518" s="178"/>
      <c r="N1518" s="133"/>
      <c r="O1518" s="131"/>
      <c r="P1518" s="93"/>
    </row>
    <row r="1519" spans="1:16" s="94" customFormat="1" ht="15.75" hidden="1" x14ac:dyDescent="0.25">
      <c r="A1519" s="276"/>
      <c r="B1519" s="279"/>
      <c r="C1519" s="269"/>
      <c r="D1519" s="166"/>
      <c r="E1519" s="96"/>
      <c r="F1519" s="96"/>
      <c r="G1519" s="168"/>
      <c r="H1519" s="242"/>
      <c r="I1519" s="231"/>
      <c r="J1519" s="227"/>
      <c r="K1519" s="228"/>
      <c r="L1519" s="228"/>
      <c r="M1519" s="178"/>
      <c r="N1519" s="133"/>
      <c r="O1519" s="131"/>
      <c r="P1519" s="93"/>
    </row>
    <row r="1520" spans="1:16" s="94" customFormat="1" ht="15.75" hidden="1" x14ac:dyDescent="0.25">
      <c r="A1520" s="276"/>
      <c r="B1520" s="279"/>
      <c r="C1520" s="269"/>
      <c r="D1520" s="166"/>
      <c r="E1520" s="96"/>
      <c r="F1520" s="96"/>
      <c r="G1520" s="168"/>
      <c r="H1520" s="242"/>
      <c r="I1520" s="231"/>
      <c r="J1520" s="227"/>
      <c r="K1520" s="228"/>
      <c r="L1520" s="228"/>
      <c r="M1520" s="178"/>
      <c r="N1520" s="133"/>
      <c r="O1520" s="131"/>
      <c r="P1520" s="93"/>
    </row>
    <row r="1521" spans="1:20" s="94" customFormat="1" ht="15.75" hidden="1" x14ac:dyDescent="0.25">
      <c r="A1521" s="276"/>
      <c r="B1521" s="279"/>
      <c r="C1521" s="269"/>
      <c r="D1521" s="166"/>
      <c r="E1521" s="96"/>
      <c r="F1521" s="96"/>
      <c r="G1521" s="168"/>
      <c r="H1521" s="242"/>
      <c r="I1521" s="231"/>
      <c r="J1521" s="227"/>
      <c r="K1521" s="228"/>
      <c r="L1521" s="228"/>
      <c r="M1521" s="178"/>
      <c r="N1521" s="133"/>
      <c r="O1521" s="131"/>
      <c r="P1521" s="93"/>
    </row>
    <row r="1522" spans="1:20" s="94" customFormat="1" ht="15.75" hidden="1" x14ac:dyDescent="0.25">
      <c r="A1522" s="276"/>
      <c r="B1522" s="279"/>
      <c r="C1522" s="269"/>
      <c r="D1522" s="166"/>
      <c r="E1522" s="96"/>
      <c r="F1522" s="96"/>
      <c r="G1522" s="168"/>
      <c r="H1522" s="242"/>
      <c r="I1522" s="231"/>
      <c r="J1522" s="227"/>
      <c r="K1522" s="228"/>
      <c r="L1522" s="228"/>
      <c r="M1522" s="178"/>
      <c r="N1522" s="133"/>
      <c r="O1522" s="131"/>
      <c r="P1522" s="93"/>
    </row>
    <row r="1523" spans="1:20" s="94" customFormat="1" ht="15.75" hidden="1" x14ac:dyDescent="0.25">
      <c r="A1523" s="276"/>
      <c r="B1523" s="279"/>
      <c r="C1523" s="269"/>
      <c r="D1523" s="166"/>
      <c r="E1523" s="96"/>
      <c r="F1523" s="96"/>
      <c r="G1523" s="168"/>
      <c r="H1523" s="242"/>
      <c r="I1523" s="231"/>
      <c r="J1523" s="227"/>
      <c r="K1523" s="228"/>
      <c r="L1523" s="228"/>
      <c r="M1523" s="178"/>
      <c r="N1523" s="133"/>
      <c r="O1523" s="131"/>
      <c r="P1523" s="93"/>
    </row>
    <row r="1524" spans="1:20" s="94" customFormat="1" ht="15.75" hidden="1" x14ac:dyDescent="0.25">
      <c r="A1524" s="276"/>
      <c r="B1524" s="279"/>
      <c r="C1524" s="269"/>
      <c r="D1524" s="166"/>
      <c r="E1524" s="96"/>
      <c r="F1524" s="96"/>
      <c r="G1524" s="168"/>
      <c r="H1524" s="242"/>
      <c r="I1524" s="231"/>
      <c r="J1524" s="227"/>
      <c r="K1524" s="228"/>
      <c r="L1524" s="228"/>
      <c r="M1524" s="178"/>
      <c r="N1524" s="133"/>
      <c r="O1524" s="131"/>
      <c r="P1524" s="93"/>
    </row>
    <row r="1525" spans="1:20" s="94" customFormat="1" ht="15.75" hidden="1" x14ac:dyDescent="0.25">
      <c r="A1525" s="276"/>
      <c r="B1525" s="279"/>
      <c r="C1525" s="269"/>
      <c r="D1525" s="166"/>
      <c r="E1525" s="96"/>
      <c r="F1525" s="96"/>
      <c r="G1525" s="168"/>
      <c r="H1525" s="242"/>
      <c r="I1525" s="231"/>
      <c r="J1525" s="227"/>
      <c r="K1525" s="228"/>
      <c r="L1525" s="228"/>
      <c r="M1525" s="178"/>
      <c r="N1525" s="133"/>
      <c r="O1525" s="131"/>
      <c r="P1525" s="93"/>
    </row>
    <row r="1526" spans="1:20" s="94" customFormat="1" ht="15.75" hidden="1" x14ac:dyDescent="0.25">
      <c r="A1526" s="276"/>
      <c r="B1526" s="279"/>
      <c r="C1526" s="241"/>
      <c r="D1526" s="166"/>
      <c r="E1526" s="96"/>
      <c r="F1526" s="96"/>
      <c r="G1526" s="168"/>
      <c r="H1526" s="242"/>
      <c r="I1526" s="231"/>
      <c r="J1526" s="227"/>
      <c r="K1526" s="228"/>
      <c r="L1526" s="228"/>
      <c r="M1526" s="178"/>
      <c r="N1526" s="133"/>
      <c r="O1526" s="132"/>
      <c r="P1526" s="93"/>
    </row>
    <row r="1527" spans="1:20" s="94" customFormat="1" ht="15.75" hidden="1" x14ac:dyDescent="0.25">
      <c r="A1527" s="276"/>
      <c r="B1527" s="279"/>
      <c r="C1527" s="241"/>
      <c r="D1527" s="166"/>
      <c r="E1527" s="96"/>
      <c r="F1527" s="96"/>
      <c r="G1527" s="168"/>
      <c r="H1527" s="242"/>
      <c r="I1527" s="231"/>
      <c r="J1527" s="227"/>
      <c r="K1527" s="228"/>
      <c r="L1527" s="228"/>
      <c r="M1527" s="178"/>
      <c r="N1527" s="133"/>
      <c r="O1527" s="131"/>
      <c r="P1527" s="93"/>
    </row>
    <row r="1528" spans="1:20" s="94" customFormat="1" ht="15.75" hidden="1" x14ac:dyDescent="0.25">
      <c r="A1528" s="276"/>
      <c r="B1528" s="279"/>
      <c r="C1528" s="241"/>
      <c r="D1528" s="166"/>
      <c r="E1528" s="166"/>
      <c r="F1528" s="166"/>
      <c r="G1528" s="168"/>
      <c r="H1528" s="242"/>
      <c r="I1528" s="231"/>
      <c r="J1528" s="227"/>
      <c r="K1528" s="228"/>
      <c r="L1528" s="228"/>
      <c r="M1528" s="178"/>
      <c r="N1528" s="133"/>
      <c r="O1528" s="131"/>
      <c r="P1528" s="93"/>
    </row>
    <row r="1529" spans="1:20" s="94" customFormat="1" ht="15.75" hidden="1" x14ac:dyDescent="0.25">
      <c r="A1529" s="277"/>
      <c r="B1529" s="280"/>
      <c r="C1529" s="249"/>
      <c r="D1529" s="166"/>
      <c r="E1529" s="96"/>
      <c r="F1529" s="96"/>
      <c r="G1529" s="168"/>
      <c r="H1529" s="242"/>
      <c r="I1529" s="231"/>
      <c r="J1529" s="227"/>
      <c r="K1529" s="228"/>
      <c r="L1529" s="228"/>
      <c r="M1529" s="178"/>
      <c r="N1529" s="133"/>
      <c r="O1529" s="131"/>
      <c r="P1529" s="93"/>
    </row>
    <row r="1530" spans="1:20" s="94" customFormat="1" x14ac:dyDescent="0.25">
      <c r="A1530" s="2"/>
      <c r="B1530" s="2"/>
      <c r="C1530" s="250"/>
      <c r="D1530" s="145"/>
      <c r="E1530" s="2"/>
      <c r="F1530" s="70"/>
      <c r="G1530" s="114"/>
      <c r="H1530" s="117"/>
      <c r="I1530" s="117"/>
      <c r="J1530" s="117"/>
      <c r="K1530" s="117"/>
      <c r="L1530" s="117"/>
      <c r="M1530" s="117"/>
      <c r="N1530" s="136"/>
      <c r="O1530" s="135"/>
      <c r="P1530" s="93"/>
      <c r="Q1530" s="93">
        <f>SUBTOTAL(9,Q12:Q1220)</f>
        <v>1277822100.3051686</v>
      </c>
      <c r="S1530" s="93">
        <f>'свод 1'!B90-'свод 1'!B82</f>
        <v>1277822164.9399998</v>
      </c>
      <c r="T1530" s="93">
        <f>Q1530-S1530</f>
        <v>-64.634831190109253</v>
      </c>
    </row>
    <row r="1531" spans="1:20" s="94" customFormat="1" x14ac:dyDescent="0.25">
      <c r="A1531" s="2"/>
      <c r="B1531" s="2"/>
      <c r="C1531" s="250"/>
      <c r="D1531" s="145"/>
      <c r="E1531" s="2"/>
      <c r="F1531" s="70"/>
      <c r="G1531" s="114"/>
      <c r="H1531" s="117"/>
      <c r="I1531" s="117"/>
      <c r="J1531" s="117"/>
      <c r="K1531" s="117"/>
      <c r="L1531" s="117"/>
      <c r="M1531" s="117"/>
      <c r="N1531" s="136"/>
      <c r="O1531" s="135"/>
      <c r="P1531" s="93"/>
    </row>
    <row r="1532" spans="1:20" s="94" customFormat="1" ht="18.75" x14ac:dyDescent="0.3">
      <c r="A1532" s="155" t="s">
        <v>294</v>
      </c>
      <c r="B1532" s="155"/>
      <c r="C1532" s="155"/>
      <c r="D1532" s="156"/>
      <c r="E1532" s="155"/>
      <c r="F1532" s="158"/>
      <c r="G1532" s="159"/>
      <c r="H1532" s="160"/>
      <c r="I1532" s="157"/>
      <c r="J1532" s="157"/>
      <c r="K1532" s="157"/>
      <c r="L1532" s="157"/>
      <c r="M1532" s="157"/>
      <c r="N1532" s="136"/>
      <c r="O1532" s="135"/>
      <c r="P1532" s="93"/>
      <c r="Q1532" s="93"/>
    </row>
    <row r="1533" spans="1:20" s="94" customFormat="1" ht="60" x14ac:dyDescent="0.25">
      <c r="A1533" s="161" t="s">
        <v>0</v>
      </c>
      <c r="B1533" s="161" t="s">
        <v>285</v>
      </c>
      <c r="C1533" s="161" t="s">
        <v>58</v>
      </c>
      <c r="D1533" s="166" t="s">
        <v>1</v>
      </c>
      <c r="E1533" s="161" t="s">
        <v>2</v>
      </c>
      <c r="F1533" s="162"/>
      <c r="G1533" s="163" t="s">
        <v>3</v>
      </c>
      <c r="H1533" s="161" t="s">
        <v>200</v>
      </c>
      <c r="I1533" s="161" t="s">
        <v>201</v>
      </c>
      <c r="J1533" s="161"/>
      <c r="K1533" s="161" t="s">
        <v>68</v>
      </c>
      <c r="L1533" s="161" t="s">
        <v>199</v>
      </c>
      <c r="M1533" s="161" t="s">
        <v>16</v>
      </c>
      <c r="N1533" s="137" t="s">
        <v>246</v>
      </c>
      <c r="O1533" s="138" t="s">
        <v>247</v>
      </c>
      <c r="P1533" s="93"/>
      <c r="Q1533" s="93"/>
    </row>
    <row r="1534" spans="1:20" s="94" customFormat="1" x14ac:dyDescent="0.25">
      <c r="A1534" s="164" t="s">
        <v>4</v>
      </c>
      <c r="B1534" s="164">
        <v>2</v>
      </c>
      <c r="C1534" s="164">
        <v>3</v>
      </c>
      <c r="D1534" s="166">
        <v>4</v>
      </c>
      <c r="E1534" s="167">
        <v>5</v>
      </c>
      <c r="F1534" s="165" t="s">
        <v>205</v>
      </c>
      <c r="G1534" s="168">
        <v>6</v>
      </c>
      <c r="H1534" s="169" t="s">
        <v>205</v>
      </c>
      <c r="I1534" s="169" t="s">
        <v>205</v>
      </c>
      <c r="J1534" s="169" t="s">
        <v>205</v>
      </c>
      <c r="K1534" s="169" t="s">
        <v>205</v>
      </c>
      <c r="L1534" s="169" t="s">
        <v>205</v>
      </c>
      <c r="M1534" s="169">
        <v>7</v>
      </c>
      <c r="N1534" s="144">
        <v>7</v>
      </c>
      <c r="O1534" s="134">
        <v>8</v>
      </c>
      <c r="P1534" s="93"/>
    </row>
    <row r="1535" spans="1:20" s="92" customFormat="1" x14ac:dyDescent="0.25">
      <c r="A1535" s="275" t="str">
        <f>CONCATENATE('норма часов'!$B$6,",  ",'норма часов'!$C$6,", ",'норма часов'!$D$6,", ",'норма часов'!$F$6)</f>
        <v>Присмотр и уход,  дети-инвалиды, от 1 года до 3 лет, группа полного дня</v>
      </c>
      <c r="B1535" s="278" t="str">
        <f>'норма часов'!$A$6</f>
        <v>880900О.99.0.ББ08АА02000</v>
      </c>
      <c r="C1535" s="170"/>
      <c r="D1535" s="293" t="s">
        <v>15</v>
      </c>
      <c r="E1535" s="293"/>
      <c r="F1535" s="293"/>
      <c r="G1535" s="294"/>
      <c r="H1535" s="171"/>
      <c r="I1535" s="172"/>
      <c r="J1535" s="173"/>
      <c r="K1535" s="174"/>
      <c r="L1535" s="174"/>
      <c r="M1535" s="175"/>
      <c r="N1535" s="139"/>
      <c r="O1535" s="140">
        <f>O1536+O1541+O1552</f>
        <v>47249.823984999995</v>
      </c>
      <c r="P1535" s="91"/>
    </row>
    <row r="1536" spans="1:20" s="94" customFormat="1" x14ac:dyDescent="0.25">
      <c r="A1536" s="276"/>
      <c r="B1536" s="279"/>
      <c r="C1536" s="167"/>
      <c r="D1536" s="283" t="s">
        <v>49</v>
      </c>
      <c r="E1536" s="283"/>
      <c r="F1536" s="283"/>
      <c r="G1536" s="284"/>
      <c r="H1536" s="171"/>
      <c r="I1536" s="176"/>
      <c r="J1536" s="171"/>
      <c r="K1536" s="177"/>
      <c r="L1536" s="177"/>
      <c r="M1536" s="178"/>
      <c r="N1536" s="133"/>
      <c r="O1536" s="140">
        <f>O1538+O1540</f>
        <v>19794.095399999998</v>
      </c>
      <c r="P1536" s="93"/>
    </row>
    <row r="1537" spans="1:17" s="94" customFormat="1" x14ac:dyDescent="0.25">
      <c r="A1537" s="276"/>
      <c r="B1537" s="279"/>
      <c r="C1537" s="167">
        <v>211</v>
      </c>
      <c r="D1537" s="179" t="s">
        <v>73</v>
      </c>
      <c r="E1537" s="180" t="s">
        <v>87</v>
      </c>
      <c r="F1537" s="181" t="s">
        <v>87</v>
      </c>
      <c r="G1537" s="168">
        <f>MROUND(H1537*K1537*I1537/L1537,0.00000001)</f>
        <v>0.81693894</v>
      </c>
      <c r="H1537" s="182">
        <f>'свод 1'!C95</f>
        <v>754.5</v>
      </c>
      <c r="I1537" s="183">
        <f>'норма часов'!$K$6</f>
        <v>1.1729850000000001E-3</v>
      </c>
      <c r="J1537" s="182"/>
      <c r="K1537" s="184">
        <v>12</v>
      </c>
      <c r="L1537" s="184">
        <f>'норма часов'!$H$6</f>
        <v>13</v>
      </c>
      <c r="M1537" s="178" t="str">
        <f>CONCATENATE(H1537," ",F1537," ","в мес.","*",K1537,"мес.","*",I1537,"/",L1537,"чел.")</f>
        <v>754,5 шт. ед в мес.*12мес.*0,001172985/13чел.</v>
      </c>
      <c r="N1537" s="133">
        <f>'свод 1'!E95</f>
        <v>18609.515968632655</v>
      </c>
      <c r="O1537" s="141">
        <f>MROUND(G1537*N1537,0.000001)</f>
        <v>15202.838248999999</v>
      </c>
      <c r="P1537" s="93"/>
      <c r="Q1537" s="93">
        <f t="shared" ref="Q1537:Q1604" si="215">O1537*L1537</f>
        <v>197636.89723699997</v>
      </c>
    </row>
    <row r="1538" spans="1:17" s="92" customFormat="1" x14ac:dyDescent="0.25">
      <c r="A1538" s="276"/>
      <c r="B1538" s="279"/>
      <c r="C1538" s="170" t="s">
        <v>249</v>
      </c>
      <c r="D1538" s="185"/>
      <c r="E1538" s="186"/>
      <c r="F1538" s="187"/>
      <c r="G1538" s="188"/>
      <c r="H1538" s="182"/>
      <c r="I1538" s="189"/>
      <c r="J1538" s="190"/>
      <c r="K1538" s="191"/>
      <c r="L1538" s="191"/>
      <c r="M1538" s="192"/>
      <c r="N1538" s="139"/>
      <c r="O1538" s="140">
        <f>SUM(O1537)</f>
        <v>15202.838248999999</v>
      </c>
      <c r="P1538" s="91"/>
      <c r="Q1538" s="93">
        <f t="shared" si="215"/>
        <v>0</v>
      </c>
    </row>
    <row r="1539" spans="1:17" s="94" customFormat="1" x14ac:dyDescent="0.25">
      <c r="A1539" s="276"/>
      <c r="B1539" s="279"/>
      <c r="C1539" s="167">
        <v>213</v>
      </c>
      <c r="D1539" s="179" t="s">
        <v>74</v>
      </c>
      <c r="E1539" s="180" t="s">
        <v>75</v>
      </c>
      <c r="F1539" s="181"/>
      <c r="G1539" s="168">
        <v>30.2</v>
      </c>
      <c r="H1539" s="171"/>
      <c r="I1539" s="176">
        <f>I1537</f>
        <v>1.1729850000000001E-3</v>
      </c>
      <c r="J1539" s="171"/>
      <c r="K1539" s="177"/>
      <c r="L1539" s="184">
        <f>'норма часов'!$H$6</f>
        <v>13</v>
      </c>
      <c r="M1539" s="178"/>
      <c r="N1539" s="133"/>
      <c r="O1539" s="142">
        <f>MROUND(O1537*0.302,0.000001)</f>
        <v>4591.2571509999998</v>
      </c>
      <c r="P1539" s="93"/>
      <c r="Q1539" s="93">
        <f t="shared" si="215"/>
        <v>59686.342962999996</v>
      </c>
    </row>
    <row r="1540" spans="1:17" s="92" customFormat="1" x14ac:dyDescent="0.25">
      <c r="A1540" s="276"/>
      <c r="B1540" s="279"/>
      <c r="C1540" s="170" t="s">
        <v>250</v>
      </c>
      <c r="D1540" s="185"/>
      <c r="E1540" s="186"/>
      <c r="F1540" s="187"/>
      <c r="G1540" s="188"/>
      <c r="H1540" s="171"/>
      <c r="I1540" s="172"/>
      <c r="J1540" s="173"/>
      <c r="K1540" s="174"/>
      <c r="L1540" s="184"/>
      <c r="M1540" s="192"/>
      <c r="N1540" s="139"/>
      <c r="O1540" s="140">
        <f>SUM(O1539)</f>
        <v>4591.2571509999998</v>
      </c>
      <c r="P1540" s="91"/>
      <c r="Q1540" s="93">
        <f t="shared" si="215"/>
        <v>0</v>
      </c>
    </row>
    <row r="1541" spans="1:17" s="94" customFormat="1" x14ac:dyDescent="0.25">
      <c r="A1541" s="276"/>
      <c r="B1541" s="279"/>
      <c r="C1541" s="167"/>
      <c r="D1541" s="285" t="s">
        <v>50</v>
      </c>
      <c r="E1541" s="285"/>
      <c r="F1541" s="285"/>
      <c r="G1541" s="284"/>
      <c r="H1541" s="171"/>
      <c r="I1541" s="176">
        <f>I1539</f>
        <v>1.1729850000000001E-3</v>
      </c>
      <c r="J1541" s="171"/>
      <c r="K1541" s="177"/>
      <c r="L1541" s="184"/>
      <c r="M1541" s="178"/>
      <c r="N1541" s="133"/>
      <c r="O1541" s="140">
        <f>O1545+O1546+O1547+O1548+O1549++O1550</f>
        <v>27455.728584999997</v>
      </c>
      <c r="P1541" s="93"/>
      <c r="Q1541" s="93">
        <f>O1541*L1541</f>
        <v>0</v>
      </c>
    </row>
    <row r="1542" spans="1:17" s="94" customFormat="1" x14ac:dyDescent="0.25">
      <c r="A1542" s="276"/>
      <c r="B1542" s="279"/>
      <c r="C1542" s="270" t="s">
        <v>67</v>
      </c>
      <c r="D1542" s="166"/>
      <c r="E1542" s="193"/>
      <c r="F1542" s="181" t="s">
        <v>26</v>
      </c>
      <c r="G1542" s="168"/>
      <c r="H1542" s="171">
        <f>'свод 1'!C97</f>
        <v>0</v>
      </c>
      <c r="I1542" s="176">
        <f t="shared" ref="I1542:I1612" si="216">I1541</f>
        <v>1.1729850000000001E-3</v>
      </c>
      <c r="J1542" s="182"/>
      <c r="K1542" s="184">
        <v>1</v>
      </c>
      <c r="L1542" s="184">
        <f>'норма часов'!$H$6</f>
        <v>13</v>
      </c>
      <c r="M1542" s="178"/>
      <c r="N1542" s="133">
        <f>'свод 1'!E97</f>
        <v>0</v>
      </c>
      <c r="O1542" s="142">
        <f>MROUND(G1542*N1542,0.000001)</f>
        <v>0</v>
      </c>
      <c r="P1542" s="93"/>
      <c r="Q1542" s="93">
        <f t="shared" si="215"/>
        <v>0</v>
      </c>
    </row>
    <row r="1543" spans="1:17" s="94" customFormat="1" x14ac:dyDescent="0.25">
      <c r="A1543" s="276"/>
      <c r="B1543" s="279"/>
      <c r="C1543" s="270"/>
      <c r="D1543" s="166"/>
      <c r="E1543" s="193"/>
      <c r="F1543" s="181" t="s">
        <v>26</v>
      </c>
      <c r="G1543" s="168"/>
      <c r="H1543" s="171">
        <f>'свод 1'!C98</f>
        <v>0</v>
      </c>
      <c r="I1543" s="176">
        <f>I1542</f>
        <v>1.1729850000000001E-3</v>
      </c>
      <c r="J1543" s="182"/>
      <c r="K1543" s="184">
        <v>1</v>
      </c>
      <c r="L1543" s="184">
        <f>'норма часов'!$H$6</f>
        <v>13</v>
      </c>
      <c r="M1543" s="178"/>
      <c r="N1543" s="133">
        <f>'свод 1'!E98</f>
        <v>0</v>
      </c>
      <c r="O1543" s="142">
        <f>MROUND(G1543*N1543,0.000001)</f>
        <v>0</v>
      </c>
      <c r="P1543" s="93"/>
      <c r="Q1543" s="93">
        <f t="shared" si="215"/>
        <v>0</v>
      </c>
    </row>
    <row r="1544" spans="1:17" s="94" customFormat="1" x14ac:dyDescent="0.25">
      <c r="A1544" s="276"/>
      <c r="B1544" s="279"/>
      <c r="C1544" s="270"/>
      <c r="D1544" s="166"/>
      <c r="E1544" s="193"/>
      <c r="F1544" s="181" t="s">
        <v>26</v>
      </c>
      <c r="G1544" s="168"/>
      <c r="H1544" s="171">
        <f>'свод 1'!C99</f>
        <v>0</v>
      </c>
      <c r="I1544" s="176">
        <f>I1543</f>
        <v>1.1729850000000001E-3</v>
      </c>
      <c r="J1544" s="182"/>
      <c r="K1544" s="184">
        <v>1</v>
      </c>
      <c r="L1544" s="184">
        <f>'норма часов'!$H$6</f>
        <v>13</v>
      </c>
      <c r="M1544" s="178"/>
      <c r="N1544" s="133">
        <f>'свод 1'!E99</f>
        <v>0</v>
      </c>
      <c r="O1544" s="142">
        <f>MROUND(G1544*N1544,0.000001)</f>
        <v>0</v>
      </c>
      <c r="P1544" s="93"/>
      <c r="Q1544" s="93">
        <f t="shared" si="215"/>
        <v>0</v>
      </c>
    </row>
    <row r="1545" spans="1:17" s="92" customFormat="1" x14ac:dyDescent="0.25">
      <c r="A1545" s="276"/>
      <c r="B1545" s="279"/>
      <c r="C1545" s="170" t="s">
        <v>251</v>
      </c>
      <c r="D1545" s="194"/>
      <c r="E1545" s="195"/>
      <c r="F1545" s="187"/>
      <c r="G1545" s="188"/>
      <c r="H1545" s="171"/>
      <c r="I1545" s="172"/>
      <c r="J1545" s="190"/>
      <c r="K1545" s="191"/>
      <c r="L1545" s="184"/>
      <c r="M1545" s="192"/>
      <c r="N1545" s="139"/>
      <c r="O1545" s="140">
        <f>SUM(O1542:O1544)</f>
        <v>0</v>
      </c>
      <c r="P1545" s="91"/>
      <c r="Q1545" s="93">
        <f t="shared" si="215"/>
        <v>0</v>
      </c>
    </row>
    <row r="1546" spans="1:17" s="94" customFormat="1" x14ac:dyDescent="0.25">
      <c r="A1546" s="276"/>
      <c r="B1546" s="279"/>
      <c r="C1546" s="167" t="s">
        <v>91</v>
      </c>
      <c r="D1546" s="166"/>
      <c r="E1546" s="180"/>
      <c r="F1546" s="181">
        <v>0</v>
      </c>
      <c r="G1546" s="168"/>
      <c r="H1546" s="171"/>
      <c r="I1546" s="176">
        <f>I1544</f>
        <v>1.1729850000000001E-3</v>
      </c>
      <c r="J1546" s="182"/>
      <c r="K1546" s="184"/>
      <c r="L1546" s="184"/>
      <c r="M1546" s="178"/>
      <c r="N1546" s="133"/>
      <c r="O1546" s="142">
        <f>MROUND(G1546*N1546,0.000001)</f>
        <v>0</v>
      </c>
      <c r="P1546" s="93"/>
      <c r="Q1546" s="93">
        <f t="shared" si="215"/>
        <v>0</v>
      </c>
    </row>
    <row r="1547" spans="1:17" s="94" customFormat="1" ht="30" x14ac:dyDescent="0.25">
      <c r="A1547" s="276"/>
      <c r="B1547" s="279"/>
      <c r="C1547" s="167" t="s">
        <v>93</v>
      </c>
      <c r="D1547" s="166" t="s">
        <v>94</v>
      </c>
      <c r="E1547" s="180" t="s">
        <v>95</v>
      </c>
      <c r="F1547" s="181" t="s">
        <v>95</v>
      </c>
      <c r="G1547" s="196">
        <f>'свод 1'!D101</f>
        <v>247</v>
      </c>
      <c r="H1547" s="171">
        <f>'свод 1'!D101</f>
        <v>247</v>
      </c>
      <c r="I1547" s="176">
        <f>I1546</f>
        <v>1.1729850000000001E-3</v>
      </c>
      <c r="J1547" s="182"/>
      <c r="K1547" s="184">
        <v>1</v>
      </c>
      <c r="L1547" s="184">
        <f>'норма часов'!$H$6</f>
        <v>13</v>
      </c>
      <c r="M1547" s="178" t="str">
        <f>CONCATENATE(G1547,"- фактичесое посещение 1 ребенка в год")</f>
        <v>247- фактичесое посещение 1 ребенка в год</v>
      </c>
      <c r="N1547" s="133">
        <f>'свод 1'!E101</f>
        <v>103.30800858029397</v>
      </c>
      <c r="O1547" s="142">
        <f>MROUND(G1547*N1547,0.000001)</f>
        <v>25517.078118999998</v>
      </c>
      <c r="P1547" s="93"/>
      <c r="Q1547" s="93">
        <f t="shared" si="215"/>
        <v>331722.01554699999</v>
      </c>
    </row>
    <row r="1548" spans="1:17" s="94" customFormat="1" ht="30" x14ac:dyDescent="0.25">
      <c r="A1548" s="276"/>
      <c r="B1548" s="279"/>
      <c r="C1548" s="167" t="s">
        <v>96</v>
      </c>
      <c r="D1548" s="166" t="s">
        <v>97</v>
      </c>
      <c r="E1548" s="180" t="s">
        <v>98</v>
      </c>
      <c r="F1548" s="181" t="s">
        <v>203</v>
      </c>
      <c r="G1548" s="168">
        <f>MROUND(H1548*K1548*I1548/L1548,0.000001)</f>
        <v>1.804592</v>
      </c>
      <c r="H1548" s="171">
        <f>'свод 1'!C102</f>
        <v>20000</v>
      </c>
      <c r="I1548" s="176">
        <f t="shared" si="216"/>
        <v>1.1729850000000001E-3</v>
      </c>
      <c r="J1548" s="182"/>
      <c r="K1548" s="184">
        <v>1</v>
      </c>
      <c r="L1548" s="184">
        <f>'норма часов'!$H$6</f>
        <v>13</v>
      </c>
      <c r="M1548" s="178" t="str">
        <f>CONCATENATE(H1548," ",F1548," ","*",I1548,"/",L1548,"чел.")</f>
        <v>20000 компл. *0,001172985/13чел.</v>
      </c>
      <c r="N1548" s="133">
        <f>'свод 1'!E102</f>
        <v>402.27559200000002</v>
      </c>
      <c r="O1548" s="142">
        <f>MROUND(G1548*N1548,0.000001)</f>
        <v>725.94331499999998</v>
      </c>
      <c r="P1548" s="93"/>
      <c r="Q1548" s="93">
        <f t="shared" si="215"/>
        <v>9437.2630950000002</v>
      </c>
    </row>
    <row r="1549" spans="1:17" s="94" customFormat="1" ht="30" x14ac:dyDescent="0.25">
      <c r="A1549" s="276"/>
      <c r="B1549" s="279"/>
      <c r="C1549" s="270" t="s">
        <v>85</v>
      </c>
      <c r="D1549" s="166" t="s">
        <v>99</v>
      </c>
      <c r="E1549" s="180" t="s">
        <v>202</v>
      </c>
      <c r="F1549" s="181" t="s">
        <v>204</v>
      </c>
      <c r="G1549" s="168">
        <f>MROUND(H1549*K1549*I1549/L1549,0.000001)</f>
        <v>0.543543</v>
      </c>
      <c r="H1549" s="171">
        <f>'свод 1'!C104</f>
        <v>502</v>
      </c>
      <c r="I1549" s="176">
        <f t="shared" si="216"/>
        <v>1.1729850000000001E-3</v>
      </c>
      <c r="J1549" s="182"/>
      <c r="K1549" s="184">
        <v>12</v>
      </c>
      <c r="L1549" s="184">
        <f>'норма часов'!$H$6</f>
        <v>13</v>
      </c>
      <c r="M1549" s="178" t="str">
        <f>CONCATENATE(H1549," ",F1549," ","*",I1549,"/",L1549,"чел.")</f>
        <v>502 гр. *0,001172985/13чел.</v>
      </c>
      <c r="N1549" s="133">
        <f>'свод 1'!E104</f>
        <v>2231.1153867861885</v>
      </c>
      <c r="O1549" s="142">
        <f>MROUND(G1549*N1549,0.000001)</f>
        <v>1212.7071509999998</v>
      </c>
      <c r="P1549" s="93"/>
      <c r="Q1549" s="93">
        <f t="shared" si="215"/>
        <v>15765.192962999998</v>
      </c>
    </row>
    <row r="1550" spans="1:17" s="94" customFormat="1" x14ac:dyDescent="0.25">
      <c r="A1550" s="276"/>
      <c r="B1550" s="279"/>
      <c r="C1550" s="270"/>
      <c r="D1550" s="166"/>
      <c r="E1550" s="180"/>
      <c r="F1550" s="181" t="s">
        <v>203</v>
      </c>
      <c r="G1550" s="168"/>
      <c r="H1550" s="171">
        <f>'свод 1'!C106</f>
        <v>0</v>
      </c>
      <c r="I1550" s="176">
        <f t="shared" si="216"/>
        <v>1.1729850000000001E-3</v>
      </c>
      <c r="J1550" s="182"/>
      <c r="K1550" s="184">
        <v>1</v>
      </c>
      <c r="L1550" s="184">
        <f>'норма часов'!$H$6</f>
        <v>13</v>
      </c>
      <c r="M1550" s="178"/>
      <c r="N1550" s="133">
        <f>'свод 1'!E106</f>
        <v>0</v>
      </c>
      <c r="O1550" s="142">
        <f>MROUND(G1550*N1550,0.000001)</f>
        <v>0</v>
      </c>
      <c r="P1550" s="93"/>
      <c r="Q1550" s="93">
        <f t="shared" si="215"/>
        <v>0</v>
      </c>
    </row>
    <row r="1551" spans="1:17" s="94" customFormat="1" x14ac:dyDescent="0.25">
      <c r="A1551" s="276"/>
      <c r="B1551" s="279"/>
      <c r="C1551" s="170" t="s">
        <v>259</v>
      </c>
      <c r="D1551" s="283"/>
      <c r="E1551" s="283"/>
      <c r="F1551" s="283"/>
      <c r="G1551" s="284"/>
      <c r="H1551" s="171"/>
      <c r="I1551" s="176">
        <f t="shared" si="216"/>
        <v>1.1729850000000001E-3</v>
      </c>
      <c r="J1551" s="171"/>
      <c r="K1551" s="177"/>
      <c r="L1551" s="184"/>
      <c r="M1551" s="197"/>
      <c r="N1551" s="133"/>
      <c r="O1551" s="140">
        <f>O1549+O1550</f>
        <v>1212.7071509999998</v>
      </c>
      <c r="P1551" s="93"/>
      <c r="Q1551" s="93">
        <f t="shared" si="215"/>
        <v>0</v>
      </c>
    </row>
    <row r="1552" spans="1:17" s="94" customFormat="1" x14ac:dyDescent="0.25">
      <c r="A1552" s="276"/>
      <c r="B1552" s="279"/>
      <c r="C1552" s="170"/>
      <c r="D1552" s="283" t="s">
        <v>51</v>
      </c>
      <c r="E1552" s="283"/>
      <c r="F1552" s="283"/>
      <c r="G1552" s="284"/>
      <c r="H1552" s="171"/>
      <c r="I1552" s="176">
        <f t="shared" si="216"/>
        <v>1.1729850000000001E-3</v>
      </c>
      <c r="J1552" s="171"/>
      <c r="K1552" s="177"/>
      <c r="L1552" s="184"/>
      <c r="M1552" s="197"/>
      <c r="N1552" s="133"/>
      <c r="O1552" s="140"/>
      <c r="P1552" s="93"/>
      <c r="Q1552" s="93">
        <f t="shared" si="215"/>
        <v>0</v>
      </c>
    </row>
    <row r="1553" spans="1:17" s="92" customFormat="1" x14ac:dyDescent="0.25">
      <c r="A1553" s="276"/>
      <c r="B1553" s="279"/>
      <c r="C1553" s="170"/>
      <c r="D1553" s="295" t="s">
        <v>5</v>
      </c>
      <c r="E1553" s="295"/>
      <c r="F1553" s="295"/>
      <c r="G1553" s="296"/>
      <c r="H1553" s="171"/>
      <c r="I1553" s="172">
        <f>I1552</f>
        <v>1.1729850000000001E-3</v>
      </c>
      <c r="J1553" s="173"/>
      <c r="K1553" s="174"/>
      <c r="L1553" s="184"/>
      <c r="M1553" s="175"/>
      <c r="N1553" s="139"/>
      <c r="O1553" s="140">
        <f>O1554+O1564+O1570+O1572+O1574+O1576+O1578</f>
        <v>46329.269689720626</v>
      </c>
      <c r="P1553" s="91"/>
      <c r="Q1553" s="93"/>
    </row>
    <row r="1554" spans="1:17" s="94" customFormat="1" x14ac:dyDescent="0.25">
      <c r="A1554" s="276"/>
      <c r="B1554" s="279"/>
      <c r="C1554" s="198" t="s">
        <v>57</v>
      </c>
      <c r="D1554" s="286" t="s">
        <v>6</v>
      </c>
      <c r="E1554" s="286"/>
      <c r="F1554" s="286"/>
      <c r="G1554" s="287"/>
      <c r="H1554" s="182"/>
      <c r="I1554" s="176">
        <f t="shared" si="216"/>
        <v>1.1729850000000001E-3</v>
      </c>
      <c r="J1554" s="182"/>
      <c r="K1554" s="184"/>
      <c r="L1554" s="184"/>
      <c r="M1554" s="197"/>
      <c r="N1554" s="133"/>
      <c r="O1554" s="140">
        <f>O1555+O1556+O1560+O1563</f>
        <v>17469.522626720631</v>
      </c>
      <c r="P1554" s="93"/>
      <c r="Q1554" s="93">
        <f t="shared" si="215"/>
        <v>0</v>
      </c>
    </row>
    <row r="1555" spans="1:17" s="94" customFormat="1" ht="30" x14ac:dyDescent="0.25">
      <c r="A1555" s="276"/>
      <c r="B1555" s="279"/>
      <c r="C1555" s="198" t="s">
        <v>59</v>
      </c>
      <c r="D1555" s="166" t="s">
        <v>7</v>
      </c>
      <c r="E1555" s="199" t="s">
        <v>8</v>
      </c>
      <c r="F1555" s="199" t="s">
        <v>8</v>
      </c>
      <c r="G1555" s="168">
        <f>MROUND(H1555*K1555*I1555/L1555,0.000001)</f>
        <v>351.12606099999999</v>
      </c>
      <c r="H1555" s="182">
        <f>'свод 1'!C107</f>
        <v>3891472.4332458824</v>
      </c>
      <c r="I1555" s="176">
        <f t="shared" si="216"/>
        <v>1.1729850000000001E-3</v>
      </c>
      <c r="J1555" s="182"/>
      <c r="K1555" s="184">
        <v>1</v>
      </c>
      <c r="L1555" s="184">
        <f>'норма часов'!$H$6</f>
        <v>13</v>
      </c>
      <c r="M1555" s="178" t="str">
        <f>CONCATENATE(H1555," ",F1555,"(лимиты выделенные УЖКХ) ","*",I1555,"/",L1555,"чел.")</f>
        <v>3891472,43324588 кВт час.(лимиты выделенные УЖКХ) *0,001172985/13чел.</v>
      </c>
      <c r="N1555" s="133">
        <f>'свод 1'!E107</f>
        <v>10.900877836777333</v>
      </c>
      <c r="O1555" s="142">
        <f>MROUND(G1555*N1555,0.000001)</f>
        <v>3827.582296</v>
      </c>
      <c r="P1555" s="93"/>
      <c r="Q1555" s="93">
        <f t="shared" si="215"/>
        <v>49758.569847999999</v>
      </c>
    </row>
    <row r="1556" spans="1:17" s="94" customFormat="1" ht="30" x14ac:dyDescent="0.25">
      <c r="A1556" s="276"/>
      <c r="B1556" s="279"/>
      <c r="C1556" s="198" t="s">
        <v>60</v>
      </c>
      <c r="D1556" s="166" t="s">
        <v>9</v>
      </c>
      <c r="E1556" s="199" t="s">
        <v>10</v>
      </c>
      <c r="F1556" s="199" t="s">
        <v>10</v>
      </c>
      <c r="G1556" s="168">
        <f>MROUND(H1556*K1556*I1556/L1556,0.0000001)</f>
        <v>2.6889011999999997</v>
      </c>
      <c r="H1556" s="182">
        <f>'свод 1'!C108</f>
        <v>29800.65</v>
      </c>
      <c r="I1556" s="176">
        <f t="shared" si="216"/>
        <v>1.1729850000000001E-3</v>
      </c>
      <c r="J1556" s="182"/>
      <c r="K1556" s="184">
        <v>1</v>
      </c>
      <c r="L1556" s="184">
        <f>'норма часов'!$H$6</f>
        <v>13</v>
      </c>
      <c r="M1556" s="178" t="str">
        <f>CONCATENATE(H1556," ",F1556,"(лимиты выделенные УЖКХ) ","*",I1556,"/",L1556,"чел.")</f>
        <v>29800,65 Гкал(лимиты выделенные УЖКХ) *0,001172985/13чел.</v>
      </c>
      <c r="N1556" s="133">
        <f>'свод 1'!E108</f>
        <v>2985.1699006565295</v>
      </c>
      <c r="O1556" s="142">
        <f>MROUND(G1556*N1556,0.000001)</f>
        <v>8026.8269279999995</v>
      </c>
      <c r="P1556" s="93"/>
      <c r="Q1556" s="93">
        <f t="shared" si="215"/>
        <v>104348.75006399999</v>
      </c>
    </row>
    <row r="1557" spans="1:17" s="94" customFormat="1" ht="30" x14ac:dyDescent="0.25">
      <c r="A1557" s="276"/>
      <c r="B1557" s="279"/>
      <c r="C1557" s="269" t="s">
        <v>61</v>
      </c>
      <c r="D1557" s="166" t="s">
        <v>12</v>
      </c>
      <c r="E1557" s="200" t="s">
        <v>11</v>
      </c>
      <c r="F1557" s="200" t="s">
        <v>11</v>
      </c>
      <c r="G1557" s="168">
        <f>MROUND(H1557*K1557*I1557/L1557,0.000001)</f>
        <v>20.557644</v>
      </c>
      <c r="H1557" s="182">
        <f>'свод 1'!C109</f>
        <v>227836.99175999995</v>
      </c>
      <c r="I1557" s="176">
        <f t="shared" si="216"/>
        <v>1.1729850000000001E-3</v>
      </c>
      <c r="J1557" s="182"/>
      <c r="K1557" s="184">
        <v>1</v>
      </c>
      <c r="L1557" s="184">
        <f>'норма часов'!$H$6</f>
        <v>13</v>
      </c>
      <c r="M1557" s="178" t="str">
        <f>CONCATENATE(H1557," ",F1557,"(лимиты выделенные УЖКХ) ","*",I1557,"/",L1557,"чел.")</f>
        <v>227836,99176 м3(лимиты выделенные УЖКХ) *0,001172985/13чел.</v>
      </c>
      <c r="N1557" s="133">
        <f>'свод 1'!E109</f>
        <v>54.214179999999992</v>
      </c>
      <c r="O1557" s="142">
        <f>MROUND(G1557*N1557,0.000001)</f>
        <v>1114.5158119999999</v>
      </c>
      <c r="P1557" s="93"/>
      <c r="Q1557" s="93">
        <f t="shared" si="215"/>
        <v>14488.705555999999</v>
      </c>
    </row>
    <row r="1558" spans="1:17" s="94" customFormat="1" ht="30" x14ac:dyDescent="0.25">
      <c r="A1558" s="276"/>
      <c r="B1558" s="279"/>
      <c r="C1558" s="269"/>
      <c r="D1558" s="166" t="s">
        <v>17</v>
      </c>
      <c r="E1558" s="200" t="s">
        <v>11</v>
      </c>
      <c r="F1558" s="200" t="s">
        <v>11</v>
      </c>
      <c r="G1558" s="168">
        <f>MROUND(H1558*K1558*I1558/L1558,0.0000000000001)</f>
        <v>2.8161178392799999E-2</v>
      </c>
      <c r="H1558" s="182">
        <f>'свод 1'!C110</f>
        <v>26.008809369960769</v>
      </c>
      <c r="I1558" s="176">
        <f t="shared" si="216"/>
        <v>1.1729850000000001E-3</v>
      </c>
      <c r="J1558" s="182"/>
      <c r="K1558" s="184">
        <v>12</v>
      </c>
      <c r="L1558" s="184">
        <f>'норма часов'!$H$6</f>
        <v>13</v>
      </c>
      <c r="M1558" s="178" t="str">
        <f>CONCATENATE(H1558," ",F1558,"(лимиты выделенные УЖКХ) ","*",I1558,"/",L1558,"чел.")</f>
        <v>26,0088093699608 м3(лимиты выделенные УЖКХ) *0,001172985/13чел.</v>
      </c>
      <c r="N1558" s="133">
        <f>'свод 1'!E110</f>
        <v>60140.397503878732</v>
      </c>
      <c r="O1558" s="142">
        <f>MROUND(G1558*N1558,0.0000000000001)</f>
        <v>1693.6244627206327</v>
      </c>
      <c r="P1558" s="93"/>
      <c r="Q1558" s="93">
        <f t="shared" si="215"/>
        <v>22017.118015368225</v>
      </c>
    </row>
    <row r="1559" spans="1:17" s="94" customFormat="1" ht="30" x14ac:dyDescent="0.25">
      <c r="A1559" s="276"/>
      <c r="B1559" s="279"/>
      <c r="C1559" s="269"/>
      <c r="D1559" s="166" t="s">
        <v>13</v>
      </c>
      <c r="E1559" s="200" t="s">
        <v>11</v>
      </c>
      <c r="F1559" s="200" t="s">
        <v>11</v>
      </c>
      <c r="G1559" s="168">
        <f>MROUND(H1559*K1559*I1559/L1559,0.000001)</f>
        <v>20.557644</v>
      </c>
      <c r="H1559" s="182">
        <f>'свод 1'!C111</f>
        <v>227836.99175999995</v>
      </c>
      <c r="I1559" s="176">
        <f t="shared" si="216"/>
        <v>1.1729850000000001E-3</v>
      </c>
      <c r="J1559" s="182"/>
      <c r="K1559" s="184">
        <v>1</v>
      </c>
      <c r="L1559" s="184">
        <f>'норма часов'!$H$6</f>
        <v>13</v>
      </c>
      <c r="M1559" s="178" t="str">
        <f>CONCATENATE(H1559," ",F1559,"(лимиты выделенные УЖКХ) ","*",I1559,"/",L1559,"чел.")</f>
        <v>227836,99176 м3(лимиты выделенные УЖКХ) *0,001172985/13чел.</v>
      </c>
      <c r="N1559" s="133">
        <f>'свод 1'!E111</f>
        <v>114.50116551414543</v>
      </c>
      <c r="O1559" s="142">
        <f>MROUND(G1559*N1559,0.000001)</f>
        <v>2353.874198</v>
      </c>
      <c r="P1559" s="93"/>
      <c r="Q1559" s="93">
        <f t="shared" si="215"/>
        <v>30600.364573999999</v>
      </c>
    </row>
    <row r="1560" spans="1:17" s="92" customFormat="1" ht="28.5" x14ac:dyDescent="0.25">
      <c r="A1560" s="276"/>
      <c r="B1560" s="279"/>
      <c r="C1560" s="201" t="s">
        <v>253</v>
      </c>
      <c r="D1560" s="194"/>
      <c r="E1560" s="202"/>
      <c r="F1560" s="202"/>
      <c r="G1560" s="188"/>
      <c r="H1560" s="182"/>
      <c r="I1560" s="172"/>
      <c r="J1560" s="190"/>
      <c r="K1560" s="191"/>
      <c r="L1560" s="184"/>
      <c r="M1560" s="192"/>
      <c r="N1560" s="139"/>
      <c r="O1560" s="140">
        <f>SUM(O1557:O1559)</f>
        <v>5162.0144727206325</v>
      </c>
      <c r="P1560" s="91"/>
      <c r="Q1560" s="93">
        <f t="shared" si="215"/>
        <v>0</v>
      </c>
    </row>
    <row r="1561" spans="1:17" s="94" customFormat="1" x14ac:dyDescent="0.25">
      <c r="A1561" s="276"/>
      <c r="B1561" s="279"/>
      <c r="C1561" s="269" t="s">
        <v>208</v>
      </c>
      <c r="D1561" s="166" t="s">
        <v>21</v>
      </c>
      <c r="E1561" s="96" t="s">
        <v>11</v>
      </c>
      <c r="F1561" s="96" t="s">
        <v>11</v>
      </c>
      <c r="G1561" s="168">
        <f>MROUND(H1561*K1561*I1561/L1561,0.00000001)</f>
        <v>3.155239E-2</v>
      </c>
      <c r="H1561" s="182">
        <f>'свод 1'!C112</f>
        <v>349.68999999999994</v>
      </c>
      <c r="I1561" s="176">
        <f>I1559</f>
        <v>1.1729850000000001E-3</v>
      </c>
      <c r="J1561" s="182"/>
      <c r="K1561" s="184">
        <v>1</v>
      </c>
      <c r="L1561" s="184">
        <f>'норма часов'!$H$6</f>
        <v>13</v>
      </c>
      <c r="M1561" s="178" t="str">
        <f>CONCATENATE(H1561," ",F1561," ","*",I1561,"/",L1561,"чел.")</f>
        <v>349,69 м3 *0,001172985/13чел.</v>
      </c>
      <c r="N1561" s="133">
        <f>'свод 1'!E112</f>
        <v>9316.0943407017676</v>
      </c>
      <c r="O1561" s="142">
        <f>MROUND(G1561*N1561,0.000001)</f>
        <v>293.945042</v>
      </c>
      <c r="P1561" s="93"/>
      <c r="Q1561" s="93">
        <f t="shared" si="215"/>
        <v>3821.2855460000001</v>
      </c>
    </row>
    <row r="1562" spans="1:17" s="94" customFormat="1" ht="45" x14ac:dyDescent="0.25">
      <c r="A1562" s="276"/>
      <c r="B1562" s="279"/>
      <c r="C1562" s="269"/>
      <c r="D1562" s="166" t="s">
        <v>22</v>
      </c>
      <c r="E1562" s="96" t="s">
        <v>23</v>
      </c>
      <c r="F1562" s="96" t="s">
        <v>26</v>
      </c>
      <c r="G1562" s="168">
        <f>MROUND(H1562*K1562*I1562/L1562,0.0000001)</f>
        <v>2.5625199999999997E-2</v>
      </c>
      <c r="H1562" s="182">
        <f>'свод 1'!C113</f>
        <v>284</v>
      </c>
      <c r="I1562" s="176">
        <f>I1561</f>
        <v>1.1729850000000001E-3</v>
      </c>
      <c r="J1562" s="182"/>
      <c r="K1562" s="184">
        <v>1</v>
      </c>
      <c r="L1562" s="184">
        <f>'норма часов'!$H$6</f>
        <v>13</v>
      </c>
      <c r="M1562" s="178" t="str">
        <f>CONCATENATE(H1562," ",F1562,"(потребность из расчета 4 контейнера для уборки территории весной и осенью на 1 учреждение)","*",I1562,"/",L1562,"чел.")</f>
        <v>284 шт(потребность из расчета 4 контейнера для уборки территории весной и осенью на 1 учреждение)*0,001172985/13чел.</v>
      </c>
      <c r="N1562" s="133">
        <f>'свод 1'!E113</f>
        <v>6210.8349647887389</v>
      </c>
      <c r="O1562" s="142">
        <f>MROUND(G1562*N1562,0.000001)</f>
        <v>159.15388799999999</v>
      </c>
      <c r="P1562" s="93"/>
      <c r="Q1562" s="93">
        <f t="shared" si="215"/>
        <v>2069.000544</v>
      </c>
    </row>
    <row r="1563" spans="1:17" s="92" customFormat="1" ht="28.5" x14ac:dyDescent="0.25">
      <c r="A1563" s="276"/>
      <c r="B1563" s="279"/>
      <c r="C1563" s="201" t="s">
        <v>254</v>
      </c>
      <c r="D1563" s="194"/>
      <c r="E1563" s="203"/>
      <c r="F1563" s="203"/>
      <c r="G1563" s="188"/>
      <c r="H1563" s="182"/>
      <c r="I1563" s="172"/>
      <c r="J1563" s="190"/>
      <c r="K1563" s="191"/>
      <c r="L1563" s="184"/>
      <c r="M1563" s="192"/>
      <c r="N1563" s="139"/>
      <c r="O1563" s="140">
        <f>SUM(O1561:O1562)</f>
        <v>453.09893</v>
      </c>
      <c r="P1563" s="91"/>
      <c r="Q1563" s="93">
        <f t="shared" si="215"/>
        <v>0</v>
      </c>
    </row>
    <row r="1564" spans="1:17" s="94" customFormat="1" x14ac:dyDescent="0.25">
      <c r="A1564" s="276"/>
      <c r="B1564" s="279"/>
      <c r="C1564" s="198"/>
      <c r="D1564" s="285" t="s">
        <v>14</v>
      </c>
      <c r="E1564" s="285"/>
      <c r="F1564" s="285"/>
      <c r="G1564" s="284"/>
      <c r="H1564" s="204"/>
      <c r="I1564" s="176">
        <f>I1559</f>
        <v>1.1729850000000001E-3</v>
      </c>
      <c r="J1564" s="204"/>
      <c r="K1564" s="205"/>
      <c r="L1564" s="184"/>
      <c r="M1564" s="197"/>
      <c r="N1564" s="133"/>
      <c r="O1564" s="140">
        <f>O1568+O1569</f>
        <v>21581.023663</v>
      </c>
      <c r="P1564" s="93"/>
      <c r="Q1564" s="93"/>
    </row>
    <row r="1565" spans="1:17" s="94" customFormat="1" x14ac:dyDescent="0.25">
      <c r="A1565" s="276"/>
      <c r="B1565" s="279"/>
      <c r="C1565" s="269" t="s">
        <v>62</v>
      </c>
      <c r="D1565" s="166" t="s">
        <v>41</v>
      </c>
      <c r="E1565" s="193" t="s">
        <v>20</v>
      </c>
      <c r="F1565" s="193" t="s">
        <v>20</v>
      </c>
      <c r="G1565" s="168">
        <f>MROUND(H1565*K1565*I1565/L1565,0.00000001)</f>
        <v>3.1269143600000002</v>
      </c>
      <c r="H1565" s="182">
        <f>'свод 1'!C114</f>
        <v>34655.078000000001</v>
      </c>
      <c r="I1565" s="176">
        <f t="shared" si="216"/>
        <v>1.1729850000000001E-3</v>
      </c>
      <c r="J1565" s="182"/>
      <c r="K1565" s="184">
        <v>1</v>
      </c>
      <c r="L1565" s="184">
        <f>'норма часов'!$H$6</f>
        <v>13</v>
      </c>
      <c r="M1565" s="178" t="str">
        <f>CONCATENATE(H1565," ",F1565," ","*",I1565,"/",L1565,"чел.")</f>
        <v>34655,078 м2 *0,001172985/13чел.</v>
      </c>
      <c r="N1565" s="133">
        <f>'свод 1'!E114</f>
        <v>1074.0378076771317</v>
      </c>
      <c r="O1565" s="142">
        <f>MROUND(G1565*N1565,0.000001)</f>
        <v>3358.4242439999998</v>
      </c>
      <c r="P1565" s="93"/>
      <c r="Q1565" s="93">
        <f t="shared" si="215"/>
        <v>43659.515171999999</v>
      </c>
    </row>
    <row r="1566" spans="1:17" s="94" customFormat="1" x14ac:dyDescent="0.25">
      <c r="A1566" s="276"/>
      <c r="B1566" s="279"/>
      <c r="C1566" s="269"/>
      <c r="D1566" s="166" t="s">
        <v>41</v>
      </c>
      <c r="E1566" s="193" t="s">
        <v>78</v>
      </c>
      <c r="F1566" s="193" t="s">
        <v>78</v>
      </c>
      <c r="G1566" s="168">
        <f>MROUND(H1566*K1566*I1566/L1566,0.00000001)</f>
        <v>0.89760421000000001</v>
      </c>
      <c r="H1566" s="182">
        <f>'свод 1'!C115</f>
        <v>9948</v>
      </c>
      <c r="I1566" s="176">
        <f t="shared" si="216"/>
        <v>1.1729850000000001E-3</v>
      </c>
      <c r="J1566" s="182"/>
      <c r="K1566" s="184">
        <v>1</v>
      </c>
      <c r="L1566" s="184">
        <f>'норма часов'!$H$6</f>
        <v>13</v>
      </c>
      <c r="M1566" s="178" t="str">
        <f>CONCATENATE(H1566," ",F1566," ","*",I1566,"/",L1566,"чел.")</f>
        <v>9948 погон.м. *0,001172985/13чел.</v>
      </c>
      <c r="N1566" s="133">
        <f>'свод 1'!E115</f>
        <v>2500</v>
      </c>
      <c r="O1566" s="142">
        <f>MROUND(G1566*N1566,0.000001)</f>
        <v>2244.0105249999997</v>
      </c>
      <c r="P1566" s="93"/>
      <c r="Q1566" s="93">
        <f t="shared" si="215"/>
        <v>29172.136824999994</v>
      </c>
    </row>
    <row r="1567" spans="1:17" s="94" customFormat="1" x14ac:dyDescent="0.25">
      <c r="A1567" s="276"/>
      <c r="B1567" s="279"/>
      <c r="C1567" s="269"/>
      <c r="D1567" s="166" t="s">
        <v>41</v>
      </c>
      <c r="E1567" s="193" t="s">
        <v>48</v>
      </c>
      <c r="F1567" s="193" t="s">
        <v>48</v>
      </c>
      <c r="G1567" s="168">
        <f>MROUND(H1567*K1567*I1567/L1567,0.0000000001)</f>
        <v>0.18605346690000002</v>
      </c>
      <c r="H1567" s="182">
        <f>'свод 1'!C116</f>
        <v>2062</v>
      </c>
      <c r="I1567" s="176">
        <f t="shared" si="216"/>
        <v>1.1729850000000001E-3</v>
      </c>
      <c r="J1567" s="182"/>
      <c r="K1567" s="184">
        <v>1</v>
      </c>
      <c r="L1567" s="184">
        <f>'норма часов'!$H$6</f>
        <v>13</v>
      </c>
      <c r="M1567" s="178" t="str">
        <f>CONCATENATE(H1567," ",F1567," ","*",I1567,"/",L1567,"чел.")</f>
        <v>2062 шт. *0,001172985/13чел.</v>
      </c>
      <c r="N1567" s="133">
        <f>'свод 1'!E116</f>
        <v>85881.704655674097</v>
      </c>
      <c r="O1567" s="142">
        <f>MROUND(G1567*N1567,0.000001)</f>
        <v>15978.588893999999</v>
      </c>
      <c r="P1567" s="93"/>
      <c r="Q1567" s="93">
        <f t="shared" si="215"/>
        <v>207721.65562199999</v>
      </c>
    </row>
    <row r="1568" spans="1:17" s="92" customFormat="1" ht="28.5" x14ac:dyDescent="0.25">
      <c r="A1568" s="276"/>
      <c r="B1568" s="279"/>
      <c r="C1568" s="201" t="s">
        <v>252</v>
      </c>
      <c r="D1568" s="194"/>
      <c r="E1568" s="195"/>
      <c r="F1568" s="195"/>
      <c r="G1568" s="188"/>
      <c r="H1568" s="182"/>
      <c r="I1568" s="172"/>
      <c r="J1568" s="190"/>
      <c r="K1568" s="191"/>
      <c r="L1568" s="184"/>
      <c r="M1568" s="192"/>
      <c r="N1568" s="139"/>
      <c r="O1568" s="140">
        <f>SUM(O1565:O1567)</f>
        <v>21581.023663</v>
      </c>
      <c r="P1568" s="91"/>
      <c r="Q1568" s="93">
        <f t="shared" si="215"/>
        <v>0</v>
      </c>
    </row>
    <row r="1569" spans="1:17" s="94" customFormat="1" x14ac:dyDescent="0.25">
      <c r="A1569" s="276"/>
      <c r="B1569" s="279"/>
      <c r="C1569" s="198" t="s">
        <v>63</v>
      </c>
      <c r="D1569" s="166"/>
      <c r="E1569" s="193"/>
      <c r="F1569" s="193" t="s">
        <v>20</v>
      </c>
      <c r="G1569" s="168"/>
      <c r="H1569" s="182">
        <f>'свод 1'!C117</f>
        <v>0</v>
      </c>
      <c r="I1569" s="176">
        <f>I1567</f>
        <v>1.1729850000000001E-3</v>
      </c>
      <c r="J1569" s="182"/>
      <c r="K1569" s="184">
        <v>12</v>
      </c>
      <c r="L1569" s="184">
        <f>'норма часов'!$H$6</f>
        <v>13</v>
      </c>
      <c r="M1569" s="178"/>
      <c r="N1569" s="133">
        <f>'свод 1'!E117</f>
        <v>0</v>
      </c>
      <c r="O1569" s="142">
        <f>MROUND(G1569*N1569,0.000001)</f>
        <v>0</v>
      </c>
      <c r="P1569" s="93"/>
      <c r="Q1569" s="93"/>
    </row>
    <row r="1570" spans="1:17" s="94" customFormat="1" x14ac:dyDescent="0.25">
      <c r="A1570" s="276"/>
      <c r="B1570" s="279"/>
      <c r="C1570" s="198"/>
      <c r="D1570" s="283" t="s">
        <v>52</v>
      </c>
      <c r="E1570" s="283"/>
      <c r="F1570" s="283"/>
      <c r="G1570" s="284"/>
      <c r="H1570" s="171"/>
      <c r="I1570" s="176">
        <f t="shared" si="216"/>
        <v>1.1729850000000001E-3</v>
      </c>
      <c r="J1570" s="171"/>
      <c r="K1570" s="177"/>
      <c r="L1570" s="184"/>
      <c r="M1570" s="197"/>
      <c r="N1570" s="133"/>
      <c r="O1570" s="140"/>
      <c r="P1570" s="93"/>
      <c r="Q1570" s="93">
        <f t="shared" si="215"/>
        <v>0</v>
      </c>
    </row>
    <row r="1571" spans="1:17" s="94" customFormat="1" x14ac:dyDescent="0.25">
      <c r="A1571" s="276"/>
      <c r="B1571" s="279"/>
      <c r="C1571" s="198"/>
      <c r="D1571" s="179"/>
      <c r="E1571" s="180"/>
      <c r="F1571" s="181"/>
      <c r="G1571" s="168"/>
      <c r="H1571" s="171"/>
      <c r="I1571" s="176">
        <f t="shared" si="216"/>
        <v>1.1729850000000001E-3</v>
      </c>
      <c r="J1571" s="171"/>
      <c r="K1571" s="177"/>
      <c r="L1571" s="184"/>
      <c r="M1571" s="197"/>
      <c r="N1571" s="133"/>
      <c r="O1571" s="142"/>
      <c r="P1571" s="93"/>
      <c r="Q1571" s="93">
        <f t="shared" si="215"/>
        <v>0</v>
      </c>
    </row>
    <row r="1572" spans="1:17" s="94" customFormat="1" x14ac:dyDescent="0.25">
      <c r="A1572" s="276"/>
      <c r="B1572" s="279"/>
      <c r="C1572" s="267" t="s">
        <v>101</v>
      </c>
      <c r="D1572" s="288" t="s">
        <v>53</v>
      </c>
      <c r="E1572" s="288"/>
      <c r="F1572" s="288"/>
      <c r="G1572" s="289"/>
      <c r="H1572" s="171"/>
      <c r="I1572" s="176">
        <f t="shared" si="216"/>
        <v>1.1729850000000001E-3</v>
      </c>
      <c r="J1572" s="171"/>
      <c r="K1572" s="177"/>
      <c r="L1572" s="184"/>
      <c r="M1572" s="197"/>
      <c r="N1572" s="133"/>
      <c r="O1572" s="140">
        <f>O1573</f>
        <v>33.192670999999997</v>
      </c>
      <c r="P1572" s="93"/>
      <c r="Q1572" s="93">
        <f t="shared" si="215"/>
        <v>0</v>
      </c>
    </row>
    <row r="1573" spans="1:17" s="94" customFormat="1" ht="45" x14ac:dyDescent="0.25">
      <c r="A1573" s="276"/>
      <c r="B1573" s="279"/>
      <c r="C1573" s="268"/>
      <c r="D1573" s="166" t="s">
        <v>286</v>
      </c>
      <c r="E1573" s="180" t="s">
        <v>26</v>
      </c>
      <c r="F1573" s="180" t="s">
        <v>26</v>
      </c>
      <c r="G1573" s="168">
        <f>MROUND(H1573*K1573*I1573/L1573,0.00000001)</f>
        <v>7.5792880000000007E-2</v>
      </c>
      <c r="H1573" s="171">
        <f>'свод 1'!C123</f>
        <v>70</v>
      </c>
      <c r="I1573" s="176">
        <f>I1571</f>
        <v>1.1729850000000001E-3</v>
      </c>
      <c r="J1573" s="171"/>
      <c r="K1573" s="177">
        <v>12</v>
      </c>
      <c r="L1573" s="184">
        <f>'норма часов'!$H$6</f>
        <v>13</v>
      </c>
      <c r="M1573" s="178" t="str">
        <f>CONCATENATE(H1573," ",F1573," ","в мес.","*",K1573,"мес.","*",I1573,"/",L1573,"чел.")</f>
        <v>70 шт в мес.*12мес.*0,001172985/13чел.</v>
      </c>
      <c r="N1573" s="133">
        <f>'свод 1'!E123</f>
        <v>437.93916666666689</v>
      </c>
      <c r="O1573" s="142">
        <f>MROUND(G1573*N1573,0.000001)</f>
        <v>33.192670999999997</v>
      </c>
      <c r="P1573" s="93"/>
      <c r="Q1573" s="93">
        <f t="shared" si="215"/>
        <v>431.50472299999996</v>
      </c>
    </row>
    <row r="1574" spans="1:17" s="94" customFormat="1" x14ac:dyDescent="0.25">
      <c r="A1574" s="276"/>
      <c r="B1574" s="279"/>
      <c r="C1574" s="269" t="s">
        <v>102</v>
      </c>
      <c r="D1574" s="288" t="s">
        <v>54</v>
      </c>
      <c r="E1574" s="288"/>
      <c r="F1574" s="288"/>
      <c r="G1574" s="289"/>
      <c r="H1574" s="171"/>
      <c r="I1574" s="176">
        <f>I1572</f>
        <v>1.1729850000000001E-3</v>
      </c>
      <c r="J1574" s="182"/>
      <c r="K1574" s="177"/>
      <c r="L1574" s="184"/>
      <c r="M1574" s="197"/>
      <c r="N1574" s="133"/>
      <c r="O1574" s="140">
        <f>O1575</f>
        <v>11.357327999999999</v>
      </c>
      <c r="P1574" s="93"/>
      <c r="Q1574" s="93">
        <f t="shared" si="215"/>
        <v>0</v>
      </c>
    </row>
    <row r="1575" spans="1:17" s="94" customFormat="1" x14ac:dyDescent="0.25">
      <c r="A1575" s="276"/>
      <c r="B1575" s="279"/>
      <c r="C1575" s="269"/>
      <c r="D1575" s="179" t="s">
        <v>103</v>
      </c>
      <c r="E1575" s="180" t="s">
        <v>26</v>
      </c>
      <c r="F1575" s="180" t="s">
        <v>26</v>
      </c>
      <c r="G1575" s="168">
        <f>MROUND(H1575*K1575*I1575/L1575,0.00000001)</f>
        <v>4.3310199999999997E-3</v>
      </c>
      <c r="H1575" s="182">
        <v>4</v>
      </c>
      <c r="I1575" s="176">
        <f t="shared" si="216"/>
        <v>1.1729850000000001E-3</v>
      </c>
      <c r="J1575" s="182"/>
      <c r="K1575" s="184">
        <v>12</v>
      </c>
      <c r="L1575" s="184">
        <f>'норма часов'!$H$6</f>
        <v>13</v>
      </c>
      <c r="M1575" s="178" t="str">
        <f>CONCATENATE(H1575," ",F1575," ","в мес.","*",K1575,"мес.","*",I1575,"/",L1575,"чел.")</f>
        <v>4 шт в мес.*12мес.*0,001172985/13чел.</v>
      </c>
      <c r="N1575" s="133">
        <f>'свод 1'!E124</f>
        <v>2622.3216666666667</v>
      </c>
      <c r="O1575" s="142">
        <f>MROUND(G1575*N1575,0.000001)</f>
        <v>11.357327999999999</v>
      </c>
      <c r="P1575" s="93"/>
      <c r="Q1575" s="93">
        <f t="shared" si="215"/>
        <v>147.645264</v>
      </c>
    </row>
    <row r="1576" spans="1:17" s="94" customFormat="1" x14ac:dyDescent="0.25">
      <c r="A1576" s="276"/>
      <c r="B1576" s="279"/>
      <c r="C1576" s="198"/>
      <c r="D1576" s="283" t="s">
        <v>55</v>
      </c>
      <c r="E1576" s="283"/>
      <c r="F1576" s="283"/>
      <c r="G1576" s="284"/>
      <c r="H1576" s="171"/>
      <c r="I1576" s="176">
        <f t="shared" si="216"/>
        <v>1.1729850000000001E-3</v>
      </c>
      <c r="J1576" s="171"/>
      <c r="K1576" s="177"/>
      <c r="L1576" s="184"/>
      <c r="M1576" s="197"/>
      <c r="N1576" s="133"/>
      <c r="O1576" s="142"/>
      <c r="P1576" s="93"/>
      <c r="Q1576" s="93">
        <f t="shared" si="215"/>
        <v>0</v>
      </c>
    </row>
    <row r="1577" spans="1:17" s="94" customFormat="1" x14ac:dyDescent="0.25">
      <c r="A1577" s="276"/>
      <c r="B1577" s="279"/>
      <c r="C1577" s="198"/>
      <c r="D1577" s="166"/>
      <c r="E1577" s="96"/>
      <c r="F1577" s="206"/>
      <c r="G1577" s="161"/>
      <c r="H1577" s="171"/>
      <c r="I1577" s="176">
        <f t="shared" si="216"/>
        <v>1.1729850000000001E-3</v>
      </c>
      <c r="J1577" s="171"/>
      <c r="K1577" s="177"/>
      <c r="L1577" s="184"/>
      <c r="M1577" s="197"/>
      <c r="N1577" s="133"/>
      <c r="O1577" s="142"/>
      <c r="P1577" s="93"/>
      <c r="Q1577" s="93">
        <f t="shared" si="215"/>
        <v>0</v>
      </c>
    </row>
    <row r="1578" spans="1:17" s="94" customFormat="1" x14ac:dyDescent="0.25">
      <c r="A1578" s="276"/>
      <c r="B1578" s="279"/>
      <c r="C1578" s="198"/>
      <c r="D1578" s="288" t="s">
        <v>56</v>
      </c>
      <c r="E1578" s="288"/>
      <c r="F1578" s="288"/>
      <c r="G1578" s="289"/>
      <c r="H1578" s="182"/>
      <c r="I1578" s="176">
        <f t="shared" si="216"/>
        <v>1.1729850000000001E-3</v>
      </c>
      <c r="J1578" s="182"/>
      <c r="K1578" s="184"/>
      <c r="L1578" s="184"/>
      <c r="M1578" s="197"/>
      <c r="N1578" s="133"/>
      <c r="O1578" s="140">
        <f>O1586+O1609+O1610+O1625+O1626+O1627+O1630</f>
        <v>7234.173401</v>
      </c>
      <c r="P1578" s="93"/>
      <c r="Q1578" s="93"/>
    </row>
    <row r="1579" spans="1:17" s="94" customFormat="1" ht="45" x14ac:dyDescent="0.25">
      <c r="A1579" s="276"/>
      <c r="B1579" s="279"/>
      <c r="C1579" s="269" t="s">
        <v>64</v>
      </c>
      <c r="D1579" s="166" t="s">
        <v>24</v>
      </c>
      <c r="E1579" s="96" t="s">
        <v>20</v>
      </c>
      <c r="F1579" s="96" t="s">
        <v>209</v>
      </c>
      <c r="G1579" s="168">
        <f>MROUND(H1579*K1579*I1579/L1579,0.000001)</f>
        <v>135.796593</v>
      </c>
      <c r="H1579" s="182">
        <f>'свод 1'!C125</f>
        <v>125417.61000000002</v>
      </c>
      <c r="I1579" s="176">
        <f t="shared" si="216"/>
        <v>1.1729850000000001E-3</v>
      </c>
      <c r="J1579" s="182"/>
      <c r="K1579" s="184">
        <v>12</v>
      </c>
      <c r="L1579" s="184">
        <f>'норма часов'!$H$6</f>
        <v>13</v>
      </c>
      <c r="M1579" s="178" t="str">
        <f>CONCATENATE(H1579," ",F1579," ","в мес.","*",K1579,"мес.","*",I1579,"/",L1579,"чел.")</f>
        <v>125417,61 м2 (обрабатываемая площадь) в мес.*12мес.*0,001172985/13чел.</v>
      </c>
      <c r="N1579" s="133">
        <f>'свод 1'!E125</f>
        <v>1.2085484114498219</v>
      </c>
      <c r="O1579" s="142">
        <f>MROUND(G1579*N1579,0.000001)</f>
        <v>164.11675699999998</v>
      </c>
      <c r="P1579" s="93"/>
      <c r="Q1579" s="93">
        <f t="shared" si="215"/>
        <v>2133.5178409999999</v>
      </c>
    </row>
    <row r="1580" spans="1:17" s="94" customFormat="1" ht="45" x14ac:dyDescent="0.25">
      <c r="A1580" s="276"/>
      <c r="B1580" s="279"/>
      <c r="C1580" s="269"/>
      <c r="D1580" s="166" t="s">
        <v>77</v>
      </c>
      <c r="E1580" s="96" t="s">
        <v>20</v>
      </c>
      <c r="F1580" s="96" t="s">
        <v>209</v>
      </c>
      <c r="G1580" s="168">
        <f>MROUND(H1580*K1580*I1580/L1580,0.000001)</f>
        <v>135.796593</v>
      </c>
      <c r="H1580" s="182">
        <f>'свод 1'!C126</f>
        <v>125417.61000000002</v>
      </c>
      <c r="I1580" s="176">
        <f t="shared" si="216"/>
        <v>1.1729850000000001E-3</v>
      </c>
      <c r="J1580" s="182"/>
      <c r="K1580" s="184">
        <v>12</v>
      </c>
      <c r="L1580" s="184">
        <f>'норма часов'!$H$6</f>
        <v>13</v>
      </c>
      <c r="M1580" s="178" t="str">
        <f>CONCATENATE(H1580," ",F1580," ","в мес.","*",K1580,"мес.","*",I1580,"/",L1580,"чел.")</f>
        <v>125417,61 м2 (обрабатываемая площадь) в мес.*12мес.*0,001172985/13чел.</v>
      </c>
      <c r="N1580" s="133">
        <f>'свод 1'!E126</f>
        <v>1.5961959807717587</v>
      </c>
      <c r="O1580" s="142">
        <f>MROUND(G1580*N1580,0.000001)</f>
        <v>216.75797599999999</v>
      </c>
      <c r="P1580" s="93"/>
      <c r="Q1580" s="93">
        <f t="shared" si="215"/>
        <v>2817.8536879999997</v>
      </c>
    </row>
    <row r="1581" spans="1:17" s="94" customFormat="1" ht="45" x14ac:dyDescent="0.25">
      <c r="A1581" s="276"/>
      <c r="B1581" s="279"/>
      <c r="C1581" s="269"/>
      <c r="D1581" s="166" t="s">
        <v>298</v>
      </c>
      <c r="E1581" s="96" t="s">
        <v>20</v>
      </c>
      <c r="F1581" s="96" t="s">
        <v>209</v>
      </c>
      <c r="G1581" s="168">
        <f>MROUND(H1581*K1581*I1581/L1581,0.00000001)</f>
        <v>135.79659255000001</v>
      </c>
      <c r="H1581" s="182">
        <f>'свод 1'!C118</f>
        <v>125417.61000000002</v>
      </c>
      <c r="I1581" s="176">
        <f>I1577</f>
        <v>1.1729850000000001E-3</v>
      </c>
      <c r="J1581" s="182"/>
      <c r="K1581" s="184">
        <v>12</v>
      </c>
      <c r="L1581" s="184">
        <f>'норма часов'!$H$6</f>
        <v>13</v>
      </c>
      <c r="M1581" s="178" t="str">
        <f t="shared" ref="M1581:M1583" si="217">CONCATENATE(H1581," ",F1581," ","в мес.","*",K1581,"мес.","*",I1581,"/",L1581,"чел.")</f>
        <v>125417,61 м2 (обрабатываемая площадь) в мес.*12мес.*0,001172985/13чел.</v>
      </c>
      <c r="N1581" s="133">
        <f>'свод 1'!E118</f>
        <v>0.57006999123435143</v>
      </c>
      <c r="O1581" s="142">
        <f t="shared" ref="O1581:O1583" si="218">MROUND(G1581*N1581,0.000001)</f>
        <v>77.413561999999999</v>
      </c>
      <c r="P1581" s="93"/>
      <c r="Q1581" s="93">
        <f t="shared" si="215"/>
        <v>1006.376306</v>
      </c>
    </row>
    <row r="1582" spans="1:17" s="94" customFormat="1" ht="45" x14ac:dyDescent="0.25">
      <c r="A1582" s="276"/>
      <c r="B1582" s="279"/>
      <c r="C1582" s="269"/>
      <c r="D1582" s="166" t="s">
        <v>299</v>
      </c>
      <c r="E1582" s="96" t="s">
        <v>20</v>
      </c>
      <c r="F1582" s="96" t="s">
        <v>209</v>
      </c>
      <c r="G1582" s="168">
        <f>MROUND(H1582*K1582*I1582/L1582,0.00000001)</f>
        <v>271.59318510999998</v>
      </c>
      <c r="H1582" s="182">
        <f>'свод 1'!C119</f>
        <v>125417.61000000002</v>
      </c>
      <c r="I1582" s="176">
        <f>I1578</f>
        <v>1.1729850000000001E-3</v>
      </c>
      <c r="J1582" s="182"/>
      <c r="K1582" s="184">
        <v>24</v>
      </c>
      <c r="L1582" s="184">
        <f>'норма часов'!$H$6</f>
        <v>13</v>
      </c>
      <c r="M1582" s="178" t="str">
        <f>CONCATENATE(H1582," ",F1582," ","в год","*",K1582," раза в год","*",I1582,"/",L1582,"чел.")</f>
        <v>125417,61 м2 (обрабатываемая площадь) в год*24 раза в год*0,001172985/13чел.</v>
      </c>
      <c r="N1582" s="133">
        <f>'свод 1'!E119</f>
        <v>2.3942939910910437</v>
      </c>
      <c r="O1582" s="142">
        <f t="shared" si="218"/>
        <v>650.27393099999995</v>
      </c>
      <c r="P1582" s="93"/>
      <c r="Q1582" s="93">
        <f t="shared" si="215"/>
        <v>8453.561103</v>
      </c>
    </row>
    <row r="1583" spans="1:17" s="94" customFormat="1" ht="45" x14ac:dyDescent="0.25">
      <c r="A1583" s="276"/>
      <c r="B1583" s="279"/>
      <c r="C1583" s="269"/>
      <c r="D1583" s="166" t="s">
        <v>300</v>
      </c>
      <c r="E1583" s="96" t="s">
        <v>280</v>
      </c>
      <c r="F1583" s="96" t="s">
        <v>281</v>
      </c>
      <c r="G1583" s="168">
        <f>MROUND(H1583*K1583*I1583/L1583,0.00000001)</f>
        <v>2.8151600000000001E-3</v>
      </c>
      <c r="H1583" s="182">
        <f>'свод 1'!C120</f>
        <v>31.200000000000021</v>
      </c>
      <c r="I1583" s="176">
        <f>I1579</f>
        <v>1.1729850000000001E-3</v>
      </c>
      <c r="J1583" s="182"/>
      <c r="K1583" s="184">
        <v>1</v>
      </c>
      <c r="L1583" s="184">
        <f>'норма часов'!$H$6</f>
        <v>13</v>
      </c>
      <c r="M1583" s="178" t="str">
        <f t="shared" si="217"/>
        <v>31,2 га (обрабатываемая площадь) в мес.*1мес.*0,001172985/13чел.</v>
      </c>
      <c r="N1583" s="133">
        <f>'свод 1'!E120</f>
        <v>570.07083333333367</v>
      </c>
      <c r="O1583" s="142">
        <f t="shared" si="218"/>
        <v>1.604841</v>
      </c>
      <c r="P1583" s="93"/>
      <c r="Q1583" s="93">
        <f t="shared" si="215"/>
        <v>20.862932999999998</v>
      </c>
    </row>
    <row r="1584" spans="1:17" s="94" customFormat="1" ht="45" x14ac:dyDescent="0.25">
      <c r="A1584" s="276"/>
      <c r="B1584" s="279"/>
      <c r="C1584" s="269"/>
      <c r="D1584" s="166" t="s">
        <v>276</v>
      </c>
      <c r="E1584" s="96" t="s">
        <v>280</v>
      </c>
      <c r="F1584" s="96" t="s">
        <v>281</v>
      </c>
      <c r="G1584" s="168">
        <f>MROUND(H1584*K1584*I1584/L1584,0.00000001)</f>
        <v>2.8151600000000001E-3</v>
      </c>
      <c r="H1584" s="182">
        <f>'свод 1'!C127</f>
        <v>31.200000000000021</v>
      </c>
      <c r="I1584" s="176">
        <f>I1580</f>
        <v>1.1729850000000001E-3</v>
      </c>
      <c r="J1584" s="182"/>
      <c r="K1584" s="184">
        <v>1</v>
      </c>
      <c r="L1584" s="184">
        <f>'норма часов'!$H$6</f>
        <v>13</v>
      </c>
      <c r="M1584" s="178" t="str">
        <f>CONCATENATE(H1584," ",F1584," ","в мес.","*",K1584,"мес.","*",I1584,"/",L1584,"чел.")</f>
        <v>31,2 га (обрабатываемая площадь) в мес.*1мес.*0,001172985/13чел.</v>
      </c>
      <c r="N1584" s="133">
        <f>'свод 1'!E127</f>
        <v>3102.4108974358965</v>
      </c>
      <c r="O1584" s="142">
        <f>MROUND(G1584*N1584,0.000001)</f>
        <v>8.733782999999999</v>
      </c>
      <c r="P1584" s="93"/>
      <c r="Q1584" s="93">
        <f t="shared" si="215"/>
        <v>113.53917899999999</v>
      </c>
    </row>
    <row r="1585" spans="1:17" s="94" customFormat="1" ht="25.5" x14ac:dyDescent="0.25">
      <c r="A1585" s="276"/>
      <c r="B1585" s="279"/>
      <c r="C1585" s="269"/>
      <c r="D1585" s="166" t="s">
        <v>105</v>
      </c>
      <c r="E1585" s="96" t="s">
        <v>106</v>
      </c>
      <c r="F1585" s="206" t="s">
        <v>210</v>
      </c>
      <c r="G1585" s="168">
        <f>MROUND(H1585*K1585*I1585/L1585,0.000001)</f>
        <v>21.804960999999999</v>
      </c>
      <c r="H1585" s="182">
        <f>'свод 1'!C128</f>
        <v>20138.400000000001</v>
      </c>
      <c r="I1585" s="176">
        <f>I1580</f>
        <v>1.1729850000000001E-3</v>
      </c>
      <c r="J1585" s="182"/>
      <c r="K1585" s="184">
        <v>12</v>
      </c>
      <c r="L1585" s="184">
        <f>'норма часов'!$H$6</f>
        <v>13</v>
      </c>
      <c r="M1585" s="178" t="str">
        <f>CONCATENATE(H1585," ",F1585," ","в мес.","*",K1585,"мес.","*",I1585,"/",L1585,"чел.")</f>
        <v>20138,4 кг стираемого белья в мес.*12мес.*0,001172985/13чел.</v>
      </c>
      <c r="N1585" s="133">
        <f>'свод 1'!E128</f>
        <v>74.109099862286286</v>
      </c>
      <c r="O1585" s="142">
        <f>MROUND(G1585*N1585,0.000001)</f>
        <v>1615.9460319999998</v>
      </c>
      <c r="P1585" s="93"/>
      <c r="Q1585" s="93">
        <f t="shared" si="215"/>
        <v>21007.298415999998</v>
      </c>
    </row>
    <row r="1586" spans="1:17" s="92" customFormat="1" ht="28.5" x14ac:dyDescent="0.25">
      <c r="A1586" s="276"/>
      <c r="B1586" s="279"/>
      <c r="C1586" s="201" t="s">
        <v>255</v>
      </c>
      <c r="D1586" s="194"/>
      <c r="E1586" s="203"/>
      <c r="F1586" s="207"/>
      <c r="G1586" s="188"/>
      <c r="H1586" s="182"/>
      <c r="I1586" s="172"/>
      <c r="J1586" s="190"/>
      <c r="K1586" s="191"/>
      <c r="L1586" s="184"/>
      <c r="M1586" s="192"/>
      <c r="N1586" s="139"/>
      <c r="O1586" s="140">
        <f>SUM(O1579:O1585)</f>
        <v>2734.8468819999998</v>
      </c>
      <c r="P1586" s="91"/>
      <c r="Q1586" s="93">
        <f t="shared" si="215"/>
        <v>0</v>
      </c>
    </row>
    <row r="1587" spans="1:17" s="94" customFormat="1" ht="45" x14ac:dyDescent="0.25">
      <c r="A1587" s="276"/>
      <c r="B1587" s="279"/>
      <c r="C1587" s="269" t="s">
        <v>63</v>
      </c>
      <c r="D1587" s="208" t="s">
        <v>301</v>
      </c>
      <c r="E1587" s="96" t="s">
        <v>20</v>
      </c>
      <c r="F1587" s="96" t="s">
        <v>209</v>
      </c>
      <c r="G1587" s="168">
        <f>MROUND(H1587*K1587*I1587/L1587,0.000001)</f>
        <v>0.68735400000000002</v>
      </c>
      <c r="H1587" s="182">
        <f>'свод 1'!C129</f>
        <v>7617.8300000000008</v>
      </c>
      <c r="I1587" s="176">
        <f>I1585</f>
        <v>1.1729850000000001E-3</v>
      </c>
      <c r="J1587" s="182"/>
      <c r="K1587" s="184">
        <v>1</v>
      </c>
      <c r="L1587" s="184">
        <f>'норма часов'!$H$6</f>
        <v>13</v>
      </c>
      <c r="M1587" s="178" t="str">
        <f>CONCATENATE(H1587," ",F1587," ","*",I1587,"/",L1587,"чел.")</f>
        <v>7617,83 м2 (обрабатываемая площадь) *0,001172985/13чел.</v>
      </c>
      <c r="N1587" s="133">
        <f>'свод 1'!E129</f>
        <v>71.954072222667094</v>
      </c>
      <c r="O1587" s="142">
        <f>MROUND(G1587*N1587,0.000001)</f>
        <v>49.457918999999997</v>
      </c>
      <c r="P1587" s="93"/>
      <c r="Q1587" s="93">
        <f t="shared" si="215"/>
        <v>642.95294699999999</v>
      </c>
    </row>
    <row r="1588" spans="1:17" s="94" customFormat="1" ht="60" x14ac:dyDescent="0.25">
      <c r="A1588" s="276"/>
      <c r="B1588" s="279"/>
      <c r="C1588" s="269"/>
      <c r="D1588" s="166" t="s">
        <v>302</v>
      </c>
      <c r="E1588" s="96" t="s">
        <v>26</v>
      </c>
      <c r="F1588" s="206" t="s">
        <v>26</v>
      </c>
      <c r="G1588" s="168">
        <f>MROUND(H1588*K1588*I1588/L1588,0.000001)</f>
        <v>2.4359999999999998E-3</v>
      </c>
      <c r="H1588" s="182">
        <f>'свод 1'!C130</f>
        <v>27</v>
      </c>
      <c r="I1588" s="176">
        <f t="shared" si="216"/>
        <v>1.1729850000000001E-3</v>
      </c>
      <c r="J1588" s="182"/>
      <c r="K1588" s="184">
        <v>1</v>
      </c>
      <c r="L1588" s="184">
        <f>'норма часов'!$H$6</f>
        <v>13</v>
      </c>
      <c r="M1588" s="178" t="str">
        <f>CONCATENATE(H1588," ",F1588," ","*",I1588,"/",L1588,"чел.")</f>
        <v>27 шт *0,001172985/13чел.</v>
      </c>
      <c r="N1588" s="133">
        <f>'свод 1'!E130</f>
        <v>6840.8399999999974</v>
      </c>
      <c r="O1588" s="142">
        <f>MROUND(G1588*N1588,0.000001)</f>
        <v>16.664286000000001</v>
      </c>
      <c r="P1588" s="93"/>
      <c r="Q1588" s="93">
        <f t="shared" si="215"/>
        <v>216.635718</v>
      </c>
    </row>
    <row r="1589" spans="1:17" s="94" customFormat="1" ht="45" x14ac:dyDescent="0.25">
      <c r="A1589" s="276"/>
      <c r="B1589" s="279"/>
      <c r="C1589" s="269"/>
      <c r="D1589" s="208" t="s">
        <v>30</v>
      </c>
      <c r="E1589" s="96" t="s">
        <v>45</v>
      </c>
      <c r="F1589" s="206" t="s">
        <v>223</v>
      </c>
      <c r="G1589" s="168">
        <f>MROUND(H1589*K1589*I1589/L1589,0.00000001)</f>
        <v>2.598613E-2</v>
      </c>
      <c r="H1589" s="182">
        <f>'свод 1'!C131</f>
        <v>72</v>
      </c>
      <c r="I1589" s="176">
        <f>I1588</f>
        <v>1.1729850000000001E-3</v>
      </c>
      <c r="J1589" s="182"/>
      <c r="K1589" s="184">
        <v>4</v>
      </c>
      <c r="L1589" s="184">
        <f>'норма часов'!$H$6</f>
        <v>13</v>
      </c>
      <c r="M1589" s="178" t="str">
        <f>CONCATENATE(H1589," ",F1589," ","в кв.","*",K1589,"кв.","*",I1589,"/",L1589,"чел.")</f>
        <v>72 системы в кв.*4кв.*0,001172985/13чел.</v>
      </c>
      <c r="N1589" s="133">
        <f>'свод 1'!E131</f>
        <v>7250.9742013888936</v>
      </c>
      <c r="O1589" s="142">
        <f>MROUND(G1589*N1589,0.000001)</f>
        <v>188.424758</v>
      </c>
      <c r="P1589" s="93"/>
      <c r="Q1589" s="93">
        <f t="shared" si="215"/>
        <v>2449.5218540000001</v>
      </c>
    </row>
    <row r="1590" spans="1:17" s="94" customFormat="1" ht="60" x14ac:dyDescent="0.25">
      <c r="A1590" s="276"/>
      <c r="B1590" s="279"/>
      <c r="C1590" s="269"/>
      <c r="D1590" s="208" t="s">
        <v>86</v>
      </c>
      <c r="E1590" s="96" t="s">
        <v>45</v>
      </c>
      <c r="F1590" s="206" t="s">
        <v>224</v>
      </c>
      <c r="G1590" s="168">
        <f>MROUND(H1590*K1590*I1590/L1590,0.00000001)</f>
        <v>7.687563E-2</v>
      </c>
      <c r="H1590" s="182">
        <f>'свод 1'!C132</f>
        <v>71</v>
      </c>
      <c r="I1590" s="176">
        <f t="shared" si="216"/>
        <v>1.1729850000000001E-3</v>
      </c>
      <c r="J1590" s="182"/>
      <c r="K1590" s="184">
        <v>12</v>
      </c>
      <c r="L1590" s="184">
        <f>'норма часов'!$H$6</f>
        <v>13</v>
      </c>
      <c r="M1590" s="178" t="str">
        <f>CONCATENATE(H1590," ",F1590," ","в мес.","*",K1590,"мес.","*",I1590,"/",L1590,"чел.")</f>
        <v>71 систем в мес.*12мес.*0,001172985/13чел.</v>
      </c>
      <c r="N1590" s="133">
        <f>'свод 1'!E132</f>
        <v>5985.4138028169009</v>
      </c>
      <c r="O1590" s="142">
        <f t="shared" ref="O1590:O1608" si="219">MROUND(G1590*N1590,0.000001)</f>
        <v>460.13245699999999</v>
      </c>
      <c r="P1590" s="93"/>
      <c r="Q1590" s="93">
        <f t="shared" si="215"/>
        <v>5981.7219409999998</v>
      </c>
    </row>
    <row r="1591" spans="1:17" s="94" customFormat="1" ht="31.5" x14ac:dyDescent="0.25">
      <c r="A1591" s="276"/>
      <c r="B1591" s="279"/>
      <c r="C1591" s="269"/>
      <c r="D1591" s="211" t="s">
        <v>303</v>
      </c>
      <c r="E1591" s="96" t="s">
        <v>26</v>
      </c>
      <c r="F1591" s="206" t="s">
        <v>26</v>
      </c>
      <c r="G1591" s="168">
        <f>MROUND(H1591*K1591*I1591/L1591,0.000000001)</f>
        <v>3.60918E-4</v>
      </c>
      <c r="H1591" s="182">
        <f>'свод 1'!C133</f>
        <v>4</v>
      </c>
      <c r="I1591" s="176">
        <f t="shared" si="216"/>
        <v>1.1729850000000001E-3</v>
      </c>
      <c r="J1591" s="182"/>
      <c r="K1591" s="184">
        <v>1</v>
      </c>
      <c r="L1591" s="184">
        <f>'норма часов'!$H$6</f>
        <v>13</v>
      </c>
      <c r="M1591" s="178" t="str">
        <f>CONCATENATE(H1591," ",F1591," ","*",I1591,"/",L1591,"чел.")</f>
        <v>4 шт *0,001172985/13чел.</v>
      </c>
      <c r="N1591" s="133">
        <f>'свод 1'!E133</f>
        <v>71374.072499999995</v>
      </c>
      <c r="O1591" s="142">
        <f t="shared" si="219"/>
        <v>25.760186999999998</v>
      </c>
      <c r="P1591" s="93"/>
      <c r="Q1591" s="93">
        <f t="shared" si="215"/>
        <v>334.882431</v>
      </c>
    </row>
    <row r="1592" spans="1:17" s="94" customFormat="1" ht="30" x14ac:dyDescent="0.25">
      <c r="A1592" s="276"/>
      <c r="B1592" s="279"/>
      <c r="C1592" s="269"/>
      <c r="D1592" s="208" t="s">
        <v>108</v>
      </c>
      <c r="E1592" s="96" t="s">
        <v>26</v>
      </c>
      <c r="F1592" s="206" t="s">
        <v>26</v>
      </c>
      <c r="G1592" s="168">
        <f>MROUND(H1592*K1592*I1592/L1592,0.00000001)</f>
        <v>1.0827600000000001E-3</v>
      </c>
      <c r="H1592" s="182">
        <v>1</v>
      </c>
      <c r="I1592" s="176">
        <f t="shared" si="216"/>
        <v>1.1729850000000001E-3</v>
      </c>
      <c r="J1592" s="182"/>
      <c r="K1592" s="184">
        <v>12</v>
      </c>
      <c r="L1592" s="184">
        <f>'норма часов'!$H$6</f>
        <v>13</v>
      </c>
      <c r="M1592" s="178" t="str">
        <f>CONCATENATE(H1592," ",F1592," ","в мес.","*",K1592,"мес.","*",I1592,"/",L1592,"чел.")</f>
        <v>1 шт в мес.*12мес.*0,001172985/13чел.</v>
      </c>
      <c r="N1592" s="133">
        <f>'свод 1'!E134</f>
        <v>2907.3566666666666</v>
      </c>
      <c r="O1592" s="142">
        <f t="shared" si="219"/>
        <v>3.1479699999999999</v>
      </c>
      <c r="P1592" s="93"/>
      <c r="Q1592" s="93">
        <f t="shared" si="215"/>
        <v>40.923609999999996</v>
      </c>
    </row>
    <row r="1593" spans="1:17" s="94" customFormat="1" ht="31.5" x14ac:dyDescent="0.25">
      <c r="A1593" s="276"/>
      <c r="B1593" s="279"/>
      <c r="C1593" s="269"/>
      <c r="D1593" s="211" t="s">
        <v>304</v>
      </c>
      <c r="E1593" s="96" t="s">
        <v>26</v>
      </c>
      <c r="F1593" s="206" t="s">
        <v>26</v>
      </c>
      <c r="G1593" s="168">
        <f>MROUND(H1593*K1593*I1593/L1593,0.00000001)</f>
        <v>6.4063000000000002E-3</v>
      </c>
      <c r="H1593" s="182">
        <f>'свод 1'!C135</f>
        <v>71</v>
      </c>
      <c r="I1593" s="176">
        <f t="shared" si="216"/>
        <v>1.1729850000000001E-3</v>
      </c>
      <c r="J1593" s="182"/>
      <c r="K1593" s="184">
        <v>1</v>
      </c>
      <c r="L1593" s="184">
        <f>'норма часов'!$H$6</f>
        <v>13</v>
      </c>
      <c r="M1593" s="178" t="str">
        <f>CONCATENATE(H1593," ",F1593," ","*",I1593,"/",L1593,"чел.")</f>
        <v>71 шт *0,001172985/13чел.</v>
      </c>
      <c r="N1593" s="133">
        <f>'свод 1'!E135</f>
        <v>912.11000000000047</v>
      </c>
      <c r="O1593" s="142">
        <f t="shared" si="219"/>
        <v>5.8432499999999994</v>
      </c>
      <c r="P1593" s="93"/>
      <c r="Q1593" s="93">
        <f t="shared" si="215"/>
        <v>75.962249999999997</v>
      </c>
    </row>
    <row r="1594" spans="1:17" s="94" customFormat="1" ht="60" x14ac:dyDescent="0.25">
      <c r="A1594" s="276"/>
      <c r="B1594" s="279"/>
      <c r="C1594" s="269"/>
      <c r="D1594" s="208" t="s">
        <v>31</v>
      </c>
      <c r="E1594" s="96" t="s">
        <v>46</v>
      </c>
      <c r="F1594" s="206" t="s">
        <v>26</v>
      </c>
      <c r="G1594" s="168">
        <f>MROUND(H1594*K1594*I1594/L1594,0.00000001)</f>
        <v>7.9402099999999996E-3</v>
      </c>
      <c r="H1594" s="182">
        <f>'свод 1'!C136</f>
        <v>44</v>
      </c>
      <c r="I1594" s="176">
        <f t="shared" si="216"/>
        <v>1.1729850000000001E-3</v>
      </c>
      <c r="J1594" s="182"/>
      <c r="K1594" s="184">
        <v>2</v>
      </c>
      <c r="L1594" s="184">
        <f>'норма часов'!$H$6</f>
        <v>13</v>
      </c>
      <c r="M1594" s="178" t="str">
        <f>CONCATENATE(H1594," ",F1594," ","*",I1594,"/",L1594,"чел.")</f>
        <v>44 шт *0,001172985/13чел.</v>
      </c>
      <c r="N1594" s="133">
        <f>'свод 1'!E136</f>
        <v>4928.2551136363654</v>
      </c>
      <c r="O1594" s="142">
        <f t="shared" si="219"/>
        <v>39.131380999999998</v>
      </c>
      <c r="P1594" s="93"/>
      <c r="Q1594" s="93">
        <f t="shared" si="215"/>
        <v>508.70795299999997</v>
      </c>
    </row>
    <row r="1595" spans="1:17" s="94" customFormat="1" ht="30" x14ac:dyDescent="0.25">
      <c r="A1595" s="276"/>
      <c r="B1595" s="279"/>
      <c r="C1595" s="269"/>
      <c r="D1595" s="208" t="s">
        <v>109</v>
      </c>
      <c r="E1595" s="96" t="s">
        <v>45</v>
      </c>
      <c r="F1595" s="206" t="s">
        <v>211</v>
      </c>
      <c r="G1595" s="168">
        <f>MROUND(H1595*K1595*I1595/L1595,0.0000001)</f>
        <v>1.805E-4</v>
      </c>
      <c r="H1595" s="182">
        <v>1</v>
      </c>
      <c r="I1595" s="176">
        <f t="shared" si="216"/>
        <v>1.1729850000000001E-3</v>
      </c>
      <c r="J1595" s="182"/>
      <c r="K1595" s="184">
        <v>2</v>
      </c>
      <c r="L1595" s="184">
        <f>'норма часов'!$H$6</f>
        <v>13</v>
      </c>
      <c r="M1595" s="178" t="str">
        <f>CONCATENATE(H1595," ",F1595," ","в мес.","*",K1595,"*",I1595,"/",L1595,"чел.")</f>
        <v>1  система(2 раза в год (зима, лето) в мес.*2*0,001172985/13чел.</v>
      </c>
      <c r="N1595" s="133">
        <f>'свод 1'!E137</f>
        <v>9378.1450000000004</v>
      </c>
      <c r="O1595" s="142">
        <f t="shared" si="219"/>
        <v>1.692755</v>
      </c>
      <c r="P1595" s="93"/>
      <c r="Q1595" s="93">
        <f t="shared" si="215"/>
        <v>22.005814999999998</v>
      </c>
    </row>
    <row r="1596" spans="1:17" s="94" customFormat="1" ht="45" x14ac:dyDescent="0.25">
      <c r="A1596" s="276"/>
      <c r="B1596" s="279"/>
      <c r="C1596" s="269"/>
      <c r="D1596" s="208" t="s">
        <v>110</v>
      </c>
      <c r="E1596" s="96" t="s">
        <v>48</v>
      </c>
      <c r="F1596" s="206" t="s">
        <v>26</v>
      </c>
      <c r="G1596" s="168">
        <f>MROUND(H1596*K1596*I1596/L1596,0.000001)</f>
        <v>2.797E-3</v>
      </c>
      <c r="H1596" s="182">
        <f>'свод 1'!C138</f>
        <v>31</v>
      </c>
      <c r="I1596" s="176">
        <f t="shared" si="216"/>
        <v>1.1729850000000001E-3</v>
      </c>
      <c r="J1596" s="182"/>
      <c r="K1596" s="184">
        <v>1</v>
      </c>
      <c r="L1596" s="184">
        <f>'норма часов'!$H$6</f>
        <v>13</v>
      </c>
      <c r="M1596" s="178" t="str">
        <f>CONCATENATE(H1596," ",F1596," ","*",I1596,"/",L1596,"чел.")</f>
        <v>31 шт *0,001172985/13чел.</v>
      </c>
      <c r="N1596" s="133">
        <f>'свод 1'!E138</f>
        <v>12876.961935483876</v>
      </c>
      <c r="O1596" s="142">
        <f t="shared" si="219"/>
        <v>36.016863000000001</v>
      </c>
      <c r="P1596" s="93"/>
      <c r="Q1596" s="93">
        <f t="shared" si="215"/>
        <v>468.21921900000001</v>
      </c>
    </row>
    <row r="1597" spans="1:17" s="94" customFormat="1" x14ac:dyDescent="0.25">
      <c r="A1597" s="276"/>
      <c r="B1597" s="279"/>
      <c r="C1597" s="269"/>
      <c r="D1597" s="208" t="s">
        <v>111</v>
      </c>
      <c r="E1597" s="96" t="s">
        <v>48</v>
      </c>
      <c r="F1597" s="206" t="s">
        <v>26</v>
      </c>
      <c r="G1597" s="168">
        <f>MROUND(H1597*K1597*I1597/L1597,0.000000001)</f>
        <v>3.7355061000000002E-2</v>
      </c>
      <c r="H1597" s="182">
        <f>'свод 1'!C139</f>
        <v>414</v>
      </c>
      <c r="I1597" s="176">
        <f t="shared" si="216"/>
        <v>1.1729850000000001E-3</v>
      </c>
      <c r="J1597" s="182"/>
      <c r="K1597" s="184">
        <v>1</v>
      </c>
      <c r="L1597" s="184">
        <f>'норма часов'!$H$6</f>
        <v>13</v>
      </c>
      <c r="M1597" s="178" t="str">
        <f>CONCATENATE(H1597," ",F1597," ","*",I1597,"/",L1597,"чел.")</f>
        <v>414 шт *0,001172985/13чел.</v>
      </c>
      <c r="N1597" s="133">
        <f>'свод 1'!E139</f>
        <v>16978.17173913043</v>
      </c>
      <c r="O1597" s="142">
        <f t="shared" si="219"/>
        <v>634.220641</v>
      </c>
      <c r="P1597" s="93"/>
      <c r="Q1597" s="93">
        <f t="shared" si="215"/>
        <v>8244.8683330000003</v>
      </c>
    </row>
    <row r="1598" spans="1:17" s="94" customFormat="1" ht="45" x14ac:dyDescent="0.25">
      <c r="A1598" s="276"/>
      <c r="B1598" s="279"/>
      <c r="C1598" s="269"/>
      <c r="D1598" s="208" t="s">
        <v>112</v>
      </c>
      <c r="E1598" s="96" t="s">
        <v>20</v>
      </c>
      <c r="F1598" s="96" t="s">
        <v>209</v>
      </c>
      <c r="G1598" s="168">
        <f t="shared" ref="G1598:G1603" si="220">MROUND(H1598*K1598*I1598/L1598,0.00000001)</f>
        <v>1.3173520000000001E-2</v>
      </c>
      <c r="H1598" s="182">
        <f>'свод 1'!C140</f>
        <v>73</v>
      </c>
      <c r="I1598" s="176">
        <f t="shared" si="216"/>
        <v>1.1729850000000001E-3</v>
      </c>
      <c r="J1598" s="182"/>
      <c r="K1598" s="184">
        <v>2</v>
      </c>
      <c r="L1598" s="184">
        <f>'норма часов'!$H$6</f>
        <v>13</v>
      </c>
      <c r="M1598" s="178" t="str">
        <f>CONCATENATE(H1598," ",F1598," ","*",I1598,"/",L1598,"чел.")</f>
        <v>73 м2 (обрабатываемая площадь) *0,001172985/13чел.</v>
      </c>
      <c r="N1598" s="133">
        <f>'свод 1'!E140</f>
        <v>5700.7</v>
      </c>
      <c r="O1598" s="142">
        <f t="shared" si="219"/>
        <v>75.09828499999999</v>
      </c>
      <c r="P1598" s="93"/>
      <c r="Q1598" s="93">
        <f t="shared" si="215"/>
        <v>976.27770499999986</v>
      </c>
    </row>
    <row r="1599" spans="1:17" s="94" customFormat="1" ht="30" x14ac:dyDescent="0.25">
      <c r="A1599" s="276"/>
      <c r="B1599" s="279"/>
      <c r="C1599" s="269"/>
      <c r="D1599" s="208" t="s">
        <v>32</v>
      </c>
      <c r="E1599" s="96" t="s">
        <v>79</v>
      </c>
      <c r="F1599" s="206" t="s">
        <v>212</v>
      </c>
      <c r="G1599" s="168">
        <f t="shared" si="220"/>
        <v>6.4063000000000002E-3</v>
      </c>
      <c r="H1599" s="182">
        <f>'свод 1'!C141</f>
        <v>71</v>
      </c>
      <c r="I1599" s="176">
        <f t="shared" si="216"/>
        <v>1.1729850000000001E-3</v>
      </c>
      <c r="J1599" s="182"/>
      <c r="K1599" s="184">
        <v>1</v>
      </c>
      <c r="L1599" s="184">
        <f>'норма часов'!$H$6</f>
        <v>13</v>
      </c>
      <c r="M1599" s="178" t="str">
        <f>CONCATENATE(H1599," ",F1599," ","*",I1599,"/",L1599,"чел.")</f>
        <v>71 замеров(потребность) *0,001172985/13чел.</v>
      </c>
      <c r="N1599" s="133">
        <f>'свод 1'!E141</f>
        <v>12043.73239436621</v>
      </c>
      <c r="O1599" s="142">
        <f t="shared" si="219"/>
        <v>77.155762999999993</v>
      </c>
      <c r="P1599" s="93"/>
      <c r="Q1599" s="93">
        <f t="shared" si="215"/>
        <v>1003.024919</v>
      </c>
    </row>
    <row r="1600" spans="1:17" s="94" customFormat="1" ht="30" x14ac:dyDescent="0.25">
      <c r="A1600" s="276"/>
      <c r="B1600" s="279"/>
      <c r="C1600" s="269"/>
      <c r="D1600" s="208" t="s">
        <v>113</v>
      </c>
      <c r="E1600" s="96" t="s">
        <v>48</v>
      </c>
      <c r="F1600" s="206" t="s">
        <v>26</v>
      </c>
      <c r="G1600" s="168">
        <f t="shared" si="220"/>
        <v>3.7896440000000003E-2</v>
      </c>
      <c r="H1600" s="182">
        <f>'свод 1'!C142</f>
        <v>35</v>
      </c>
      <c r="I1600" s="176">
        <f t="shared" si="216"/>
        <v>1.1729850000000001E-3</v>
      </c>
      <c r="J1600" s="182"/>
      <c r="K1600" s="184">
        <v>12</v>
      </c>
      <c r="L1600" s="184">
        <f>'норма часов'!$H$6</f>
        <v>13</v>
      </c>
      <c r="M1600" s="178" t="str">
        <f>CONCATENATE(H1600," ",F1600," ","в мес.","*",K1600,"мес.","*",I1600,"/",L1600,"чел.")</f>
        <v>35 шт в мес.*12мес.*0,001172985/13чел.</v>
      </c>
      <c r="N1600" s="133">
        <f>'свод 1'!E142</f>
        <v>3007.4846428571418</v>
      </c>
      <c r="O1600" s="142">
        <f t="shared" si="219"/>
        <v>113.972961</v>
      </c>
      <c r="P1600" s="93"/>
      <c r="Q1600" s="93">
        <f t="shared" si="215"/>
        <v>1481.6484929999999</v>
      </c>
    </row>
    <row r="1601" spans="1:17" s="94" customFormat="1" x14ac:dyDescent="0.25">
      <c r="A1601" s="276"/>
      <c r="B1601" s="279"/>
      <c r="C1601" s="269"/>
      <c r="D1601" s="166" t="s">
        <v>25</v>
      </c>
      <c r="E1601" s="96" t="s">
        <v>26</v>
      </c>
      <c r="F1601" s="206" t="s">
        <v>26</v>
      </c>
      <c r="G1601" s="168">
        <f t="shared" si="220"/>
        <v>5.7746949999999998E-2</v>
      </c>
      <c r="H1601" s="182">
        <f>'свод 1'!C143</f>
        <v>640</v>
      </c>
      <c r="I1601" s="176">
        <f t="shared" si="216"/>
        <v>1.1729850000000001E-3</v>
      </c>
      <c r="J1601" s="182"/>
      <c r="K1601" s="184">
        <v>1</v>
      </c>
      <c r="L1601" s="184">
        <f>'норма часов'!$H$6</f>
        <v>13</v>
      </c>
      <c r="M1601" s="178" t="str">
        <f>CONCATENATE(H1601," ",F1601," ","*",I1601,"/",L1601,"чел.")</f>
        <v>640 шт *0,001172985/13чел.</v>
      </c>
      <c r="N1601" s="133">
        <f>'свод 1'!E143</f>
        <v>434.67837499999985</v>
      </c>
      <c r="O1601" s="142">
        <f t="shared" si="219"/>
        <v>25.10135</v>
      </c>
      <c r="P1601" s="93"/>
      <c r="Q1601" s="93">
        <f t="shared" si="215"/>
        <v>326.31754999999998</v>
      </c>
    </row>
    <row r="1602" spans="1:17" s="94" customFormat="1" ht="30" x14ac:dyDescent="0.25">
      <c r="A1602" s="276"/>
      <c r="B1602" s="279"/>
      <c r="C1602" s="269"/>
      <c r="D1602" s="208" t="s">
        <v>80</v>
      </c>
      <c r="E1602" s="96" t="s">
        <v>81</v>
      </c>
      <c r="F1602" s="206" t="s">
        <v>213</v>
      </c>
      <c r="G1602" s="168">
        <f t="shared" si="220"/>
        <v>6.4063000000000002E-3</v>
      </c>
      <c r="H1602" s="182">
        <f>'свод 1'!C144</f>
        <v>71</v>
      </c>
      <c r="I1602" s="176">
        <f>I1600</f>
        <v>1.1729850000000001E-3</v>
      </c>
      <c r="J1602" s="182"/>
      <c r="K1602" s="184">
        <v>1</v>
      </c>
      <c r="L1602" s="184">
        <f>'норма часов'!$H$6</f>
        <v>13</v>
      </c>
      <c r="M1602" s="178" t="str">
        <f>CONCATENATE(H1602," ",F1602," ","*",I1602,"/",L1602,"чел.")</f>
        <v>71 отключений(потребность) *0,001172985/13чел.</v>
      </c>
      <c r="N1602" s="133">
        <f>'свод 1'!E144</f>
        <v>5130.6300000000028</v>
      </c>
      <c r="O1602" s="142">
        <f t="shared" si="219"/>
        <v>32.868355000000001</v>
      </c>
      <c r="P1602" s="93"/>
      <c r="Q1602" s="93">
        <f t="shared" si="215"/>
        <v>427.28861499999999</v>
      </c>
    </row>
    <row r="1603" spans="1:17" s="94" customFormat="1" ht="47.25" x14ac:dyDescent="0.25">
      <c r="A1603" s="276"/>
      <c r="B1603" s="279"/>
      <c r="C1603" s="269"/>
      <c r="D1603" s="211" t="s">
        <v>305</v>
      </c>
      <c r="E1603" s="96" t="s">
        <v>28</v>
      </c>
      <c r="F1603" s="96" t="s">
        <v>312</v>
      </c>
      <c r="G1603" s="168">
        <f t="shared" si="220"/>
        <v>1.281261E-2</v>
      </c>
      <c r="H1603" s="182">
        <f>'свод 1'!C145</f>
        <v>71</v>
      </c>
      <c r="I1603" s="176">
        <f>I1601</f>
        <v>1.1729850000000001E-3</v>
      </c>
      <c r="J1603" s="182"/>
      <c r="K1603" s="184">
        <v>2</v>
      </c>
      <c r="L1603" s="184">
        <f>'норма часов'!$H$6</f>
        <v>13</v>
      </c>
      <c r="M1603" s="178" t="str">
        <f>CONCATENATE(H1603," ",F1603," ","в год","*",K1603," раза в год","*",I1603,"/",L1603,"чел.")</f>
        <v>71 устройство в год*2 раза в год*0,001172985/13чел.</v>
      </c>
      <c r="N1603" s="133">
        <f>'свод 1'!E145</f>
        <v>2850.3500000000035</v>
      </c>
      <c r="O1603" s="142">
        <f t="shared" si="219"/>
        <v>36.520423000000001</v>
      </c>
      <c r="P1603" s="93"/>
      <c r="Q1603" s="93">
        <f t="shared" si="215"/>
        <v>474.76549900000003</v>
      </c>
    </row>
    <row r="1604" spans="1:17" s="94" customFormat="1" ht="63" x14ac:dyDescent="0.25">
      <c r="A1604" s="276"/>
      <c r="B1604" s="279"/>
      <c r="C1604" s="269"/>
      <c r="D1604" s="211" t="s">
        <v>306</v>
      </c>
      <c r="E1604" s="96" t="s">
        <v>26</v>
      </c>
      <c r="F1604" s="206" t="s">
        <v>26</v>
      </c>
      <c r="G1604" s="168">
        <f>MROUND(H1604*K1604*I1604/L1604,0.0000000001)</f>
        <v>6.4063026999999998E-3</v>
      </c>
      <c r="H1604" s="182">
        <f>'свод 1'!C146</f>
        <v>71</v>
      </c>
      <c r="I1604" s="176">
        <f>I1602</f>
        <v>1.1729850000000001E-3</v>
      </c>
      <c r="J1604" s="182"/>
      <c r="K1604" s="184">
        <v>1</v>
      </c>
      <c r="L1604" s="184">
        <f>'норма часов'!$H$6</f>
        <v>13</v>
      </c>
      <c r="M1604" s="178" t="str">
        <f>CONCATENATE(H1604," ",F1604," ","*",I1604,"/",L1604,"чел.")</f>
        <v>71 шт *0,001172985/13чел.</v>
      </c>
      <c r="N1604" s="133">
        <f>'свод 1'!E146</f>
        <v>6384.7801408450814</v>
      </c>
      <c r="O1604" s="142">
        <f t="shared" si="219"/>
        <v>40.902833999999999</v>
      </c>
      <c r="P1604" s="93"/>
      <c r="Q1604" s="93">
        <f t="shared" si="215"/>
        <v>531.73684200000002</v>
      </c>
    </row>
    <row r="1605" spans="1:17" s="94" customFormat="1" ht="31.5" x14ac:dyDescent="0.25">
      <c r="A1605" s="276"/>
      <c r="B1605" s="279"/>
      <c r="C1605" s="269"/>
      <c r="D1605" s="209" t="s">
        <v>307</v>
      </c>
      <c r="E1605" s="96" t="s">
        <v>26</v>
      </c>
      <c r="F1605" s="206" t="s">
        <v>26</v>
      </c>
      <c r="G1605" s="168">
        <f>MROUND(H1605*K1605*I1605/L1605,0.00000001)</f>
        <v>6.4063000000000002E-3</v>
      </c>
      <c r="H1605" s="182">
        <f>'свод 1'!C147</f>
        <v>71</v>
      </c>
      <c r="I1605" s="176">
        <f>I1600</f>
        <v>1.1729850000000001E-3</v>
      </c>
      <c r="J1605" s="182"/>
      <c r="K1605" s="184">
        <v>1</v>
      </c>
      <c r="L1605" s="184">
        <f>'норма часов'!$H$6</f>
        <v>13</v>
      </c>
      <c r="M1605" s="178" t="str">
        <f>CONCATENATE(H1605," ",F1605," ","в мес.","*",K1605,"мес.","*",I1605,"/",L1605,"чел.")</f>
        <v>71 шт в мес.*1мес.*0,001172985/13чел.</v>
      </c>
      <c r="N1605" s="133">
        <f>'свод 1'!E147</f>
        <v>11515.410140845073</v>
      </c>
      <c r="O1605" s="142">
        <f t="shared" ref="O1605" si="221">MROUND(G1605*N1605,0.000001)</f>
        <v>73.771171999999993</v>
      </c>
      <c r="P1605" s="93"/>
      <c r="Q1605" s="93">
        <f t="shared" ref="Q1605" si="222">O1605*L1605</f>
        <v>959.02523599999995</v>
      </c>
    </row>
    <row r="1606" spans="1:17" s="94" customFormat="1" ht="63" x14ac:dyDescent="0.25">
      <c r="A1606" s="276"/>
      <c r="B1606" s="279"/>
      <c r="C1606" s="269"/>
      <c r="D1606" s="211" t="s">
        <v>308</v>
      </c>
      <c r="E1606" s="96" t="s">
        <v>26</v>
      </c>
      <c r="F1606" s="206" t="s">
        <v>26</v>
      </c>
      <c r="G1606" s="168">
        <f>MROUND(H1606*K1606*I1606/L1606,0.00000001)</f>
        <v>9.0230000000000009E-5</v>
      </c>
      <c r="H1606" s="182">
        <f>'свод 1'!C150</f>
        <v>1</v>
      </c>
      <c r="I1606" s="176">
        <f>I1601</f>
        <v>1.1729850000000001E-3</v>
      </c>
      <c r="J1606" s="182"/>
      <c r="K1606" s="184">
        <v>1</v>
      </c>
      <c r="L1606" s="184">
        <f>'норма часов'!$H$6</f>
        <v>13</v>
      </c>
      <c r="M1606" s="178" t="str">
        <f>CONCATENATE(H1606," ",F1606," ","в мес.","*",K1606,"мес.","*",I1606,"/",L1606,"чел.")</f>
        <v>1 шт в мес.*1мес.*0,001172985/13чел.</v>
      </c>
      <c r="N1606" s="133">
        <f>'свод 1'!E150</f>
        <v>34204.199999999997</v>
      </c>
      <c r="O1606" s="142">
        <f t="shared" si="219"/>
        <v>3.0862449999999999</v>
      </c>
      <c r="P1606" s="93"/>
      <c r="Q1606" s="93">
        <f t="shared" ref="Q1606" si="223">O1606*L1606</f>
        <v>40.121184999999997</v>
      </c>
    </row>
    <row r="1607" spans="1:17" s="94" customFormat="1" ht="15.75" x14ac:dyDescent="0.25">
      <c r="A1607" s="276"/>
      <c r="B1607" s="279"/>
      <c r="C1607" s="269"/>
      <c r="D1607" s="211" t="s">
        <v>311</v>
      </c>
      <c r="E1607" s="96" t="s">
        <v>26</v>
      </c>
      <c r="F1607" s="206" t="s">
        <v>26</v>
      </c>
      <c r="G1607" s="168">
        <f>MROUND(H1607*K1607*I1607/L1607,0.00000001)</f>
        <v>2.3459700000000002E-3</v>
      </c>
      <c r="H1607" s="182">
        <f>'свод 1'!C151</f>
        <v>26</v>
      </c>
      <c r="I1607" s="176">
        <f>I1602</f>
        <v>1.1729850000000001E-3</v>
      </c>
      <c r="J1607" s="182"/>
      <c r="K1607" s="184">
        <v>1</v>
      </c>
      <c r="L1607" s="184">
        <f>'норма часов'!$H$6</f>
        <v>13</v>
      </c>
      <c r="M1607" s="178" t="str">
        <f>CONCATENATE(H1607," ",F1607," ","в мес.","*",K1607,"мес.","*",I1607,"/",L1607,"чел.")</f>
        <v>26 шт в мес.*1мес.*0,001172985/13чел.</v>
      </c>
      <c r="N1607" s="133">
        <f>'свод 1'!E151</f>
        <v>20920</v>
      </c>
      <c r="O1607" s="142">
        <f t="shared" ref="O1607" si="224">MROUND(G1607*N1607,0.000001)</f>
        <v>49.077691999999999</v>
      </c>
      <c r="P1607" s="93"/>
      <c r="Q1607" s="93">
        <f t="shared" ref="Q1607" si="225">O1607*L1607</f>
        <v>638.009996</v>
      </c>
    </row>
    <row r="1608" spans="1:17" s="94" customFormat="1" ht="45" x14ac:dyDescent="0.25">
      <c r="A1608" s="276"/>
      <c r="B1608" s="279"/>
      <c r="C1608" s="269"/>
      <c r="D1608" s="208" t="s">
        <v>33</v>
      </c>
      <c r="E1608" s="96" t="s">
        <v>28</v>
      </c>
      <c r="F1608" s="206" t="s">
        <v>26</v>
      </c>
      <c r="G1608" s="168">
        <f>MROUND(H1608*K1608*I1608/L1608,0.00000001)</f>
        <v>7.687563E-2</v>
      </c>
      <c r="H1608" s="182">
        <f>'свод 1'!C148</f>
        <v>71</v>
      </c>
      <c r="I1608" s="176">
        <f>I1603</f>
        <v>1.1729850000000001E-3</v>
      </c>
      <c r="J1608" s="182"/>
      <c r="K1608" s="184">
        <v>12</v>
      </c>
      <c r="L1608" s="184">
        <f>'норма часов'!$H$6</f>
        <v>13</v>
      </c>
      <c r="M1608" s="178" t="str">
        <f>CONCATENATE(H1608," ",F1608," ","в мес.","*",K1608,"мес.","*",I1608,"/",L1608,"чел.")</f>
        <v>71 шт в мес.*12мес.*0,001172985/13чел.</v>
      </c>
      <c r="N1608" s="133">
        <f>'свод 1'!E148</f>
        <v>2508.308321596242</v>
      </c>
      <c r="O1608" s="142">
        <f t="shared" si="219"/>
        <v>192.82778199999998</v>
      </c>
      <c r="P1608" s="93"/>
      <c r="Q1608" s="93">
        <f t="shared" ref="Q1608:Q1672" si="226">O1608*L1608</f>
        <v>2506.7611659999998</v>
      </c>
    </row>
    <row r="1609" spans="1:17" s="92" customFormat="1" ht="28.5" x14ac:dyDescent="0.25">
      <c r="A1609" s="276"/>
      <c r="B1609" s="279"/>
      <c r="C1609" s="201" t="s">
        <v>256</v>
      </c>
      <c r="D1609" s="212"/>
      <c r="E1609" s="203"/>
      <c r="F1609" s="207"/>
      <c r="G1609" s="188"/>
      <c r="H1609" s="182"/>
      <c r="I1609" s="172"/>
      <c r="J1609" s="190"/>
      <c r="K1609" s="191"/>
      <c r="L1609" s="184"/>
      <c r="M1609" s="192"/>
      <c r="N1609" s="139"/>
      <c r="O1609" s="140">
        <f>SUM(O1587:O1608)</f>
        <v>2180.875329</v>
      </c>
      <c r="P1609" s="91"/>
      <c r="Q1609" s="93">
        <f t="shared" si="226"/>
        <v>0</v>
      </c>
    </row>
    <row r="1610" spans="1:17" s="94" customFormat="1" x14ac:dyDescent="0.25">
      <c r="A1610" s="276"/>
      <c r="B1610" s="279"/>
      <c r="C1610" s="198" t="s">
        <v>65</v>
      </c>
      <c r="D1610" s="208" t="s">
        <v>115</v>
      </c>
      <c r="E1610" s="96" t="s">
        <v>116</v>
      </c>
      <c r="F1610" s="206" t="s">
        <v>214</v>
      </c>
      <c r="G1610" s="168">
        <f>MROUND(H1610*K1610*I1610/L1610,0.000000001)</f>
        <v>6.4063030000000003E-3</v>
      </c>
      <c r="H1610" s="182">
        <f>'свод 1'!C149</f>
        <v>71</v>
      </c>
      <c r="I1610" s="176">
        <f>I1608</f>
        <v>1.1729850000000001E-3</v>
      </c>
      <c r="J1610" s="182"/>
      <c r="K1610" s="184">
        <v>1</v>
      </c>
      <c r="L1610" s="184">
        <f>'норма часов'!$H$6</f>
        <v>13</v>
      </c>
      <c r="M1610" s="178" t="str">
        <f>CONCATENATE(H1610," ",F1610," ","*",I1610,"/",L1610,"чел.")</f>
        <v>71 учреждений *0,001172985/13чел.</v>
      </c>
      <c r="N1610" s="133">
        <f>'свод 1'!E149</f>
        <v>59300</v>
      </c>
      <c r="O1610" s="142">
        <f t="shared" ref="O1610:O1624" si="227">MROUND(G1610*N1610,0.000001)</f>
        <v>379.89376799999997</v>
      </c>
      <c r="P1610" s="93"/>
      <c r="Q1610" s="93">
        <f t="shared" si="226"/>
        <v>4938.6189839999997</v>
      </c>
    </row>
    <row r="1611" spans="1:17" s="94" customFormat="1" x14ac:dyDescent="0.25">
      <c r="A1611" s="276"/>
      <c r="B1611" s="279"/>
      <c r="C1611" s="269" t="s">
        <v>66</v>
      </c>
      <c r="D1611" s="208" t="s">
        <v>34</v>
      </c>
      <c r="E1611" s="96" t="s">
        <v>47</v>
      </c>
      <c r="F1611" s="206" t="s">
        <v>215</v>
      </c>
      <c r="G1611" s="168">
        <f t="shared" ref="G1611:G1617" si="228">MROUND(H1611*K1611*I1611/L1611,0.00000001)</f>
        <v>7.687563E-2</v>
      </c>
      <c r="H1611" s="182">
        <f>'свод 1'!C153</f>
        <v>71</v>
      </c>
      <c r="I1611" s="176">
        <f t="shared" si="216"/>
        <v>1.1729850000000001E-3</v>
      </c>
      <c r="J1611" s="182"/>
      <c r="K1611" s="184">
        <v>12</v>
      </c>
      <c r="L1611" s="184">
        <f>'норма часов'!$H$6</f>
        <v>13</v>
      </c>
      <c r="M1611" s="178" t="str">
        <f>CONCATENATE(H1611," ",F1611," ","в мес.","*",K1611,"мес.","*",I1611,"/",L1611,"чел.")</f>
        <v>71 зданий в мес.*12мес.*0,001172985/13чел.</v>
      </c>
      <c r="N1611" s="133">
        <f>'свод 1'!E153</f>
        <v>4910.5833215962439</v>
      </c>
      <c r="O1611" s="142">
        <f t="shared" si="227"/>
        <v>377.504187</v>
      </c>
      <c r="P1611" s="93"/>
      <c r="Q1611" s="93">
        <f t="shared" si="226"/>
        <v>4907.5544310000005</v>
      </c>
    </row>
    <row r="1612" spans="1:17" s="94" customFormat="1" x14ac:dyDescent="0.25">
      <c r="A1612" s="276"/>
      <c r="B1612" s="279"/>
      <c r="C1612" s="269"/>
      <c r="D1612" s="208" t="s">
        <v>117</v>
      </c>
      <c r="E1612" s="96" t="s">
        <v>19</v>
      </c>
      <c r="F1612" s="206" t="s">
        <v>216</v>
      </c>
      <c r="G1612" s="168">
        <f t="shared" si="228"/>
        <v>0.22449128000000002</v>
      </c>
      <c r="H1612" s="182">
        <f>'свод 1'!C154</f>
        <v>2488</v>
      </c>
      <c r="I1612" s="176">
        <f t="shared" si="216"/>
        <v>1.1729850000000001E-3</v>
      </c>
      <c r="J1612" s="182"/>
      <c r="K1612" s="184">
        <v>1</v>
      </c>
      <c r="L1612" s="184">
        <f>'норма часов'!$H$6</f>
        <v>13</v>
      </c>
      <c r="M1612" s="178" t="str">
        <f>CONCATENATE(H1612," ",F1612," ","*",I1612,"/",L1612,"чел.")</f>
        <v>2488 чел. в год *0,001172985/13чел.</v>
      </c>
      <c r="N1612" s="133">
        <f>'свод 1'!E154</f>
        <v>1938.2379903536978</v>
      </c>
      <c r="O1612" s="142">
        <f t="shared" si="227"/>
        <v>435.117527</v>
      </c>
      <c r="P1612" s="93"/>
      <c r="Q1612" s="93">
        <f t="shared" si="226"/>
        <v>5656.5278509999998</v>
      </c>
    </row>
    <row r="1613" spans="1:17" s="94" customFormat="1" ht="30" x14ac:dyDescent="0.25">
      <c r="A1613" s="276"/>
      <c r="B1613" s="279"/>
      <c r="C1613" s="269"/>
      <c r="D1613" s="208" t="s">
        <v>39</v>
      </c>
      <c r="E1613" s="96" t="s">
        <v>44</v>
      </c>
      <c r="F1613" s="206" t="s">
        <v>217</v>
      </c>
      <c r="G1613" s="168">
        <f t="shared" si="228"/>
        <v>6.31607E-3</v>
      </c>
      <c r="H1613" s="182">
        <f>'свод 1'!C155</f>
        <v>70</v>
      </c>
      <c r="I1613" s="176">
        <f t="shared" ref="I1613:I1629" si="229">I1612</f>
        <v>1.1729850000000001E-3</v>
      </c>
      <c r="J1613" s="182"/>
      <c r="K1613" s="184">
        <v>1</v>
      </c>
      <c r="L1613" s="184">
        <f>'норма часов'!$H$6</f>
        <v>13</v>
      </c>
      <c r="M1613" s="178" t="str">
        <f>CONCATENATE(H1613," ",F1613," (по 1 ЭЦП на 1 учреждение. Срок сертификата ЭЦП 1 год) ","*",I1613,"/",L1613,"чел.")</f>
        <v>70 ЭЦП (по 1 ЭЦП на 1 учреждение. Срок сертификата ЭЦП 1 год) *0,001172985/13чел.</v>
      </c>
      <c r="N1613" s="133">
        <f>'свод 1'!E155</f>
        <v>8099.5499999999965</v>
      </c>
      <c r="O1613" s="142">
        <f t="shared" si="227"/>
        <v>51.157325</v>
      </c>
      <c r="P1613" s="93"/>
      <c r="Q1613" s="93">
        <f t="shared" si="226"/>
        <v>665.04522499999996</v>
      </c>
    </row>
    <row r="1614" spans="1:17" s="94" customFormat="1" ht="30" x14ac:dyDescent="0.25">
      <c r="A1614" s="276"/>
      <c r="B1614" s="279"/>
      <c r="C1614" s="269"/>
      <c r="D1614" s="208" t="s">
        <v>37</v>
      </c>
      <c r="E1614" s="96" t="s">
        <v>42</v>
      </c>
      <c r="F1614" s="206" t="s">
        <v>218</v>
      </c>
      <c r="G1614" s="168">
        <f t="shared" si="228"/>
        <v>6.31607E-3</v>
      </c>
      <c r="H1614" s="182">
        <f>'свод 1'!C156</f>
        <v>70</v>
      </c>
      <c r="I1614" s="176">
        <f t="shared" si="229"/>
        <v>1.1729850000000001E-3</v>
      </c>
      <c r="J1614" s="182"/>
      <c r="K1614" s="184">
        <v>1</v>
      </c>
      <c r="L1614" s="184">
        <f>'норма часов'!$H$6</f>
        <v>13</v>
      </c>
      <c r="M1614" s="178" t="str">
        <f>CONCATENATE(H1614," ",F1614," (по 1 отчету на 1 учреждение) ","*",I1614,"/",L1614,"чел.")</f>
        <v>70 отчетов (по 1 отчету на 1 учреждение) *0,001172985/13чел.</v>
      </c>
      <c r="N1614" s="133">
        <f>'свод 1'!E156</f>
        <v>6840.8400000000101</v>
      </c>
      <c r="O1614" s="142">
        <f t="shared" si="227"/>
        <v>43.207223999999997</v>
      </c>
      <c r="P1614" s="93"/>
      <c r="Q1614" s="93">
        <f t="shared" si="226"/>
        <v>561.69391199999995</v>
      </c>
    </row>
    <row r="1615" spans="1:17" s="94" customFormat="1" ht="30" x14ac:dyDescent="0.25">
      <c r="A1615" s="276"/>
      <c r="B1615" s="279"/>
      <c r="C1615" s="269"/>
      <c r="D1615" s="208" t="s">
        <v>38</v>
      </c>
      <c r="E1615" s="96" t="s">
        <v>43</v>
      </c>
      <c r="F1615" s="206" t="s">
        <v>219</v>
      </c>
      <c r="G1615" s="168">
        <f t="shared" si="228"/>
        <v>3.3024039999999998E-2</v>
      </c>
      <c r="H1615" s="182">
        <f>'свод 1'!C157</f>
        <v>366</v>
      </c>
      <c r="I1615" s="176">
        <f t="shared" si="229"/>
        <v>1.1729850000000001E-3</v>
      </c>
      <c r="J1615" s="182"/>
      <c r="K1615" s="184">
        <v>1</v>
      </c>
      <c r="L1615" s="184">
        <f>'норма часов'!$H$6</f>
        <v>13</v>
      </c>
      <c r="M1615" s="178" t="str">
        <f>CONCATENATE(H1615," ",F1615," (заявленная потребность руководителями учреждений) ","*",I1615,"/",L1615,"чел.")</f>
        <v>366 мест (заявленная потребность руководителями учреждений) *0,001172985/13чел.</v>
      </c>
      <c r="N1615" s="133">
        <f>'свод 1'!E157</f>
        <v>1140.1400000000006</v>
      </c>
      <c r="O1615" s="142">
        <f t="shared" si="227"/>
        <v>37.652028999999999</v>
      </c>
      <c r="P1615" s="93"/>
      <c r="Q1615" s="93">
        <f t="shared" si="226"/>
        <v>489.47637699999996</v>
      </c>
    </row>
    <row r="1616" spans="1:17" s="94" customFormat="1" x14ac:dyDescent="0.25">
      <c r="A1616" s="276"/>
      <c r="B1616" s="279"/>
      <c r="C1616" s="269"/>
      <c r="D1616" s="208" t="s">
        <v>118</v>
      </c>
      <c r="E1616" s="96" t="s">
        <v>19</v>
      </c>
      <c r="F1616" s="206" t="s">
        <v>19</v>
      </c>
      <c r="G1616" s="168">
        <f t="shared" si="228"/>
        <v>0.22449128000000002</v>
      </c>
      <c r="H1616" s="182">
        <f>'свод 1'!C158</f>
        <v>2488</v>
      </c>
      <c r="I1616" s="176">
        <f t="shared" si="229"/>
        <v>1.1729850000000001E-3</v>
      </c>
      <c r="J1616" s="182"/>
      <c r="K1616" s="184">
        <v>1</v>
      </c>
      <c r="L1616" s="184">
        <f>'норма часов'!$H$6</f>
        <v>13</v>
      </c>
      <c r="M1616" s="178" t="str">
        <f>CONCATENATE(H1616," ",F1616," ","*",I1616,"/",L1616,"чел.")</f>
        <v>2488 чел. *0,001172985/13чел.</v>
      </c>
      <c r="N1616" s="133">
        <f>'свод 1'!E158</f>
        <v>513.06302652733109</v>
      </c>
      <c r="O1616" s="142">
        <f t="shared" si="227"/>
        <v>115.17817599999999</v>
      </c>
      <c r="P1616" s="93"/>
      <c r="Q1616" s="93">
        <f t="shared" si="226"/>
        <v>1497.316288</v>
      </c>
    </row>
    <row r="1617" spans="1:17" s="94" customFormat="1" ht="30" x14ac:dyDescent="0.25">
      <c r="A1617" s="276"/>
      <c r="B1617" s="279"/>
      <c r="C1617" s="269"/>
      <c r="D1617" s="208" t="s">
        <v>35</v>
      </c>
      <c r="E1617" s="96" t="s">
        <v>19</v>
      </c>
      <c r="F1617" s="206" t="s">
        <v>19</v>
      </c>
      <c r="G1617" s="168">
        <f t="shared" si="228"/>
        <v>1.6421789999999999E-2</v>
      </c>
      <c r="H1617" s="182">
        <f>'свод 1'!C159</f>
        <v>182</v>
      </c>
      <c r="I1617" s="176">
        <f t="shared" si="229"/>
        <v>1.1729850000000001E-3</v>
      </c>
      <c r="J1617" s="182"/>
      <c r="K1617" s="184">
        <v>1</v>
      </c>
      <c r="L1617" s="184">
        <f>'норма часов'!$H$6</f>
        <v>13</v>
      </c>
      <c r="M1617" s="178" t="str">
        <f>CONCATENATE(H1617," ",F1617," (заявленная потребность руководителями учреждений) ","*",I1617,"/",L1617,"чел.")</f>
        <v>182 чел. (заявленная потребность руководителями учреждений) *0,001172985/13чел.</v>
      </c>
      <c r="N1617" s="133">
        <f>'свод 1'!E159</f>
        <v>798.09791208791194</v>
      </c>
      <c r="O1617" s="142">
        <f t="shared" si="227"/>
        <v>13.106195999999999</v>
      </c>
      <c r="P1617" s="93"/>
      <c r="Q1617" s="93">
        <f t="shared" si="226"/>
        <v>170.38054799999998</v>
      </c>
    </row>
    <row r="1618" spans="1:17" s="94" customFormat="1" ht="30" x14ac:dyDescent="0.25">
      <c r="A1618" s="276"/>
      <c r="B1618" s="279"/>
      <c r="C1618" s="269"/>
      <c r="D1618" s="208" t="s">
        <v>36</v>
      </c>
      <c r="E1618" s="96" t="s">
        <v>19</v>
      </c>
      <c r="F1618" s="206" t="s">
        <v>19</v>
      </c>
      <c r="G1618" s="168">
        <f>MROUND(H1618*K1618*I1618/L1618,0.000000001)</f>
        <v>1.3805131E-2</v>
      </c>
      <c r="H1618" s="182">
        <f>'свод 1'!C160</f>
        <v>153</v>
      </c>
      <c r="I1618" s="176">
        <f t="shared" si="229"/>
        <v>1.1729850000000001E-3</v>
      </c>
      <c r="J1618" s="182"/>
      <c r="K1618" s="184">
        <v>1</v>
      </c>
      <c r="L1618" s="184">
        <f>'норма часов'!$H$6</f>
        <v>13</v>
      </c>
      <c r="M1618" s="178" t="str">
        <f>CONCATENATE(H1618," ",F1618," (заявленная потребность руководителями учреждений) ","*",I1618,"/",L1618,"чел.")</f>
        <v>153 чел. (заявленная потребность руководителями учреждений) *0,001172985/13чел.</v>
      </c>
      <c r="N1618" s="133">
        <f>'свод 1'!E160</f>
        <v>1710.2100000000016</v>
      </c>
      <c r="O1618" s="142">
        <f t="shared" si="227"/>
        <v>23.609672999999997</v>
      </c>
      <c r="P1618" s="93"/>
      <c r="Q1618" s="93">
        <f t="shared" si="226"/>
        <v>306.92574899999994</v>
      </c>
    </row>
    <row r="1619" spans="1:17" s="94" customFormat="1" ht="30" x14ac:dyDescent="0.25">
      <c r="A1619" s="276"/>
      <c r="B1619" s="279"/>
      <c r="C1619" s="269"/>
      <c r="D1619" s="208" t="s">
        <v>119</v>
      </c>
      <c r="E1619" s="96" t="s">
        <v>19</v>
      </c>
      <c r="F1619" s="206" t="s">
        <v>19</v>
      </c>
      <c r="G1619" s="168">
        <f>MROUND(H1619*K1619*I1619/L1619,0.000001)</f>
        <v>1.0376E-2</v>
      </c>
      <c r="H1619" s="182">
        <f>'свод 1'!C161</f>
        <v>115</v>
      </c>
      <c r="I1619" s="176">
        <f t="shared" si="229"/>
        <v>1.1729850000000001E-3</v>
      </c>
      <c r="J1619" s="182"/>
      <c r="K1619" s="184">
        <v>1</v>
      </c>
      <c r="L1619" s="184">
        <f>'норма часов'!$H$6</f>
        <v>13</v>
      </c>
      <c r="M1619" s="178" t="str">
        <f>CONCATENATE(H1619," ",F1619," (заявленная потребность руководителями учреждений) ","*",I1619,"/",L1619,"чел.")</f>
        <v>115 чел. (заявленная потребность руководителями учреждений) *0,001172985/13чел.</v>
      </c>
      <c r="N1619" s="133">
        <f>'свод 1'!E161</f>
        <v>3648.4485217391343</v>
      </c>
      <c r="O1619" s="142">
        <f t="shared" si="227"/>
        <v>37.856301999999999</v>
      </c>
      <c r="P1619" s="93"/>
      <c r="Q1619" s="93">
        <f t="shared" si="226"/>
        <v>492.13192600000002</v>
      </c>
    </row>
    <row r="1620" spans="1:17" s="94" customFormat="1" ht="31.5" x14ac:dyDescent="0.25">
      <c r="A1620" s="276"/>
      <c r="B1620" s="279"/>
      <c r="C1620" s="269"/>
      <c r="D1620" s="211" t="s">
        <v>309</v>
      </c>
      <c r="E1620" s="96" t="s">
        <v>19</v>
      </c>
      <c r="F1620" s="206" t="s">
        <v>19</v>
      </c>
      <c r="G1620" s="168">
        <f>MROUND(H1620*K1620*I1620/L1620,0.000001)</f>
        <v>0.224491</v>
      </c>
      <c r="H1620" s="182">
        <f>'свод 1'!C162</f>
        <v>2488</v>
      </c>
      <c r="I1620" s="176">
        <f t="shared" si="229"/>
        <v>1.1729850000000001E-3</v>
      </c>
      <c r="J1620" s="182"/>
      <c r="K1620" s="184">
        <v>1</v>
      </c>
      <c r="L1620" s="184">
        <f>'норма часов'!$H$6</f>
        <v>13</v>
      </c>
      <c r="M1620" s="178" t="str">
        <f>CONCATENATE(H1620," ",F1620," (заявленная потребность руководителями учреждений) ","*",I1620,"/",L1620,"чел.")</f>
        <v>2488 чел. (заявленная потребность руководителями учреждений) *0,001172985/13чел.</v>
      </c>
      <c r="N1620" s="133">
        <f>'свод 1'!E162</f>
        <v>570.06999999999982</v>
      </c>
      <c r="O1620" s="142">
        <f t="shared" si="227"/>
        <v>127.975584</v>
      </c>
      <c r="P1620" s="93"/>
      <c r="Q1620" s="93">
        <f t="shared" si="226"/>
        <v>1663.6825919999999</v>
      </c>
    </row>
    <row r="1621" spans="1:17" s="94" customFormat="1" x14ac:dyDescent="0.25">
      <c r="A1621" s="276"/>
      <c r="B1621" s="279"/>
      <c r="C1621" s="269"/>
      <c r="D1621" s="166"/>
      <c r="E1621" s="166"/>
      <c r="F1621" s="206" t="s">
        <v>19</v>
      </c>
      <c r="G1621" s="168"/>
      <c r="H1621" s="182">
        <f>'свод 1'!C163</f>
        <v>0</v>
      </c>
      <c r="I1621" s="176">
        <f t="shared" si="229"/>
        <v>1.1729850000000001E-3</v>
      </c>
      <c r="J1621" s="182"/>
      <c r="K1621" s="184">
        <v>1</v>
      </c>
      <c r="L1621" s="184">
        <f>'норма часов'!$H$6</f>
        <v>13</v>
      </c>
      <c r="M1621" s="178"/>
      <c r="N1621" s="133">
        <f>'свод 1'!E163</f>
        <v>0</v>
      </c>
      <c r="O1621" s="142">
        <f t="shared" si="227"/>
        <v>0</v>
      </c>
      <c r="P1621" s="93"/>
      <c r="Q1621" s="93"/>
    </row>
    <row r="1622" spans="1:17" s="94" customFormat="1" x14ac:dyDescent="0.25">
      <c r="A1622" s="276"/>
      <c r="B1622" s="279"/>
      <c r="C1622" s="269"/>
      <c r="D1622" s="166" t="s">
        <v>287</v>
      </c>
      <c r="E1622" s="166" t="s">
        <v>26</v>
      </c>
      <c r="F1622" s="206" t="s">
        <v>26</v>
      </c>
      <c r="G1622" s="168">
        <f>MROUND(H1622*K1622*I1622/L1622,0.00000001)</f>
        <v>6.31607E-3</v>
      </c>
      <c r="H1622" s="182">
        <f>'свод 1'!C165</f>
        <v>70</v>
      </c>
      <c r="I1622" s="176">
        <f t="shared" si="229"/>
        <v>1.1729850000000001E-3</v>
      </c>
      <c r="J1622" s="182"/>
      <c r="K1622" s="184">
        <v>1</v>
      </c>
      <c r="L1622" s="184">
        <f>'норма часов'!$H$6</f>
        <v>13</v>
      </c>
      <c r="M1622" s="178" t="str">
        <f>CONCATENATE(H1622," ",F1622," ","*",I1622,"/",L1622,"чел.")</f>
        <v>70 шт *0,001172985/13чел.</v>
      </c>
      <c r="N1622" s="133">
        <f>'свод 1'!E165</f>
        <v>68260.180000000037</v>
      </c>
      <c r="O1622" s="142">
        <f t="shared" si="227"/>
        <v>431.13607500000001</v>
      </c>
      <c r="P1622" s="93"/>
      <c r="Q1622" s="93">
        <f t="shared" si="226"/>
        <v>5604.768975</v>
      </c>
    </row>
    <row r="1623" spans="1:17" s="94" customFormat="1" x14ac:dyDescent="0.25">
      <c r="A1623" s="276"/>
      <c r="B1623" s="279"/>
      <c r="C1623" s="269"/>
      <c r="D1623" s="166" t="s">
        <v>284</v>
      </c>
      <c r="E1623" s="166" t="s">
        <v>26</v>
      </c>
      <c r="F1623" s="206" t="s">
        <v>26</v>
      </c>
      <c r="G1623" s="168">
        <f>MROUND(H1623*K1623*I1623/L1623,0.00000001)</f>
        <v>6.31607E-3</v>
      </c>
      <c r="H1623" s="182">
        <f>'свод 1'!C164</f>
        <v>70</v>
      </c>
      <c r="I1623" s="176">
        <f t="shared" si="229"/>
        <v>1.1729850000000001E-3</v>
      </c>
      <c r="J1623" s="182"/>
      <c r="K1623" s="184">
        <v>1</v>
      </c>
      <c r="L1623" s="184">
        <f>'норма часов'!$H$6</f>
        <v>13</v>
      </c>
      <c r="M1623" s="178" t="str">
        <f>CONCATENATE(H1623," ",F1623," ","*",I1623,"/",L1623,"чел.")</f>
        <v>70 шт *0,001172985/13чел.</v>
      </c>
      <c r="N1623" s="133">
        <f>'свод 1'!E164</f>
        <v>24000</v>
      </c>
      <c r="O1623" s="142">
        <f t="shared" si="227"/>
        <v>151.58568</v>
      </c>
      <c r="P1623" s="93"/>
      <c r="Q1623" s="93">
        <f t="shared" si="226"/>
        <v>1970.61384</v>
      </c>
    </row>
    <row r="1624" spans="1:17" s="94" customFormat="1" x14ac:dyDescent="0.25">
      <c r="A1624" s="276"/>
      <c r="B1624" s="279"/>
      <c r="C1624" s="269"/>
      <c r="D1624" s="208" t="s">
        <v>121</v>
      </c>
      <c r="E1624" s="96" t="s">
        <v>122</v>
      </c>
      <c r="F1624" s="206" t="s">
        <v>220</v>
      </c>
      <c r="G1624" s="168">
        <f>MROUND(H1624*K1624*I1624/L1624,0.00000001)</f>
        <v>6.31607E-3</v>
      </c>
      <c r="H1624" s="182">
        <f>'свод 1'!C166</f>
        <v>70</v>
      </c>
      <c r="I1624" s="176">
        <f>I1620</f>
        <v>1.1729850000000001E-3</v>
      </c>
      <c r="J1624" s="182"/>
      <c r="K1624" s="184">
        <v>1</v>
      </c>
      <c r="L1624" s="184">
        <f>'норма часов'!$H$6</f>
        <v>13</v>
      </c>
      <c r="M1624" s="178" t="str">
        <f>CONCATENATE(H1624," ",F1624," ","*",I1624,"/",L1624,"чел.")</f>
        <v>70 сайтов *0,001172985/13чел.</v>
      </c>
      <c r="N1624" s="133">
        <f>'свод 1'!E166</f>
        <v>5928.7299999999959</v>
      </c>
      <c r="O1624" s="142">
        <f t="shared" si="227"/>
        <v>37.446273999999995</v>
      </c>
      <c r="P1624" s="93"/>
      <c r="Q1624" s="93">
        <f t="shared" si="226"/>
        <v>486.80156199999993</v>
      </c>
    </row>
    <row r="1625" spans="1:17" s="92" customFormat="1" x14ac:dyDescent="0.25">
      <c r="A1625" s="276"/>
      <c r="B1625" s="279"/>
      <c r="C1625" s="201" t="s">
        <v>257</v>
      </c>
      <c r="D1625" s="212"/>
      <c r="E1625" s="203"/>
      <c r="F1625" s="207"/>
      <c r="G1625" s="188"/>
      <c r="H1625" s="182"/>
      <c r="I1625" s="172"/>
      <c r="J1625" s="190"/>
      <c r="K1625" s="191"/>
      <c r="L1625" s="184"/>
      <c r="M1625" s="192"/>
      <c r="N1625" s="139"/>
      <c r="O1625" s="140">
        <f>SUM(O1611:O1624)</f>
        <v>1882.5322519999997</v>
      </c>
      <c r="P1625" s="91"/>
      <c r="Q1625" s="93"/>
    </row>
    <row r="1626" spans="1:17" s="94" customFormat="1" ht="25.5" x14ac:dyDescent="0.25">
      <c r="A1626" s="276"/>
      <c r="B1626" s="279"/>
      <c r="C1626" s="198" t="s">
        <v>207</v>
      </c>
      <c r="D1626" s="166"/>
      <c r="E1626" s="166"/>
      <c r="F1626" s="210" t="s">
        <v>206</v>
      </c>
      <c r="G1626" s="168"/>
      <c r="H1626" s="182">
        <f>'свод 1'!C168</f>
        <v>0</v>
      </c>
      <c r="I1626" s="176">
        <f>I1624</f>
        <v>1.1729850000000001E-3</v>
      </c>
      <c r="J1626" s="182"/>
      <c r="K1626" s="184">
        <v>12</v>
      </c>
      <c r="L1626" s="184">
        <f>'норма часов'!$H$6</f>
        <v>13</v>
      </c>
      <c r="M1626" s="178"/>
      <c r="N1626" s="133">
        <v>50</v>
      </c>
      <c r="O1626" s="142">
        <f>MROUND(G1626*N1626,0.000001)</f>
        <v>0</v>
      </c>
      <c r="P1626" s="93"/>
      <c r="Q1626" s="93">
        <f t="shared" si="226"/>
        <v>0</v>
      </c>
    </row>
    <row r="1627" spans="1:17" s="94" customFormat="1" ht="30" x14ac:dyDescent="0.25">
      <c r="A1627" s="276"/>
      <c r="B1627" s="279"/>
      <c r="C1627" s="198" t="s">
        <v>67</v>
      </c>
      <c r="D1627" s="166" t="s">
        <v>124</v>
      </c>
      <c r="E1627" s="193" t="s">
        <v>26</v>
      </c>
      <c r="F1627" s="181" t="s">
        <v>26</v>
      </c>
      <c r="G1627" s="168">
        <f>MROUND(H1627*K1627*I1627/L1627,0.0000001)</f>
        <v>1.6511999999999999E-2</v>
      </c>
      <c r="H1627" s="171">
        <f>'свод 1'!C170</f>
        <v>183</v>
      </c>
      <c r="I1627" s="176">
        <f t="shared" si="229"/>
        <v>1.1729850000000001E-3</v>
      </c>
      <c r="J1627" s="182"/>
      <c r="K1627" s="184">
        <v>1</v>
      </c>
      <c r="L1627" s="184">
        <f>'норма часов'!$H$6</f>
        <v>13</v>
      </c>
      <c r="M1627" s="178" t="str">
        <f>CONCATENATE(H1627," ",F1627," ","*",I1627,"/",L1627,"чел.")</f>
        <v>183 шт *0,001172985/13чел.</v>
      </c>
      <c r="N1627" s="133">
        <f>'свод 1'!E170</f>
        <v>2242.8983606557385</v>
      </c>
      <c r="O1627" s="142">
        <f>MROUND(G1627*N1627,0.000001)</f>
        <v>37.034737999999997</v>
      </c>
      <c r="P1627" s="93"/>
      <c r="Q1627" s="93">
        <f t="shared" si="226"/>
        <v>481.45159399999994</v>
      </c>
    </row>
    <row r="1628" spans="1:17" s="94" customFormat="1" x14ac:dyDescent="0.25">
      <c r="A1628" s="276"/>
      <c r="B1628" s="279"/>
      <c r="C1628" s="269" t="s">
        <v>226</v>
      </c>
      <c r="D1628" s="166" t="s">
        <v>40</v>
      </c>
      <c r="E1628" s="180" t="s">
        <v>26</v>
      </c>
      <c r="F1628" s="180" t="s">
        <v>48</v>
      </c>
      <c r="G1628" s="168">
        <f>MROUND(H1628*K1628*I1628/L1628,0.000001)</f>
        <v>2.5624999999999998E-2</v>
      </c>
      <c r="H1628" s="171">
        <f>'свод 1'!C171</f>
        <v>284</v>
      </c>
      <c r="I1628" s="176">
        <f>I1624</f>
        <v>1.1729850000000001E-3</v>
      </c>
      <c r="J1628" s="182"/>
      <c r="K1628" s="184">
        <v>1</v>
      </c>
      <c r="L1628" s="184">
        <f>'норма часов'!$H$6</f>
        <v>13</v>
      </c>
      <c r="M1628" s="178" t="str">
        <f>CONCATENATE(H1628," ",F1628," ","*",I1628,"/",L1628,"чел.")</f>
        <v>284 шт. *0,001172985/13чел.</v>
      </c>
      <c r="N1628" s="133">
        <f>'свод 1'!E171</f>
        <v>741.09003521126647</v>
      </c>
      <c r="O1628" s="142">
        <f>MROUND(G1628*N1628,0.000001)</f>
        <v>18.990431999999998</v>
      </c>
      <c r="P1628" s="93"/>
      <c r="Q1628" s="93">
        <f t="shared" si="226"/>
        <v>246.87561599999998</v>
      </c>
    </row>
    <row r="1629" spans="1:17" s="94" customFormat="1" x14ac:dyDescent="0.25">
      <c r="A1629" s="276"/>
      <c r="B1629" s="279"/>
      <c r="C1629" s="269"/>
      <c r="D1629" s="166"/>
      <c r="E1629" s="180"/>
      <c r="F1629" s="180" t="s">
        <v>48</v>
      </c>
      <c r="G1629" s="168"/>
      <c r="H1629" s="171">
        <f>'свод 1'!C172</f>
        <v>0</v>
      </c>
      <c r="I1629" s="176">
        <f t="shared" si="229"/>
        <v>1.1729850000000001E-3</v>
      </c>
      <c r="J1629" s="182"/>
      <c r="K1629" s="184">
        <v>1</v>
      </c>
      <c r="L1629" s="184">
        <f>'норма часов'!$H$6</f>
        <v>13</v>
      </c>
      <c r="M1629" s="178"/>
      <c r="N1629" s="133">
        <f>'свод 1'!E172</f>
        <v>0</v>
      </c>
      <c r="O1629" s="142">
        <f>MROUND(G1629*N1629,0.000001)</f>
        <v>0</v>
      </c>
      <c r="P1629" s="93"/>
      <c r="Q1629" s="93"/>
    </row>
    <row r="1630" spans="1:17" s="92" customFormat="1" x14ac:dyDescent="0.25">
      <c r="A1630" s="277"/>
      <c r="B1630" s="280"/>
      <c r="C1630" s="201" t="s">
        <v>258</v>
      </c>
      <c r="D1630" s="194"/>
      <c r="E1630" s="186"/>
      <c r="F1630" s="186"/>
      <c r="G1630" s="188"/>
      <c r="H1630" s="171"/>
      <c r="I1630" s="172"/>
      <c r="J1630" s="190"/>
      <c r="K1630" s="191"/>
      <c r="L1630" s="191"/>
      <c r="M1630" s="192"/>
      <c r="N1630" s="139"/>
      <c r="O1630" s="140">
        <f>SUM(O1628:O1629)</f>
        <v>18.990431999999998</v>
      </c>
      <c r="P1630" s="91"/>
      <c r="Q1630" s="93"/>
    </row>
    <row r="1631" spans="1:17" s="94" customFormat="1" x14ac:dyDescent="0.25">
      <c r="A1631" s="275" t="str">
        <f>CONCATENATE('норма часов'!$B$7,",  ",'норма часов'!$C$7,", ",'норма часов'!$D$7,", ",'норма часов'!$F$7)</f>
        <v>Присмотр и уход,  дети-инвалиды, от 3 лет до 8 лет, группа полного дня</v>
      </c>
      <c r="B1631" s="278" t="str">
        <f>'норма часов'!$A$7</f>
        <v>880900О.99.0.ББ08АА08000</v>
      </c>
      <c r="C1631" s="170"/>
      <c r="D1631" s="290" t="s">
        <v>15</v>
      </c>
      <c r="E1631" s="290"/>
      <c r="F1631" s="290"/>
      <c r="G1631" s="291"/>
      <c r="H1631" s="213"/>
      <c r="I1631" s="214"/>
      <c r="J1631" s="213"/>
      <c r="K1631" s="215"/>
      <c r="L1631" s="215"/>
      <c r="M1631" s="216"/>
      <c r="N1631" s="133"/>
      <c r="O1631" s="140">
        <f>O1632+O1637+O1648</f>
        <v>47249.828021999994</v>
      </c>
      <c r="P1631" s="93"/>
      <c r="Q1631" s="93">
        <f t="shared" si="226"/>
        <v>0</v>
      </c>
    </row>
    <row r="1632" spans="1:17" s="94" customFormat="1" x14ac:dyDescent="0.25">
      <c r="A1632" s="276"/>
      <c r="B1632" s="279"/>
      <c r="C1632" s="167"/>
      <c r="D1632" s="283" t="s">
        <v>49</v>
      </c>
      <c r="E1632" s="283"/>
      <c r="F1632" s="283"/>
      <c r="G1632" s="284"/>
      <c r="H1632" s="171"/>
      <c r="I1632" s="176"/>
      <c r="J1632" s="171"/>
      <c r="K1632" s="177"/>
      <c r="L1632" s="177"/>
      <c r="M1632" s="178"/>
      <c r="N1632" s="133"/>
      <c r="O1632" s="140">
        <f>O1634+O1636</f>
        <v>19794.099034999999</v>
      </c>
      <c r="P1632" s="93"/>
      <c r="Q1632" s="93">
        <f t="shared" si="226"/>
        <v>0</v>
      </c>
    </row>
    <row r="1633" spans="1:17" s="94" customFormat="1" x14ac:dyDescent="0.25">
      <c r="A1633" s="276"/>
      <c r="B1633" s="279"/>
      <c r="C1633" s="167">
        <v>211</v>
      </c>
      <c r="D1633" s="179" t="s">
        <v>73</v>
      </c>
      <c r="E1633" s="180" t="s">
        <v>87</v>
      </c>
      <c r="F1633" s="181" t="s">
        <v>87</v>
      </c>
      <c r="G1633" s="168">
        <f>MROUND(H1633*K1633*I1633/L1633,0.00000001)</f>
        <v>0.81693908999999998</v>
      </c>
      <c r="H1633" s="182">
        <f>H1537</f>
        <v>754.5</v>
      </c>
      <c r="I1633" s="183">
        <f>'норма часов'!$K$7</f>
        <v>6.1356150000000005E-3</v>
      </c>
      <c r="J1633" s="182"/>
      <c r="K1633" s="184">
        <v>12</v>
      </c>
      <c r="L1633" s="184">
        <f>'норма часов'!$H$7</f>
        <v>68</v>
      </c>
      <c r="M1633" s="178" t="str">
        <f>CONCATENATE(H1633," ",F1633," ","в мес.","*",K1633,"мес.","*",I1633,"/",L1633,"чел.")</f>
        <v>754,5 шт. ед в мес.*12мес.*0,006135615/68чел.</v>
      </c>
      <c r="N1633" s="133">
        <f>N1537</f>
        <v>18609.515968632655</v>
      </c>
      <c r="O1633" s="141">
        <f>MROUND(G1633*N1633,0.000001)</f>
        <v>15202.841041</v>
      </c>
      <c r="P1633" s="93"/>
      <c r="Q1633" s="93">
        <f t="shared" si="226"/>
        <v>1033793.190788</v>
      </c>
    </row>
    <row r="1634" spans="1:17" s="94" customFormat="1" x14ac:dyDescent="0.25">
      <c r="A1634" s="276"/>
      <c r="B1634" s="279"/>
      <c r="C1634" s="170" t="s">
        <v>249</v>
      </c>
      <c r="D1634" s="179"/>
      <c r="E1634" s="180"/>
      <c r="F1634" s="181"/>
      <c r="G1634" s="168"/>
      <c r="H1634" s="182"/>
      <c r="I1634" s="217"/>
      <c r="J1634" s="182"/>
      <c r="K1634" s="184"/>
      <c r="L1634" s="184"/>
      <c r="M1634" s="178"/>
      <c r="N1634" s="133"/>
      <c r="O1634" s="140">
        <f>SUM(O1633)</f>
        <v>15202.841041</v>
      </c>
      <c r="P1634" s="93"/>
      <c r="Q1634" s="93">
        <f t="shared" si="226"/>
        <v>0</v>
      </c>
    </row>
    <row r="1635" spans="1:17" s="94" customFormat="1" x14ac:dyDescent="0.25">
      <c r="A1635" s="276"/>
      <c r="B1635" s="279"/>
      <c r="C1635" s="167">
        <v>213</v>
      </c>
      <c r="D1635" s="179" t="s">
        <v>74</v>
      </c>
      <c r="E1635" s="180" t="s">
        <v>75</v>
      </c>
      <c r="F1635" s="181"/>
      <c r="G1635" s="168">
        <v>30.2</v>
      </c>
      <c r="H1635" s="171"/>
      <c r="I1635" s="176">
        <f>I1633</f>
        <v>6.1356150000000005E-3</v>
      </c>
      <c r="J1635" s="171"/>
      <c r="K1635" s="177"/>
      <c r="L1635" s="184">
        <f>'норма часов'!$H$7</f>
        <v>68</v>
      </c>
      <c r="M1635" s="178"/>
      <c r="N1635" s="133"/>
      <c r="O1635" s="142">
        <f>MROUND(O1633*0.302,0.000001)</f>
        <v>4591.2579939999996</v>
      </c>
      <c r="P1635" s="93"/>
      <c r="Q1635" s="93">
        <f t="shared" si="226"/>
        <v>312205.54359199997</v>
      </c>
    </row>
    <row r="1636" spans="1:17" s="94" customFormat="1" x14ac:dyDescent="0.25">
      <c r="A1636" s="276"/>
      <c r="B1636" s="279"/>
      <c r="C1636" s="170" t="s">
        <v>250</v>
      </c>
      <c r="D1636" s="179"/>
      <c r="E1636" s="180"/>
      <c r="F1636" s="181"/>
      <c r="G1636" s="168"/>
      <c r="H1636" s="171"/>
      <c r="I1636" s="176"/>
      <c r="J1636" s="171"/>
      <c r="K1636" s="177"/>
      <c r="L1636" s="184"/>
      <c r="M1636" s="178"/>
      <c r="N1636" s="133"/>
      <c r="O1636" s="140">
        <f>SUM(O1635)</f>
        <v>4591.2579939999996</v>
      </c>
      <c r="P1636" s="93"/>
      <c r="Q1636" s="93">
        <f t="shared" si="226"/>
        <v>0</v>
      </c>
    </row>
    <row r="1637" spans="1:17" s="94" customFormat="1" x14ac:dyDescent="0.25">
      <c r="A1637" s="276"/>
      <c r="B1637" s="279"/>
      <c r="C1637" s="167"/>
      <c r="D1637" s="285" t="s">
        <v>50</v>
      </c>
      <c r="E1637" s="285"/>
      <c r="F1637" s="285"/>
      <c r="G1637" s="284"/>
      <c r="H1637" s="171"/>
      <c r="I1637" s="176">
        <f>I1635</f>
        <v>6.1356150000000005E-3</v>
      </c>
      <c r="J1637" s="171"/>
      <c r="K1637" s="177"/>
      <c r="L1637" s="184"/>
      <c r="M1637" s="178"/>
      <c r="N1637" s="133"/>
      <c r="O1637" s="140">
        <f>O1641+O1642+O1643+O1644+O1645++O1646</f>
        <v>27455.728986999995</v>
      </c>
      <c r="P1637" s="93"/>
      <c r="Q1637" s="93">
        <f t="shared" si="226"/>
        <v>0</v>
      </c>
    </row>
    <row r="1638" spans="1:17" s="94" customFormat="1" x14ac:dyDescent="0.25">
      <c r="A1638" s="276"/>
      <c r="B1638" s="279"/>
      <c r="C1638" s="270" t="s">
        <v>67</v>
      </c>
      <c r="D1638" s="166"/>
      <c r="E1638" s="193"/>
      <c r="F1638" s="181" t="s">
        <v>26</v>
      </c>
      <c r="G1638" s="168"/>
      <c r="H1638" s="171">
        <f>H1542</f>
        <v>0</v>
      </c>
      <c r="I1638" s="176">
        <f t="shared" ref="I1638:I1708" si="230">I1637</f>
        <v>6.1356150000000005E-3</v>
      </c>
      <c r="J1638" s="182"/>
      <c r="K1638" s="184">
        <v>1</v>
      </c>
      <c r="L1638" s="184">
        <f>'норма часов'!$H$7</f>
        <v>68</v>
      </c>
      <c r="M1638" s="178"/>
      <c r="N1638" s="133">
        <f>N1542</f>
        <v>0</v>
      </c>
      <c r="O1638" s="142">
        <f>MROUND(G1638*N1638,0.000001)</f>
        <v>0</v>
      </c>
      <c r="P1638" s="93"/>
      <c r="Q1638" s="93">
        <f t="shared" si="226"/>
        <v>0</v>
      </c>
    </row>
    <row r="1639" spans="1:17" s="94" customFormat="1" x14ac:dyDescent="0.25">
      <c r="A1639" s="276"/>
      <c r="B1639" s="279"/>
      <c r="C1639" s="270"/>
      <c r="D1639" s="166"/>
      <c r="E1639" s="193"/>
      <c r="F1639" s="181" t="s">
        <v>26</v>
      </c>
      <c r="G1639" s="168"/>
      <c r="H1639" s="171">
        <f>H1543</f>
        <v>0</v>
      </c>
      <c r="I1639" s="176">
        <f t="shared" si="230"/>
        <v>6.1356150000000005E-3</v>
      </c>
      <c r="J1639" s="182"/>
      <c r="K1639" s="184">
        <v>1</v>
      </c>
      <c r="L1639" s="184">
        <f>'норма часов'!$H$7</f>
        <v>68</v>
      </c>
      <c r="M1639" s="178"/>
      <c r="N1639" s="133">
        <f>N1543</f>
        <v>0</v>
      </c>
      <c r="O1639" s="142">
        <f>MROUND(G1639*N1639,0.000001)</f>
        <v>0</v>
      </c>
      <c r="P1639" s="93"/>
      <c r="Q1639" s="93">
        <f t="shared" si="226"/>
        <v>0</v>
      </c>
    </row>
    <row r="1640" spans="1:17" s="94" customFormat="1" x14ac:dyDescent="0.25">
      <c r="A1640" s="276"/>
      <c r="B1640" s="279"/>
      <c r="C1640" s="270"/>
      <c r="D1640" s="166"/>
      <c r="E1640" s="193"/>
      <c r="F1640" s="181" t="s">
        <v>26</v>
      </c>
      <c r="G1640" s="168"/>
      <c r="H1640" s="171">
        <f>H1544</f>
        <v>0</v>
      </c>
      <c r="I1640" s="176">
        <f t="shared" si="230"/>
        <v>6.1356150000000005E-3</v>
      </c>
      <c r="J1640" s="182"/>
      <c r="K1640" s="184">
        <v>1</v>
      </c>
      <c r="L1640" s="184">
        <f>'норма часов'!$H$7</f>
        <v>68</v>
      </c>
      <c r="M1640" s="178"/>
      <c r="N1640" s="133">
        <f>N1544</f>
        <v>0</v>
      </c>
      <c r="O1640" s="142">
        <f>MROUND(G1640*N1640,0.000001)</f>
        <v>0</v>
      </c>
      <c r="P1640" s="93"/>
      <c r="Q1640" s="93">
        <f t="shared" si="226"/>
        <v>0</v>
      </c>
    </row>
    <row r="1641" spans="1:17" s="94" customFormat="1" x14ac:dyDescent="0.25">
      <c r="A1641" s="276"/>
      <c r="B1641" s="279"/>
      <c r="C1641" s="170" t="s">
        <v>251</v>
      </c>
      <c r="D1641" s="166"/>
      <c r="E1641" s="193"/>
      <c r="F1641" s="181"/>
      <c r="G1641" s="168"/>
      <c r="H1641" s="171"/>
      <c r="I1641" s="176"/>
      <c r="J1641" s="182"/>
      <c r="K1641" s="184"/>
      <c r="L1641" s="184"/>
      <c r="M1641" s="178"/>
      <c r="N1641" s="133"/>
      <c r="O1641" s="140">
        <f>SUM(O1638:O1640)</f>
        <v>0</v>
      </c>
      <c r="P1641" s="93"/>
      <c r="Q1641" s="93">
        <f t="shared" si="226"/>
        <v>0</v>
      </c>
    </row>
    <row r="1642" spans="1:17" s="94" customFormat="1" x14ac:dyDescent="0.25">
      <c r="A1642" s="276"/>
      <c r="B1642" s="279"/>
      <c r="C1642" s="167" t="s">
        <v>91</v>
      </c>
      <c r="D1642" s="166"/>
      <c r="E1642" s="180"/>
      <c r="F1642" s="181">
        <v>0</v>
      </c>
      <c r="G1642" s="168"/>
      <c r="H1642" s="171"/>
      <c r="I1642" s="176">
        <f>I1640</f>
        <v>6.1356150000000005E-3</v>
      </c>
      <c r="J1642" s="182"/>
      <c r="K1642" s="184"/>
      <c r="L1642" s="184"/>
      <c r="M1642" s="178"/>
      <c r="N1642" s="133"/>
      <c r="O1642" s="142">
        <f>MROUND(G1642*N1642,0.000001)</f>
        <v>0</v>
      </c>
      <c r="P1642" s="93"/>
      <c r="Q1642" s="93">
        <f t="shared" si="226"/>
        <v>0</v>
      </c>
    </row>
    <row r="1643" spans="1:17" s="94" customFormat="1" ht="30" x14ac:dyDescent="0.25">
      <c r="A1643" s="276"/>
      <c r="B1643" s="279"/>
      <c r="C1643" s="167" t="s">
        <v>93</v>
      </c>
      <c r="D1643" s="218" t="s">
        <v>94</v>
      </c>
      <c r="E1643" s="180" t="s">
        <v>95</v>
      </c>
      <c r="F1643" s="181" t="s">
        <v>95</v>
      </c>
      <c r="G1643" s="196">
        <f>G1547</f>
        <v>247</v>
      </c>
      <c r="H1643" s="171">
        <f>H1547</f>
        <v>247</v>
      </c>
      <c r="I1643" s="176">
        <f t="shared" si="230"/>
        <v>6.1356150000000005E-3</v>
      </c>
      <c r="J1643" s="182"/>
      <c r="K1643" s="184">
        <v>1</v>
      </c>
      <c r="L1643" s="184">
        <f>'норма часов'!$H$7</f>
        <v>68</v>
      </c>
      <c r="M1643" s="178" t="str">
        <f>CONCATENATE(G1643,"- фактичесое посещение 1 ребенка в год")</f>
        <v>247- фактичесое посещение 1 ребенка в год</v>
      </c>
      <c r="N1643" s="133">
        <f>N1547</f>
        <v>103.30800858029397</v>
      </c>
      <c r="O1643" s="142">
        <f>MROUND(G1643*N1643,0.000001)</f>
        <v>25517.078118999998</v>
      </c>
      <c r="P1643" s="93"/>
      <c r="Q1643" s="93">
        <f t="shared" si="226"/>
        <v>1735161.3120919999</v>
      </c>
    </row>
    <row r="1644" spans="1:17" s="94" customFormat="1" ht="30" x14ac:dyDescent="0.25">
      <c r="A1644" s="276"/>
      <c r="B1644" s="279"/>
      <c r="C1644" s="167" t="s">
        <v>96</v>
      </c>
      <c r="D1644" s="166" t="s">
        <v>97</v>
      </c>
      <c r="E1644" s="180" t="s">
        <v>98</v>
      </c>
      <c r="F1644" s="181" t="s">
        <v>203</v>
      </c>
      <c r="G1644" s="168">
        <f>MROUND(H1644*K1644*I1644/L1644,0.000001)</f>
        <v>1.8045929999999999</v>
      </c>
      <c r="H1644" s="171">
        <f>H1548</f>
        <v>20000</v>
      </c>
      <c r="I1644" s="176">
        <f t="shared" si="230"/>
        <v>6.1356150000000005E-3</v>
      </c>
      <c r="J1644" s="182"/>
      <c r="K1644" s="184">
        <v>1</v>
      </c>
      <c r="L1644" s="184">
        <f>'норма часов'!$H$7</f>
        <v>68</v>
      </c>
      <c r="M1644" s="178" t="str">
        <f>CONCATENATE(H1644," ",F1644," ","*",I1644,"/",L1644,"чел.")</f>
        <v>20000 компл. *0,006135615/68чел.</v>
      </c>
      <c r="N1644" s="133">
        <f>N1548</f>
        <v>402.27559200000002</v>
      </c>
      <c r="O1644" s="142">
        <f>MROUND(G1644*N1644,0.000001)</f>
        <v>725.94371699999999</v>
      </c>
      <c r="P1644" s="93"/>
      <c r="Q1644" s="93">
        <f t="shared" si="226"/>
        <v>49364.172756</v>
      </c>
    </row>
    <row r="1645" spans="1:17" s="94" customFormat="1" ht="30" x14ac:dyDescent="0.25">
      <c r="A1645" s="276"/>
      <c r="B1645" s="279"/>
      <c r="C1645" s="270" t="s">
        <v>85</v>
      </c>
      <c r="D1645" s="166" t="s">
        <v>99</v>
      </c>
      <c r="E1645" s="180" t="s">
        <v>202</v>
      </c>
      <c r="F1645" s="181" t="s">
        <v>204</v>
      </c>
      <c r="G1645" s="168">
        <f>MROUND(H1645*K1645*I1645/L1645,0.000001)</f>
        <v>0.543543</v>
      </c>
      <c r="H1645" s="171">
        <f>H1549</f>
        <v>502</v>
      </c>
      <c r="I1645" s="176">
        <f t="shared" si="230"/>
        <v>6.1356150000000005E-3</v>
      </c>
      <c r="J1645" s="182"/>
      <c r="K1645" s="184">
        <v>12</v>
      </c>
      <c r="L1645" s="184">
        <f>'норма часов'!$H$7</f>
        <v>68</v>
      </c>
      <c r="M1645" s="178" t="str">
        <f>CONCATENATE(H1645," ",F1645," ","*",I1645,"/",L1645,"чел.")</f>
        <v>502 гр. *0,006135615/68чел.</v>
      </c>
      <c r="N1645" s="133">
        <f>N1549</f>
        <v>2231.1153867861885</v>
      </c>
      <c r="O1645" s="142">
        <f>MROUND(G1645*N1645,0.000001)</f>
        <v>1212.7071509999998</v>
      </c>
      <c r="P1645" s="93"/>
      <c r="Q1645" s="93">
        <f t="shared" si="226"/>
        <v>82464.086267999985</v>
      </c>
    </row>
    <row r="1646" spans="1:17" s="94" customFormat="1" x14ac:dyDescent="0.25">
      <c r="A1646" s="276"/>
      <c r="B1646" s="279"/>
      <c r="C1646" s="270"/>
      <c r="D1646" s="166"/>
      <c r="E1646" s="180"/>
      <c r="F1646" s="181" t="s">
        <v>203</v>
      </c>
      <c r="G1646" s="168"/>
      <c r="H1646" s="171">
        <f>H1550</f>
        <v>0</v>
      </c>
      <c r="I1646" s="176">
        <f t="shared" si="230"/>
        <v>6.1356150000000005E-3</v>
      </c>
      <c r="J1646" s="182"/>
      <c r="K1646" s="184">
        <v>1</v>
      </c>
      <c r="L1646" s="184">
        <f>'норма часов'!$H$7</f>
        <v>68</v>
      </c>
      <c r="M1646" s="178"/>
      <c r="N1646" s="133">
        <f>N1550</f>
        <v>0</v>
      </c>
      <c r="O1646" s="142">
        <f>MROUND(G1646*N1646,0.000001)</f>
        <v>0</v>
      </c>
      <c r="P1646" s="93"/>
      <c r="Q1646" s="93">
        <f t="shared" si="226"/>
        <v>0</v>
      </c>
    </row>
    <row r="1647" spans="1:17" s="94" customFormat="1" x14ac:dyDescent="0.25">
      <c r="A1647" s="276"/>
      <c r="B1647" s="279"/>
      <c r="C1647" s="170" t="s">
        <v>259</v>
      </c>
      <c r="D1647" s="283"/>
      <c r="E1647" s="283"/>
      <c r="F1647" s="283"/>
      <c r="G1647" s="284"/>
      <c r="H1647" s="171"/>
      <c r="I1647" s="176">
        <f t="shared" si="230"/>
        <v>6.1356150000000005E-3</v>
      </c>
      <c r="J1647" s="171"/>
      <c r="K1647" s="177"/>
      <c r="L1647" s="184"/>
      <c r="M1647" s="197"/>
      <c r="N1647" s="133"/>
      <c r="O1647" s="140">
        <f>O1645+O1646</f>
        <v>1212.7071509999998</v>
      </c>
      <c r="P1647" s="93"/>
      <c r="Q1647" s="93">
        <f t="shared" si="226"/>
        <v>0</v>
      </c>
    </row>
    <row r="1648" spans="1:17" s="94" customFormat="1" x14ac:dyDescent="0.25">
      <c r="A1648" s="276"/>
      <c r="B1648" s="279"/>
      <c r="C1648" s="167"/>
      <c r="D1648" s="283" t="s">
        <v>51</v>
      </c>
      <c r="E1648" s="283"/>
      <c r="F1648" s="283"/>
      <c r="G1648" s="284"/>
      <c r="H1648" s="171"/>
      <c r="I1648" s="176">
        <f t="shared" si="230"/>
        <v>6.1356150000000005E-3</v>
      </c>
      <c r="J1648" s="171"/>
      <c r="K1648" s="177"/>
      <c r="L1648" s="184"/>
      <c r="M1648" s="197"/>
      <c r="N1648" s="133"/>
      <c r="O1648" s="142"/>
      <c r="P1648" s="93"/>
      <c r="Q1648" s="93">
        <f t="shared" si="226"/>
        <v>0</v>
      </c>
    </row>
    <row r="1649" spans="1:17" s="94" customFormat="1" x14ac:dyDescent="0.25">
      <c r="A1649" s="276"/>
      <c r="B1649" s="279"/>
      <c r="C1649" s="170"/>
      <c r="D1649" s="286" t="s">
        <v>5</v>
      </c>
      <c r="E1649" s="286"/>
      <c r="F1649" s="286"/>
      <c r="G1649" s="287"/>
      <c r="H1649" s="171"/>
      <c r="I1649" s="176">
        <f t="shared" si="230"/>
        <v>6.1356150000000005E-3</v>
      </c>
      <c r="J1649" s="171"/>
      <c r="K1649" s="177"/>
      <c r="L1649" s="184"/>
      <c r="M1649" s="197"/>
      <c r="N1649" s="133"/>
      <c r="O1649" s="140">
        <f>O1650+O1660+O1666+O1668+O1670+O1672+O1674</f>
        <v>46329.278260218169</v>
      </c>
      <c r="P1649" s="93"/>
      <c r="Q1649" s="93"/>
    </row>
    <row r="1650" spans="1:17" s="94" customFormat="1" x14ac:dyDescent="0.25">
      <c r="A1650" s="276"/>
      <c r="B1650" s="279"/>
      <c r="C1650" s="198" t="s">
        <v>57</v>
      </c>
      <c r="D1650" s="286" t="s">
        <v>6</v>
      </c>
      <c r="E1650" s="286"/>
      <c r="F1650" s="286"/>
      <c r="G1650" s="287"/>
      <c r="H1650" s="182"/>
      <c r="I1650" s="176">
        <f t="shared" si="230"/>
        <v>6.1356150000000005E-3</v>
      </c>
      <c r="J1650" s="182"/>
      <c r="K1650" s="184"/>
      <c r="L1650" s="184"/>
      <c r="M1650" s="197"/>
      <c r="N1650" s="133"/>
      <c r="O1650" s="140">
        <f>O1651+O1652+O1656+O1659</f>
        <v>17469.525926218161</v>
      </c>
      <c r="P1650" s="93"/>
      <c r="Q1650" s="93">
        <f t="shared" si="226"/>
        <v>0</v>
      </c>
    </row>
    <row r="1651" spans="1:17" s="94" customFormat="1" ht="30" x14ac:dyDescent="0.25">
      <c r="A1651" s="276"/>
      <c r="B1651" s="279"/>
      <c r="C1651" s="198" t="s">
        <v>59</v>
      </c>
      <c r="D1651" s="166" t="s">
        <v>7</v>
      </c>
      <c r="E1651" s="199" t="s">
        <v>8</v>
      </c>
      <c r="F1651" s="199" t="s">
        <v>8</v>
      </c>
      <c r="G1651" s="168">
        <f>MROUND(H1651*K1651*I1651/L1651,0.000001)</f>
        <v>351.126127</v>
      </c>
      <c r="H1651" s="219">
        <f>H1555</f>
        <v>3891472.4332458824</v>
      </c>
      <c r="I1651" s="176">
        <f t="shared" si="230"/>
        <v>6.1356150000000005E-3</v>
      </c>
      <c r="J1651" s="182"/>
      <c r="K1651" s="184">
        <v>1</v>
      </c>
      <c r="L1651" s="184">
        <f>'норма часов'!$H$7</f>
        <v>68</v>
      </c>
      <c r="M1651" s="178" t="str">
        <f>CONCATENATE(H1651," ",F1651,"(лимиты выделенные УЖКХ) ","*",I1651,"/",L1651,"чел.")</f>
        <v>3891472,43324588 кВт час.(лимиты выделенные УЖКХ) *0,006135615/68чел.</v>
      </c>
      <c r="N1651" s="133">
        <f>N1555</f>
        <v>10.900877836777333</v>
      </c>
      <c r="O1651" s="142">
        <f>MROUND(G1651*N1651,0.000001)</f>
        <v>3827.583016</v>
      </c>
      <c r="P1651" s="93"/>
      <c r="Q1651" s="93">
        <f t="shared" si="226"/>
        <v>260275.64508799999</v>
      </c>
    </row>
    <row r="1652" spans="1:17" s="94" customFormat="1" ht="30" x14ac:dyDescent="0.25">
      <c r="A1652" s="276"/>
      <c r="B1652" s="279"/>
      <c r="C1652" s="198" t="s">
        <v>60</v>
      </c>
      <c r="D1652" s="166" t="s">
        <v>9</v>
      </c>
      <c r="E1652" s="199" t="s">
        <v>10</v>
      </c>
      <c r="F1652" s="199" t="s">
        <v>10</v>
      </c>
      <c r="G1652" s="168">
        <f>MROUND(H1652*K1652*I1652/L1652,0.0000001)</f>
        <v>2.6889016999999997</v>
      </c>
      <c r="H1652" s="182">
        <f>H1556</f>
        <v>29800.65</v>
      </c>
      <c r="I1652" s="176">
        <f t="shared" si="230"/>
        <v>6.1356150000000005E-3</v>
      </c>
      <c r="J1652" s="182"/>
      <c r="K1652" s="184">
        <v>1</v>
      </c>
      <c r="L1652" s="184">
        <f>'норма часов'!$H$7</f>
        <v>68</v>
      </c>
      <c r="M1652" s="178" t="str">
        <f>CONCATENATE(H1652," ",F1652,"(лимиты выделенные УЖКХ) ","*",I1652,"/",L1652,"чел.")</f>
        <v>29800,65 Гкал(лимиты выделенные УЖКХ) *0,006135615/68чел.</v>
      </c>
      <c r="N1652" s="133">
        <f>N1556</f>
        <v>2985.1699006565295</v>
      </c>
      <c r="O1652" s="142">
        <f>MROUND(G1652*N1652,0.000001)</f>
        <v>8026.8284209999993</v>
      </c>
      <c r="P1652" s="93"/>
      <c r="Q1652" s="93">
        <f t="shared" si="226"/>
        <v>545824.33262799995</v>
      </c>
    </row>
    <row r="1653" spans="1:17" s="94" customFormat="1" ht="30" x14ac:dyDescent="0.25">
      <c r="A1653" s="276"/>
      <c r="B1653" s="279"/>
      <c r="C1653" s="269" t="s">
        <v>61</v>
      </c>
      <c r="D1653" s="166" t="s">
        <v>12</v>
      </c>
      <c r="E1653" s="200" t="s">
        <v>11</v>
      </c>
      <c r="F1653" s="200" t="s">
        <v>11</v>
      </c>
      <c r="G1653" s="220">
        <f>MROUND(H1653*K1653*I1653/L1653,0.000001)</f>
        <v>20.557648</v>
      </c>
      <c r="H1653" s="182">
        <f>H1557</f>
        <v>227836.99175999995</v>
      </c>
      <c r="I1653" s="176">
        <f t="shared" si="230"/>
        <v>6.1356150000000005E-3</v>
      </c>
      <c r="J1653" s="182"/>
      <c r="K1653" s="184">
        <v>1</v>
      </c>
      <c r="L1653" s="184">
        <f>'норма часов'!$H$7</f>
        <v>68</v>
      </c>
      <c r="M1653" s="178" t="str">
        <f>CONCATENATE(H1653," ",F1653,"(лимиты выделенные УЖКХ) ","*",I1653,"/",L1653,"чел.")</f>
        <v>227836,99176 м3(лимиты выделенные УЖКХ) *0,006135615/68чел.</v>
      </c>
      <c r="N1653" s="133">
        <f>N1557</f>
        <v>54.214179999999992</v>
      </c>
      <c r="O1653" s="142">
        <f>MROUND(G1653*N1653,0.000001)</f>
        <v>1114.5160289999999</v>
      </c>
      <c r="P1653" s="93"/>
      <c r="Q1653" s="93">
        <f t="shared" si="226"/>
        <v>75787.089971999987</v>
      </c>
    </row>
    <row r="1654" spans="1:17" s="94" customFormat="1" ht="30" x14ac:dyDescent="0.25">
      <c r="A1654" s="276"/>
      <c r="B1654" s="279"/>
      <c r="C1654" s="269"/>
      <c r="D1654" s="166" t="s">
        <v>17</v>
      </c>
      <c r="E1654" s="200" t="s">
        <v>11</v>
      </c>
      <c r="F1654" s="200" t="s">
        <v>11</v>
      </c>
      <c r="G1654" s="168">
        <f>MROUND(H1654*K1654*I1654/L1654,0.0000000000001)</f>
        <v>2.8161183688699999E-2</v>
      </c>
      <c r="H1654" s="182">
        <f>H1558</f>
        <v>26.008809369960769</v>
      </c>
      <c r="I1654" s="176">
        <f t="shared" si="230"/>
        <v>6.1356150000000005E-3</v>
      </c>
      <c r="J1654" s="182"/>
      <c r="K1654" s="184">
        <v>12</v>
      </c>
      <c r="L1654" s="184">
        <f>'норма часов'!$H$7</f>
        <v>68</v>
      </c>
      <c r="M1654" s="178" t="str">
        <f>CONCATENATE(H1654," ",F1654,"(лимиты выделенные УЖКХ) ","*",I1654,"/",L1654,"чел.")</f>
        <v>26,0088093699608 м3(лимиты выделенные УЖКХ) *0,006135615/68чел.</v>
      </c>
      <c r="N1654" s="133">
        <f>N1558</f>
        <v>60140.397503878732</v>
      </c>
      <c r="O1654" s="142">
        <f>MROUND(G1654*N1654,0.0000000000001)</f>
        <v>1693.6247812181639</v>
      </c>
      <c r="P1654" s="93"/>
      <c r="Q1654" s="93">
        <f t="shared" si="226"/>
        <v>115166.48512283515</v>
      </c>
    </row>
    <row r="1655" spans="1:17" s="94" customFormat="1" ht="30" x14ac:dyDescent="0.25">
      <c r="A1655" s="276"/>
      <c r="B1655" s="279"/>
      <c r="C1655" s="269"/>
      <c r="D1655" s="166" t="s">
        <v>13</v>
      </c>
      <c r="E1655" s="200" t="s">
        <v>11</v>
      </c>
      <c r="F1655" s="200" t="s">
        <v>11</v>
      </c>
      <c r="G1655" s="168">
        <f>MROUND(H1655*K1655*I1655/L1655,0.000001)</f>
        <v>20.557648</v>
      </c>
      <c r="H1655" s="182">
        <f>H1559</f>
        <v>227836.99175999995</v>
      </c>
      <c r="I1655" s="176">
        <f t="shared" si="230"/>
        <v>6.1356150000000005E-3</v>
      </c>
      <c r="J1655" s="182"/>
      <c r="K1655" s="184">
        <v>1</v>
      </c>
      <c r="L1655" s="184">
        <f>'норма часов'!$H$7</f>
        <v>68</v>
      </c>
      <c r="M1655" s="178" t="str">
        <f>CONCATENATE(H1655," ",F1655,"(лимиты выделенные УЖКХ) ","*",I1655,"/",L1655,"чел.")</f>
        <v>227836,99176 м3(лимиты выделенные УЖКХ) *0,006135615/68чел.</v>
      </c>
      <c r="N1655" s="133">
        <f>N1559</f>
        <v>114.50116551414543</v>
      </c>
      <c r="O1655" s="142">
        <f>MROUND(G1655*N1655,0.000001)</f>
        <v>2353.874656</v>
      </c>
      <c r="P1655" s="93"/>
      <c r="Q1655" s="93">
        <f t="shared" si="226"/>
        <v>160063.476608</v>
      </c>
    </row>
    <row r="1656" spans="1:17" s="94" customFormat="1" ht="28.5" x14ac:dyDescent="0.25">
      <c r="A1656" s="276"/>
      <c r="B1656" s="279"/>
      <c r="C1656" s="201" t="s">
        <v>253</v>
      </c>
      <c r="D1656" s="166"/>
      <c r="E1656" s="200"/>
      <c r="F1656" s="200"/>
      <c r="G1656" s="168"/>
      <c r="H1656" s="182"/>
      <c r="I1656" s="176"/>
      <c r="J1656" s="182"/>
      <c r="K1656" s="184"/>
      <c r="L1656" s="184"/>
      <c r="M1656" s="178"/>
      <c r="N1656" s="133"/>
      <c r="O1656" s="140">
        <f>SUM(O1653:O1655)</f>
        <v>5162.015466218164</v>
      </c>
      <c r="P1656" s="93"/>
      <c r="Q1656" s="93">
        <f t="shared" si="226"/>
        <v>0</v>
      </c>
    </row>
    <row r="1657" spans="1:17" s="94" customFormat="1" x14ac:dyDescent="0.25">
      <c r="A1657" s="276"/>
      <c r="B1657" s="279"/>
      <c r="C1657" s="269" t="s">
        <v>208</v>
      </c>
      <c r="D1657" s="166" t="s">
        <v>21</v>
      </c>
      <c r="E1657" s="96" t="s">
        <v>11</v>
      </c>
      <c r="F1657" s="96" t="s">
        <v>11</v>
      </c>
      <c r="G1657" s="168">
        <f>MROUND(H1657*K1657*I1657/L1657,0.00000001)</f>
        <v>3.1552400000000001E-2</v>
      </c>
      <c r="H1657" s="182">
        <f>H1561</f>
        <v>349.68999999999994</v>
      </c>
      <c r="I1657" s="176">
        <f>I1655</f>
        <v>6.1356150000000005E-3</v>
      </c>
      <c r="J1657" s="182"/>
      <c r="K1657" s="184">
        <v>1</v>
      </c>
      <c r="L1657" s="184">
        <f>'норма часов'!$H$7</f>
        <v>68</v>
      </c>
      <c r="M1657" s="178" t="str">
        <f>CONCATENATE(H1657," ",F1657," ","*",I1657,"/",L1657,"чел.")</f>
        <v>349,69 м3 *0,006135615/68чел.</v>
      </c>
      <c r="N1657" s="133">
        <f>N1561</f>
        <v>9316.0943407017676</v>
      </c>
      <c r="O1657" s="142">
        <f>MROUND(G1657*N1657,0.000001)</f>
        <v>293.94513499999999</v>
      </c>
      <c r="P1657" s="93"/>
      <c r="Q1657" s="93">
        <f t="shared" si="226"/>
        <v>19988.269179999999</v>
      </c>
    </row>
    <row r="1658" spans="1:17" s="94" customFormat="1" ht="45" x14ac:dyDescent="0.25">
      <c r="A1658" s="276"/>
      <c r="B1658" s="279"/>
      <c r="C1658" s="269"/>
      <c r="D1658" s="166" t="s">
        <v>22</v>
      </c>
      <c r="E1658" s="96" t="s">
        <v>23</v>
      </c>
      <c r="F1658" s="96" t="s">
        <v>26</v>
      </c>
      <c r="G1658" s="168">
        <f>MROUND(H1658*K1658*I1658/L1658,0.0000001)</f>
        <v>2.5625199999999997E-2</v>
      </c>
      <c r="H1658" s="182">
        <f>H1562</f>
        <v>284</v>
      </c>
      <c r="I1658" s="176">
        <f t="shared" si="230"/>
        <v>6.1356150000000005E-3</v>
      </c>
      <c r="J1658" s="182"/>
      <c r="K1658" s="184">
        <v>1</v>
      </c>
      <c r="L1658" s="184">
        <f>'норма часов'!$H$7</f>
        <v>68</v>
      </c>
      <c r="M1658" s="178" t="str">
        <f>CONCATENATE(H1658," ",F1658,"(потребность из расчета 4 контейнера для уборки территории весной и осенью на 1 учреждение)","*",I1658,"/",L1658,"чел.")</f>
        <v>284 шт(потребность из расчета 4 контейнера для уборки территории весной и осенью на 1 учреждение)*0,006135615/68чел.</v>
      </c>
      <c r="N1658" s="133">
        <f>N1562</f>
        <v>6210.8349647887389</v>
      </c>
      <c r="O1658" s="142">
        <f>MROUND(G1658*N1658,0.000001)</f>
        <v>159.15388799999999</v>
      </c>
      <c r="P1658" s="93"/>
      <c r="Q1658" s="93">
        <f t="shared" si="226"/>
        <v>10822.464383999999</v>
      </c>
    </row>
    <row r="1659" spans="1:17" s="94" customFormat="1" ht="28.5" x14ac:dyDescent="0.25">
      <c r="A1659" s="276"/>
      <c r="B1659" s="279"/>
      <c r="C1659" s="201" t="s">
        <v>254</v>
      </c>
      <c r="D1659" s="166"/>
      <c r="E1659" s="96"/>
      <c r="F1659" s="96"/>
      <c r="G1659" s="168"/>
      <c r="H1659" s="182"/>
      <c r="I1659" s="176"/>
      <c r="J1659" s="182"/>
      <c r="K1659" s="184"/>
      <c r="L1659" s="184"/>
      <c r="M1659" s="178"/>
      <c r="N1659" s="133"/>
      <c r="O1659" s="140">
        <f>SUM(O1657:O1658)</f>
        <v>453.09902299999999</v>
      </c>
      <c r="P1659" s="93"/>
      <c r="Q1659" s="93">
        <f t="shared" si="226"/>
        <v>0</v>
      </c>
    </row>
    <row r="1660" spans="1:17" s="94" customFormat="1" x14ac:dyDescent="0.25">
      <c r="A1660" s="276"/>
      <c r="B1660" s="279"/>
      <c r="C1660" s="198"/>
      <c r="D1660" s="285" t="s">
        <v>14</v>
      </c>
      <c r="E1660" s="285"/>
      <c r="F1660" s="285"/>
      <c r="G1660" s="284"/>
      <c r="H1660" s="204"/>
      <c r="I1660" s="176">
        <f>I1655</f>
        <v>6.1356150000000005E-3</v>
      </c>
      <c r="J1660" s="204"/>
      <c r="K1660" s="205"/>
      <c r="L1660" s="184"/>
      <c r="M1660" s="197"/>
      <c r="N1660" s="133"/>
      <c r="O1660" s="140">
        <f>O1664+O1665</f>
        <v>21581.027728000001</v>
      </c>
      <c r="P1660" s="93"/>
      <c r="Q1660" s="93"/>
    </row>
    <row r="1661" spans="1:17" s="94" customFormat="1" x14ac:dyDescent="0.25">
      <c r="A1661" s="276"/>
      <c r="B1661" s="279"/>
      <c r="C1661" s="269" t="s">
        <v>62</v>
      </c>
      <c r="D1661" s="166" t="s">
        <v>41</v>
      </c>
      <c r="E1661" s="193" t="s">
        <v>20</v>
      </c>
      <c r="F1661" s="193" t="s">
        <v>20</v>
      </c>
      <c r="G1661" s="168">
        <f>MROUND(H1661*K1661*I1661/L1661,0.00000001)</f>
        <v>3.1269149500000002</v>
      </c>
      <c r="H1661" s="182">
        <f>H1565</f>
        <v>34655.078000000001</v>
      </c>
      <c r="I1661" s="176">
        <f t="shared" si="230"/>
        <v>6.1356150000000005E-3</v>
      </c>
      <c r="J1661" s="182"/>
      <c r="K1661" s="184">
        <v>1</v>
      </c>
      <c r="L1661" s="184">
        <f>'норма часов'!$H$7</f>
        <v>68</v>
      </c>
      <c r="M1661" s="178" t="str">
        <f>CONCATENATE(H1661," ",F1661," ","*",I1661,"/",L1661,"чел.")</f>
        <v>34655,078 м2 *0,006135615/68чел.</v>
      </c>
      <c r="N1661" s="133">
        <f>N1565</f>
        <v>1074.0378076771317</v>
      </c>
      <c r="O1661" s="142">
        <f>MROUND(G1661*N1661,0.000001)</f>
        <v>3358.4248779999998</v>
      </c>
      <c r="P1661" s="93"/>
      <c r="Q1661" s="93">
        <f t="shared" si="226"/>
        <v>228372.89170399998</v>
      </c>
    </row>
    <row r="1662" spans="1:17" s="94" customFormat="1" x14ac:dyDescent="0.25">
      <c r="A1662" s="276"/>
      <c r="B1662" s="279"/>
      <c r="C1662" s="269"/>
      <c r="D1662" s="166" t="s">
        <v>41</v>
      </c>
      <c r="E1662" s="193" t="s">
        <v>78</v>
      </c>
      <c r="F1662" s="193" t="s">
        <v>78</v>
      </c>
      <c r="G1662" s="168">
        <f>MROUND(H1662*K1662*I1662/L1662,0.00000001)</f>
        <v>0.89760437999999998</v>
      </c>
      <c r="H1662" s="182">
        <f>H1566</f>
        <v>9948</v>
      </c>
      <c r="I1662" s="176">
        <f t="shared" si="230"/>
        <v>6.1356150000000005E-3</v>
      </c>
      <c r="J1662" s="182"/>
      <c r="K1662" s="184">
        <v>1</v>
      </c>
      <c r="L1662" s="184">
        <f>'норма часов'!$H$7</f>
        <v>68</v>
      </c>
      <c r="M1662" s="178" t="str">
        <f>CONCATENATE(H1662," ",F1662," ","*",I1662,"/",L1662,"чел.")</f>
        <v>9948 погон.м. *0,006135615/68чел.</v>
      </c>
      <c r="N1662" s="133">
        <f>N1566</f>
        <v>2500</v>
      </c>
      <c r="O1662" s="142">
        <f>MROUND(G1662*N1662,0.000001)</f>
        <v>2244.0109499999999</v>
      </c>
      <c r="P1662" s="93"/>
      <c r="Q1662" s="93">
        <f t="shared" si="226"/>
        <v>152592.74459999998</v>
      </c>
    </row>
    <row r="1663" spans="1:17" s="94" customFormat="1" x14ac:dyDescent="0.25">
      <c r="A1663" s="276"/>
      <c r="B1663" s="279"/>
      <c r="C1663" s="269"/>
      <c r="D1663" s="166" t="s">
        <v>41</v>
      </c>
      <c r="E1663" s="193" t="s">
        <v>48</v>
      </c>
      <c r="F1663" s="193" t="s">
        <v>48</v>
      </c>
      <c r="G1663" s="168">
        <f>MROUND(H1663*K1663*I1663/L1663,0.0000000001)</f>
        <v>0.1860535019</v>
      </c>
      <c r="H1663" s="182">
        <f>H1567</f>
        <v>2062</v>
      </c>
      <c r="I1663" s="176">
        <f t="shared" si="230"/>
        <v>6.1356150000000005E-3</v>
      </c>
      <c r="J1663" s="182"/>
      <c r="K1663" s="184">
        <v>1</v>
      </c>
      <c r="L1663" s="184">
        <f>'норма часов'!$H$7</f>
        <v>68</v>
      </c>
      <c r="M1663" s="178" t="str">
        <f>CONCATENATE(H1663," ",F1663," ","*",I1663,"/",L1663,"чел.")</f>
        <v>2062 шт. *0,006135615/68чел.</v>
      </c>
      <c r="N1663" s="133">
        <f>N1567</f>
        <v>85881.704655674097</v>
      </c>
      <c r="O1663" s="142">
        <f>MROUND(G1663*N1663,0.000001)</f>
        <v>15978.591899999999</v>
      </c>
      <c r="P1663" s="93"/>
      <c r="Q1663" s="93">
        <f t="shared" si="226"/>
        <v>1086544.2492</v>
      </c>
    </row>
    <row r="1664" spans="1:17" s="94" customFormat="1" ht="28.5" x14ac:dyDescent="0.25">
      <c r="A1664" s="276"/>
      <c r="B1664" s="279"/>
      <c r="C1664" s="201" t="s">
        <v>252</v>
      </c>
      <c r="D1664" s="166"/>
      <c r="E1664" s="193"/>
      <c r="F1664" s="193"/>
      <c r="G1664" s="168"/>
      <c r="H1664" s="182"/>
      <c r="I1664" s="176"/>
      <c r="J1664" s="182"/>
      <c r="K1664" s="184"/>
      <c r="L1664" s="184"/>
      <c r="M1664" s="178"/>
      <c r="N1664" s="133"/>
      <c r="O1664" s="140">
        <f>SUM(O1661:O1663)</f>
        <v>21581.027728000001</v>
      </c>
      <c r="P1664" s="93"/>
      <c r="Q1664" s="93">
        <f t="shared" si="226"/>
        <v>0</v>
      </c>
    </row>
    <row r="1665" spans="1:17" s="94" customFormat="1" x14ac:dyDescent="0.25">
      <c r="A1665" s="276"/>
      <c r="B1665" s="279"/>
      <c r="C1665" s="198" t="s">
        <v>63</v>
      </c>
      <c r="D1665" s="166"/>
      <c r="E1665" s="193"/>
      <c r="F1665" s="193" t="s">
        <v>20</v>
      </c>
      <c r="G1665" s="168"/>
      <c r="H1665" s="182">
        <f>H1569</f>
        <v>0</v>
      </c>
      <c r="I1665" s="176">
        <f>I1663</f>
        <v>6.1356150000000005E-3</v>
      </c>
      <c r="J1665" s="182"/>
      <c r="K1665" s="184">
        <v>12</v>
      </c>
      <c r="L1665" s="184">
        <f>'норма часов'!$H$7</f>
        <v>68</v>
      </c>
      <c r="M1665" s="178"/>
      <c r="N1665" s="133">
        <f>N1569</f>
        <v>0</v>
      </c>
      <c r="O1665" s="142">
        <f>MROUND(G1665*N1665,0.000001)</f>
        <v>0</v>
      </c>
      <c r="P1665" s="93"/>
      <c r="Q1665" s="93"/>
    </row>
    <row r="1666" spans="1:17" s="94" customFormat="1" x14ac:dyDescent="0.25">
      <c r="A1666" s="276"/>
      <c r="B1666" s="279"/>
      <c r="C1666" s="198"/>
      <c r="D1666" s="283" t="s">
        <v>52</v>
      </c>
      <c r="E1666" s="283"/>
      <c r="F1666" s="283"/>
      <c r="G1666" s="284"/>
      <c r="H1666" s="171"/>
      <c r="I1666" s="176">
        <f t="shared" si="230"/>
        <v>6.1356150000000005E-3</v>
      </c>
      <c r="J1666" s="171"/>
      <c r="K1666" s="177"/>
      <c r="L1666" s="184"/>
      <c r="M1666" s="197"/>
      <c r="N1666" s="133"/>
      <c r="O1666" s="140"/>
      <c r="P1666" s="93"/>
      <c r="Q1666" s="93">
        <f t="shared" si="226"/>
        <v>0</v>
      </c>
    </row>
    <row r="1667" spans="1:17" s="94" customFormat="1" x14ac:dyDescent="0.25">
      <c r="A1667" s="276"/>
      <c r="B1667" s="279"/>
      <c r="C1667" s="198"/>
      <c r="D1667" s="179"/>
      <c r="E1667" s="180"/>
      <c r="F1667" s="181"/>
      <c r="G1667" s="168"/>
      <c r="H1667" s="171"/>
      <c r="I1667" s="176">
        <f t="shared" si="230"/>
        <v>6.1356150000000005E-3</v>
      </c>
      <c r="J1667" s="171"/>
      <c r="K1667" s="177"/>
      <c r="L1667" s="184"/>
      <c r="M1667" s="197"/>
      <c r="N1667" s="133"/>
      <c r="O1667" s="142"/>
      <c r="P1667" s="93"/>
      <c r="Q1667" s="93">
        <f t="shared" si="226"/>
        <v>0</v>
      </c>
    </row>
    <row r="1668" spans="1:17" s="94" customFormat="1" x14ac:dyDescent="0.25">
      <c r="A1668" s="276"/>
      <c r="B1668" s="279"/>
      <c r="C1668" s="267" t="s">
        <v>101</v>
      </c>
      <c r="D1668" s="288" t="s">
        <v>53</v>
      </c>
      <c r="E1668" s="288"/>
      <c r="F1668" s="288"/>
      <c r="G1668" s="289"/>
      <c r="H1668" s="171"/>
      <c r="I1668" s="176">
        <f t="shared" si="230"/>
        <v>6.1356150000000005E-3</v>
      </c>
      <c r="J1668" s="171"/>
      <c r="K1668" s="177"/>
      <c r="L1668" s="184"/>
      <c r="M1668" s="197"/>
      <c r="N1668" s="133"/>
      <c r="O1668" s="140">
        <f>O1669</f>
        <v>33.192675000000001</v>
      </c>
      <c r="P1668" s="93"/>
      <c r="Q1668" s="93">
        <f t="shared" si="226"/>
        <v>0</v>
      </c>
    </row>
    <row r="1669" spans="1:17" s="94" customFormat="1" ht="45" x14ac:dyDescent="0.25">
      <c r="A1669" s="276"/>
      <c r="B1669" s="279"/>
      <c r="C1669" s="268"/>
      <c r="D1669" s="166" t="s">
        <v>286</v>
      </c>
      <c r="E1669" s="180" t="s">
        <v>26</v>
      </c>
      <c r="F1669" s="180" t="s">
        <v>26</v>
      </c>
      <c r="G1669" s="168">
        <f>MROUND(H1669*K1669*I1669/L1669,0.00000001)</f>
        <v>7.5792890000000002E-2</v>
      </c>
      <c r="H1669" s="171">
        <f>$H$1573</f>
        <v>70</v>
      </c>
      <c r="I1669" s="176">
        <f>I1667</f>
        <v>6.1356150000000005E-3</v>
      </c>
      <c r="J1669" s="171"/>
      <c r="K1669" s="177">
        <v>12</v>
      </c>
      <c r="L1669" s="184">
        <f>'норма часов'!$H$7</f>
        <v>68</v>
      </c>
      <c r="M1669" s="178" t="str">
        <f>CONCATENATE(H1669," ",F1669," ","в мес.","*",K1669,"мес.","*",I1669,"/",L1669,"чел.")</f>
        <v>70 шт в мес.*12мес.*0,006135615/68чел.</v>
      </c>
      <c r="N1669" s="133">
        <f>$N$1573</f>
        <v>437.93916666666689</v>
      </c>
      <c r="O1669" s="142">
        <f>MROUND(G1669*N1669,0.000001)</f>
        <v>33.192675000000001</v>
      </c>
      <c r="P1669" s="93"/>
      <c r="Q1669" s="93">
        <f t="shared" si="226"/>
        <v>2257.1019000000001</v>
      </c>
    </row>
    <row r="1670" spans="1:17" s="94" customFormat="1" x14ac:dyDescent="0.25">
      <c r="A1670" s="276"/>
      <c r="B1670" s="279"/>
      <c r="C1670" s="269" t="s">
        <v>102</v>
      </c>
      <c r="D1670" s="288" t="s">
        <v>54</v>
      </c>
      <c r="E1670" s="288"/>
      <c r="F1670" s="288"/>
      <c r="G1670" s="289"/>
      <c r="H1670" s="171"/>
      <c r="I1670" s="176">
        <f>I1668</f>
        <v>6.1356150000000005E-3</v>
      </c>
      <c r="J1670" s="182"/>
      <c r="K1670" s="177"/>
      <c r="L1670" s="184"/>
      <c r="M1670" s="197"/>
      <c r="N1670" s="133"/>
      <c r="O1670" s="140">
        <f>O1671</f>
        <v>11.357275</v>
      </c>
      <c r="P1670" s="93"/>
      <c r="Q1670" s="93">
        <f t="shared" si="226"/>
        <v>0</v>
      </c>
    </row>
    <row r="1671" spans="1:17" s="94" customFormat="1" x14ac:dyDescent="0.25">
      <c r="A1671" s="276"/>
      <c r="B1671" s="279"/>
      <c r="C1671" s="269"/>
      <c r="D1671" s="179" t="s">
        <v>103</v>
      </c>
      <c r="E1671" s="180" t="s">
        <v>26</v>
      </c>
      <c r="F1671" s="180" t="s">
        <v>26</v>
      </c>
      <c r="G1671" s="168">
        <f>MROUND(H1671*K1671*I1671/L1671,0.0000001)</f>
        <v>4.3309999999999998E-3</v>
      </c>
      <c r="H1671" s="182">
        <v>4</v>
      </c>
      <c r="I1671" s="176">
        <f t="shared" si="230"/>
        <v>6.1356150000000005E-3</v>
      </c>
      <c r="J1671" s="182"/>
      <c r="K1671" s="184">
        <v>12</v>
      </c>
      <c r="L1671" s="184">
        <f>'норма часов'!$H$7</f>
        <v>68</v>
      </c>
      <c r="M1671" s="178" t="str">
        <f>CONCATENATE(H1671," ",F1671," ","в мес.","*",K1671,"мес.","*",I1671,"/",L1671,"чел.")</f>
        <v>4 шт в мес.*12мес.*0,006135615/68чел.</v>
      </c>
      <c r="N1671" s="133">
        <f>N1575</f>
        <v>2622.3216666666667</v>
      </c>
      <c r="O1671" s="142">
        <f>MROUND(G1671*N1671,0.000001)</f>
        <v>11.357275</v>
      </c>
      <c r="P1671" s="93"/>
      <c r="Q1671" s="93">
        <f t="shared" si="226"/>
        <v>772.29469999999992</v>
      </c>
    </row>
    <row r="1672" spans="1:17" s="94" customFormat="1" x14ac:dyDescent="0.25">
      <c r="A1672" s="276"/>
      <c r="B1672" s="279"/>
      <c r="C1672" s="198"/>
      <c r="D1672" s="283" t="s">
        <v>55</v>
      </c>
      <c r="E1672" s="283"/>
      <c r="F1672" s="283"/>
      <c r="G1672" s="284"/>
      <c r="H1672" s="171"/>
      <c r="I1672" s="176">
        <f t="shared" si="230"/>
        <v>6.1356150000000005E-3</v>
      </c>
      <c r="J1672" s="171"/>
      <c r="K1672" s="177"/>
      <c r="L1672" s="184"/>
      <c r="M1672" s="197"/>
      <c r="N1672" s="133"/>
      <c r="O1672" s="142"/>
      <c r="P1672" s="93"/>
      <c r="Q1672" s="93">
        <f t="shared" si="226"/>
        <v>0</v>
      </c>
    </row>
    <row r="1673" spans="1:17" s="94" customFormat="1" x14ac:dyDescent="0.25">
      <c r="A1673" s="276"/>
      <c r="B1673" s="279"/>
      <c r="C1673" s="198"/>
      <c r="D1673" s="166"/>
      <c r="E1673" s="96"/>
      <c r="F1673" s="206"/>
      <c r="G1673" s="161"/>
      <c r="H1673" s="171"/>
      <c r="I1673" s="176">
        <f t="shared" si="230"/>
        <v>6.1356150000000005E-3</v>
      </c>
      <c r="J1673" s="171"/>
      <c r="K1673" s="177"/>
      <c r="L1673" s="184"/>
      <c r="M1673" s="197"/>
      <c r="N1673" s="133"/>
      <c r="O1673" s="142"/>
      <c r="P1673" s="93"/>
      <c r="Q1673" s="93">
        <f t="shared" ref="Q1673:Q1742" si="231">O1673*L1673</f>
        <v>0</v>
      </c>
    </row>
    <row r="1674" spans="1:17" s="94" customFormat="1" x14ac:dyDescent="0.25">
      <c r="A1674" s="276"/>
      <c r="B1674" s="279"/>
      <c r="C1674" s="198"/>
      <c r="D1674" s="288" t="s">
        <v>56</v>
      </c>
      <c r="E1674" s="288"/>
      <c r="F1674" s="288"/>
      <c r="G1674" s="289"/>
      <c r="H1674" s="182"/>
      <c r="I1674" s="176">
        <f t="shared" si="230"/>
        <v>6.1356150000000005E-3</v>
      </c>
      <c r="J1674" s="182"/>
      <c r="K1674" s="184"/>
      <c r="L1674" s="184"/>
      <c r="M1674" s="197"/>
      <c r="N1674" s="133"/>
      <c r="O1674" s="140">
        <f>O1682+O1705+O1706+O1721+O1722+O1723+O1726</f>
        <v>7234.1746559999992</v>
      </c>
      <c r="P1674" s="93"/>
      <c r="Q1674" s="93"/>
    </row>
    <row r="1675" spans="1:17" s="94" customFormat="1" ht="45" x14ac:dyDescent="0.25">
      <c r="A1675" s="276"/>
      <c r="B1675" s="279"/>
      <c r="C1675" s="269" t="s">
        <v>64</v>
      </c>
      <c r="D1675" s="166" t="s">
        <v>24</v>
      </c>
      <c r="E1675" s="96" t="s">
        <v>20</v>
      </c>
      <c r="F1675" s="96" t="s">
        <v>209</v>
      </c>
      <c r="G1675" s="168">
        <f>MROUND(H1675*K1675*I1675/L1675,0.000001)</f>
        <v>135.796618</v>
      </c>
      <c r="H1675" s="182">
        <f>H1579</f>
        <v>125417.61000000002</v>
      </c>
      <c r="I1675" s="176">
        <f t="shared" si="230"/>
        <v>6.1356150000000005E-3</v>
      </c>
      <c r="J1675" s="182"/>
      <c r="K1675" s="184">
        <v>12</v>
      </c>
      <c r="L1675" s="184">
        <f>'норма часов'!$H$7</f>
        <v>68</v>
      </c>
      <c r="M1675" s="178" t="str">
        <f>CONCATENATE(H1675," ",F1675," ","в мес.","*",K1675,"мес.","*",I1675,"/",L1675,"чел.")</f>
        <v>125417,61 м2 (обрабатываемая площадь) в мес.*12мес.*0,006135615/68чел.</v>
      </c>
      <c r="N1675" s="133">
        <f>N1579</f>
        <v>1.2085484114498219</v>
      </c>
      <c r="O1675" s="142">
        <f>MROUND(G1675*N1675,0.000001)</f>
        <v>164.11678699999999</v>
      </c>
      <c r="P1675" s="93"/>
      <c r="Q1675" s="93">
        <f t="shared" si="231"/>
        <v>11159.941515999999</v>
      </c>
    </row>
    <row r="1676" spans="1:17" s="94" customFormat="1" ht="45" x14ac:dyDescent="0.25">
      <c r="A1676" s="276"/>
      <c r="B1676" s="279"/>
      <c r="C1676" s="269"/>
      <c r="D1676" s="166" t="s">
        <v>77</v>
      </c>
      <c r="E1676" s="96" t="s">
        <v>20</v>
      </c>
      <c r="F1676" s="96" t="s">
        <v>209</v>
      </c>
      <c r="G1676" s="168">
        <f>MROUND(H1676*K1676*I1676/L1676,0.000001)</f>
        <v>135.796618</v>
      </c>
      <c r="H1676" s="182">
        <f>H1580</f>
        <v>125417.61000000002</v>
      </c>
      <c r="I1676" s="176">
        <f t="shared" si="230"/>
        <v>6.1356150000000005E-3</v>
      </c>
      <c r="J1676" s="182"/>
      <c r="K1676" s="184">
        <v>12</v>
      </c>
      <c r="L1676" s="184">
        <f>'норма часов'!$H$7</f>
        <v>68</v>
      </c>
      <c r="M1676" s="178" t="str">
        <f>CONCATENATE(H1676," ",F1676," ","в мес.","*",K1676,"мес.","*",I1676,"/",L1676,"чел.")</f>
        <v>125417,61 м2 (обрабатываемая площадь) в мес.*12мес.*0,006135615/68чел.</v>
      </c>
      <c r="N1676" s="133">
        <f>N1580</f>
        <v>1.5961959807717587</v>
      </c>
      <c r="O1676" s="142">
        <f>MROUND(G1676*N1676,0.000001)</f>
        <v>216.758016</v>
      </c>
      <c r="P1676" s="93"/>
      <c r="Q1676" s="93">
        <f t="shared" si="231"/>
        <v>14739.545087999999</v>
      </c>
    </row>
    <row r="1677" spans="1:17" s="94" customFormat="1" ht="45" x14ac:dyDescent="0.25">
      <c r="A1677" s="276"/>
      <c r="B1677" s="279"/>
      <c r="C1677" s="269"/>
      <c r="D1677" s="166" t="s">
        <v>298</v>
      </c>
      <c r="E1677" s="96" t="s">
        <v>20</v>
      </c>
      <c r="F1677" s="96" t="s">
        <v>209</v>
      </c>
      <c r="G1677" s="168">
        <f>MROUND(H1677*K1677*I1677/L1677,0.00000001)</f>
        <v>135.79661809000001</v>
      </c>
      <c r="H1677" s="182">
        <f>H1581</f>
        <v>125417.61000000002</v>
      </c>
      <c r="I1677" s="176">
        <f>I1673</f>
        <v>6.1356150000000005E-3</v>
      </c>
      <c r="J1677" s="182"/>
      <c r="K1677" s="184">
        <v>12</v>
      </c>
      <c r="L1677" s="184">
        <f>'норма часов'!$H$7</f>
        <v>68</v>
      </c>
      <c r="M1677" s="178" t="str">
        <f t="shared" ref="M1677:M1679" si="232">CONCATENATE(H1677," ",F1677," ","в мес.","*",K1677,"мес.","*",I1677,"/",L1677,"чел.")</f>
        <v>125417,61 м2 (обрабатываемая площадь) в мес.*12мес.*0,006135615/68чел.</v>
      </c>
      <c r="N1677" s="133">
        <f>N1581</f>
        <v>0.57006999123435143</v>
      </c>
      <c r="O1677" s="142">
        <f t="shared" ref="O1677:O1679" si="233">MROUND(G1677*N1677,0.000001)</f>
        <v>77.413576999999989</v>
      </c>
      <c r="P1677" s="93"/>
      <c r="Q1677" s="93">
        <f t="shared" si="231"/>
        <v>5264.1232359999995</v>
      </c>
    </row>
    <row r="1678" spans="1:17" s="94" customFormat="1" ht="45" x14ac:dyDescent="0.25">
      <c r="A1678" s="276"/>
      <c r="B1678" s="279"/>
      <c r="C1678" s="269"/>
      <c r="D1678" s="166" t="s">
        <v>299</v>
      </c>
      <c r="E1678" s="96" t="s">
        <v>20</v>
      </c>
      <c r="F1678" s="96" t="s">
        <v>209</v>
      </c>
      <c r="G1678" s="168">
        <f>MROUND(H1678*K1678*I1678/L1678,0.00000001)</f>
        <v>271.59323618000002</v>
      </c>
      <c r="H1678" s="182">
        <f>H1582</f>
        <v>125417.61000000002</v>
      </c>
      <c r="I1678" s="176">
        <f>I1674</f>
        <v>6.1356150000000005E-3</v>
      </c>
      <c r="J1678" s="182"/>
      <c r="K1678" s="184">
        <v>24</v>
      </c>
      <c r="L1678" s="184">
        <f>'норма часов'!$H$7</f>
        <v>68</v>
      </c>
      <c r="M1678" s="178" t="str">
        <f>CONCATENATE(H1678," ",F1678," ","в год","*",K1678," раза в год","*",I1678,"/",L1678,"чел.")</f>
        <v>125417,61 м2 (обрабатываемая площадь) в год*24 раза в год*0,006135615/68чел.</v>
      </c>
      <c r="N1678" s="133">
        <f>$N$1582</f>
        <v>2.3942939910910437</v>
      </c>
      <c r="O1678" s="142">
        <f t="shared" si="233"/>
        <v>650.27405299999998</v>
      </c>
      <c r="P1678" s="93"/>
      <c r="Q1678" s="93">
        <f t="shared" si="231"/>
        <v>44218.635603999996</v>
      </c>
    </row>
    <row r="1679" spans="1:17" s="94" customFormat="1" ht="45" x14ac:dyDescent="0.25">
      <c r="A1679" s="276"/>
      <c r="B1679" s="279"/>
      <c r="C1679" s="269"/>
      <c r="D1679" s="166" t="s">
        <v>300</v>
      </c>
      <c r="E1679" s="96" t="s">
        <v>280</v>
      </c>
      <c r="F1679" s="96" t="s">
        <v>281</v>
      </c>
      <c r="G1679" s="168">
        <f>MROUND(H1679*K1679*I1679/L1679,0.00000001)</f>
        <v>2.8151600000000001E-3</v>
      </c>
      <c r="H1679" s="182">
        <f>$H$1583</f>
        <v>31.200000000000021</v>
      </c>
      <c r="I1679" s="176">
        <f>I1675</f>
        <v>6.1356150000000005E-3</v>
      </c>
      <c r="J1679" s="182"/>
      <c r="K1679" s="184">
        <v>1</v>
      </c>
      <c r="L1679" s="184">
        <f>'норма часов'!$H$7</f>
        <v>68</v>
      </c>
      <c r="M1679" s="178" t="str">
        <f t="shared" si="232"/>
        <v>31,2 га (обрабатываемая площадь) в мес.*1мес.*0,006135615/68чел.</v>
      </c>
      <c r="N1679" s="133">
        <f>$N$1583</f>
        <v>570.07083333333367</v>
      </c>
      <c r="O1679" s="142">
        <f t="shared" si="233"/>
        <v>1.604841</v>
      </c>
      <c r="P1679" s="93"/>
      <c r="Q1679" s="93">
        <f t="shared" si="231"/>
        <v>109.129188</v>
      </c>
    </row>
    <row r="1680" spans="1:17" s="94" customFormat="1" ht="45" x14ac:dyDescent="0.25">
      <c r="A1680" s="276"/>
      <c r="B1680" s="279"/>
      <c r="C1680" s="269"/>
      <c r="D1680" s="166" t="s">
        <v>276</v>
      </c>
      <c r="E1680" s="96" t="s">
        <v>280</v>
      </c>
      <c r="F1680" s="96" t="s">
        <v>281</v>
      </c>
      <c r="G1680" s="168">
        <f>MROUND(H1680*K1680*I1680/L1680,0.00000001)</f>
        <v>2.8151600000000001E-3</v>
      </c>
      <c r="H1680" s="182">
        <f>H1584</f>
        <v>31.200000000000021</v>
      </c>
      <c r="I1680" s="176">
        <f>I1676</f>
        <v>6.1356150000000005E-3</v>
      </c>
      <c r="J1680" s="182"/>
      <c r="K1680" s="184">
        <v>1</v>
      </c>
      <c r="L1680" s="184">
        <f>'норма часов'!$H$7</f>
        <v>68</v>
      </c>
      <c r="M1680" s="178" t="str">
        <f>CONCATENATE(H1680," ",F1680," ","в мес.","*",K1680,"мес.","*",I1680,"/",L1680,"чел.")</f>
        <v>31,2 га (обрабатываемая площадь) в мес.*1мес.*0,006135615/68чел.</v>
      </c>
      <c r="N1680" s="133">
        <f>N1584</f>
        <v>3102.4108974358965</v>
      </c>
      <c r="O1680" s="142">
        <f>MROUND(G1680*N1680,0.000001)</f>
        <v>8.733782999999999</v>
      </c>
      <c r="P1680" s="93"/>
      <c r="Q1680" s="93">
        <f t="shared" si="231"/>
        <v>593.89724399999989</v>
      </c>
    </row>
    <row r="1681" spans="1:17" s="94" customFormat="1" ht="25.5" x14ac:dyDescent="0.25">
      <c r="A1681" s="276"/>
      <c r="B1681" s="279"/>
      <c r="C1681" s="269"/>
      <c r="D1681" s="166" t="s">
        <v>105</v>
      </c>
      <c r="E1681" s="96" t="s">
        <v>106</v>
      </c>
      <c r="F1681" s="206" t="s">
        <v>210</v>
      </c>
      <c r="G1681" s="168">
        <f>MROUND(H1681*K1681*I1681/L1681,0.000001)</f>
        <v>21.804964999999999</v>
      </c>
      <c r="H1681" s="182">
        <f>H1585</f>
        <v>20138.400000000001</v>
      </c>
      <c r="I1681" s="176">
        <f>I1676</f>
        <v>6.1356150000000005E-3</v>
      </c>
      <c r="J1681" s="182"/>
      <c r="K1681" s="184">
        <v>12</v>
      </c>
      <c r="L1681" s="184">
        <f>'норма часов'!$H$7</f>
        <v>68</v>
      </c>
      <c r="M1681" s="178" t="str">
        <f>CONCATENATE(H1681," ",F1681," ","в мес.","*",K1681,"мес.","*",I1681,"/",L1681,"чел.")</f>
        <v>20138,4 кг стираемого белья в мес.*12мес.*0,006135615/68чел.</v>
      </c>
      <c r="N1681" s="133">
        <f>N1585</f>
        <v>74.109099862286286</v>
      </c>
      <c r="O1681" s="142">
        <f>MROUND(G1681*N1681,0.000001)</f>
        <v>1615.9463289999999</v>
      </c>
      <c r="P1681" s="93"/>
      <c r="Q1681" s="93">
        <f t="shared" si="231"/>
        <v>109884.35037199999</v>
      </c>
    </row>
    <row r="1682" spans="1:17" s="94" customFormat="1" ht="28.5" x14ac:dyDescent="0.25">
      <c r="A1682" s="276"/>
      <c r="B1682" s="279"/>
      <c r="C1682" s="201" t="s">
        <v>255</v>
      </c>
      <c r="D1682" s="166"/>
      <c r="E1682" s="96"/>
      <c r="F1682" s="206"/>
      <c r="G1682" s="168"/>
      <c r="H1682" s="182"/>
      <c r="I1682" s="176"/>
      <c r="J1682" s="182"/>
      <c r="K1682" s="184"/>
      <c r="L1682" s="184"/>
      <c r="M1682" s="178"/>
      <c r="N1682" s="133"/>
      <c r="O1682" s="140">
        <f>SUM(O1675:O1681)</f>
        <v>2734.8473859999999</v>
      </c>
      <c r="P1682" s="93"/>
      <c r="Q1682" s="93">
        <f t="shared" si="231"/>
        <v>0</v>
      </c>
    </row>
    <row r="1683" spans="1:17" s="94" customFormat="1" ht="45" x14ac:dyDescent="0.25">
      <c r="A1683" s="276"/>
      <c r="B1683" s="279"/>
      <c r="C1683" s="269" t="s">
        <v>63</v>
      </c>
      <c r="D1683" s="208" t="s">
        <v>301</v>
      </c>
      <c r="E1683" s="96" t="s">
        <v>20</v>
      </c>
      <c r="F1683" s="96" t="s">
        <v>209</v>
      </c>
      <c r="G1683" s="168">
        <f>MROUND(H1683*K1683*I1683/L1683,0.000001)</f>
        <v>0.68735400000000002</v>
      </c>
      <c r="H1683" s="182">
        <f>H1587</f>
        <v>7617.8300000000008</v>
      </c>
      <c r="I1683" s="176">
        <f>I1681</f>
        <v>6.1356150000000005E-3</v>
      </c>
      <c r="J1683" s="182"/>
      <c r="K1683" s="184">
        <v>1</v>
      </c>
      <c r="L1683" s="184">
        <f>'норма часов'!$H$7</f>
        <v>68</v>
      </c>
      <c r="M1683" s="178" t="str">
        <f>CONCATENATE(H1683," ",F1683," ","*",I1683,"/",L1683,"чел.")</f>
        <v>7617,83 м2 (обрабатываемая площадь) *0,006135615/68чел.</v>
      </c>
      <c r="N1683" s="133">
        <f t="shared" ref="N1683:N1700" si="234">N1587</f>
        <v>71.954072222667094</v>
      </c>
      <c r="O1683" s="142">
        <f t="shared" ref="O1683:O1692" si="235">MROUND(G1683*N1683,0.000001)</f>
        <v>49.457918999999997</v>
      </c>
      <c r="P1683" s="93"/>
      <c r="Q1683" s="93">
        <f t="shared" si="231"/>
        <v>3363.1384919999996</v>
      </c>
    </row>
    <row r="1684" spans="1:17" s="94" customFormat="1" ht="60" x14ac:dyDescent="0.25">
      <c r="A1684" s="276"/>
      <c r="B1684" s="279"/>
      <c r="C1684" s="269"/>
      <c r="D1684" s="166" t="s">
        <v>302</v>
      </c>
      <c r="E1684" s="96" t="s">
        <v>26</v>
      </c>
      <c r="F1684" s="206" t="s">
        <v>26</v>
      </c>
      <c r="G1684" s="168">
        <f>MROUND(H1684*K1684*I1684/L1684,0.000001)</f>
        <v>2.4359999999999998E-3</v>
      </c>
      <c r="H1684" s="182">
        <f>H1588</f>
        <v>27</v>
      </c>
      <c r="I1684" s="176">
        <f t="shared" si="230"/>
        <v>6.1356150000000005E-3</v>
      </c>
      <c r="J1684" s="182"/>
      <c r="K1684" s="184">
        <v>1</v>
      </c>
      <c r="L1684" s="184">
        <f>'норма часов'!$H$7</f>
        <v>68</v>
      </c>
      <c r="M1684" s="178" t="str">
        <f>CONCATENATE(H1684," ",F1684," ","*",I1684,"/",L1684,"чел.")</f>
        <v>27 шт *0,006135615/68чел.</v>
      </c>
      <c r="N1684" s="133">
        <f t="shared" si="234"/>
        <v>6840.8399999999974</v>
      </c>
      <c r="O1684" s="142">
        <f t="shared" si="235"/>
        <v>16.664286000000001</v>
      </c>
      <c r="P1684" s="93"/>
      <c r="Q1684" s="93">
        <f t="shared" si="231"/>
        <v>1133.1714480000001</v>
      </c>
    </row>
    <row r="1685" spans="1:17" s="94" customFormat="1" ht="45" x14ac:dyDescent="0.25">
      <c r="A1685" s="276"/>
      <c r="B1685" s="279"/>
      <c r="C1685" s="269"/>
      <c r="D1685" s="208" t="s">
        <v>30</v>
      </c>
      <c r="E1685" s="96" t="s">
        <v>45</v>
      </c>
      <c r="F1685" s="206" t="s">
        <v>223</v>
      </c>
      <c r="G1685" s="168">
        <f>MROUND(H1685*K1685*I1685/L1685,0.00000001)</f>
        <v>2.598613E-2</v>
      </c>
      <c r="H1685" s="182">
        <f>H1589</f>
        <v>72</v>
      </c>
      <c r="I1685" s="176">
        <f t="shared" si="230"/>
        <v>6.1356150000000005E-3</v>
      </c>
      <c r="J1685" s="182"/>
      <c r="K1685" s="184">
        <v>4</v>
      </c>
      <c r="L1685" s="184">
        <f>'норма часов'!$H$7</f>
        <v>68</v>
      </c>
      <c r="M1685" s="178" t="str">
        <f>CONCATENATE(H1685," ",F1685," ","в кв.","*",K1685,"кв.","*",I1685,"/",L1685,"чел.")</f>
        <v>72 системы в кв.*4кв.*0,006135615/68чел.</v>
      </c>
      <c r="N1685" s="133">
        <f t="shared" si="234"/>
        <v>7250.9742013888936</v>
      </c>
      <c r="O1685" s="142">
        <f t="shared" si="235"/>
        <v>188.424758</v>
      </c>
      <c r="P1685" s="93"/>
      <c r="Q1685" s="93">
        <f t="shared" si="231"/>
        <v>12812.883544</v>
      </c>
    </row>
    <row r="1686" spans="1:17" s="94" customFormat="1" ht="60" x14ac:dyDescent="0.25">
      <c r="A1686" s="276"/>
      <c r="B1686" s="279"/>
      <c r="C1686" s="269"/>
      <c r="D1686" s="208" t="s">
        <v>86</v>
      </c>
      <c r="E1686" s="96" t="s">
        <v>45</v>
      </c>
      <c r="F1686" s="206" t="s">
        <v>224</v>
      </c>
      <c r="G1686" s="168">
        <f>MROUND(H1686*K1686*I1686/L1686,0.00000001)</f>
        <v>7.6875650000000004E-2</v>
      </c>
      <c r="H1686" s="182">
        <f>H1590</f>
        <v>71</v>
      </c>
      <c r="I1686" s="176">
        <f t="shared" si="230"/>
        <v>6.1356150000000005E-3</v>
      </c>
      <c r="J1686" s="182"/>
      <c r="K1686" s="184">
        <v>12</v>
      </c>
      <c r="L1686" s="184">
        <f>'норма часов'!$H$7</f>
        <v>68</v>
      </c>
      <c r="M1686" s="178" t="str">
        <f>CONCATENATE(H1686," ",F1686," ","в мес.","*",K1686,"мес.","*",I1686,"/",L1686,"чел.")</f>
        <v>71 систем в мес.*12мес.*0,006135615/68чел.</v>
      </c>
      <c r="N1686" s="133">
        <f t="shared" si="234"/>
        <v>5985.4138028169009</v>
      </c>
      <c r="O1686" s="142">
        <f t="shared" si="235"/>
        <v>460.13257699999997</v>
      </c>
      <c r="P1686" s="93"/>
      <c r="Q1686" s="93">
        <f t="shared" si="231"/>
        <v>31289.015235999999</v>
      </c>
    </row>
    <row r="1687" spans="1:17" s="94" customFormat="1" ht="31.5" x14ac:dyDescent="0.25">
      <c r="A1687" s="276"/>
      <c r="B1687" s="279"/>
      <c r="C1687" s="269"/>
      <c r="D1687" s="211" t="s">
        <v>303</v>
      </c>
      <c r="E1687" s="96" t="s">
        <v>26</v>
      </c>
      <c r="F1687" s="206" t="s">
        <v>26</v>
      </c>
      <c r="G1687" s="168">
        <f>MROUND(H1687*K1687*I1687/L1687,0.000000001)</f>
        <v>3.6091900000000002E-4</v>
      </c>
      <c r="H1687" s="182">
        <f>H1591</f>
        <v>4</v>
      </c>
      <c r="I1687" s="176">
        <f t="shared" si="230"/>
        <v>6.1356150000000005E-3</v>
      </c>
      <c r="J1687" s="182"/>
      <c r="K1687" s="184">
        <v>1</v>
      </c>
      <c r="L1687" s="184">
        <f>'норма часов'!$H$7</f>
        <v>68</v>
      </c>
      <c r="M1687" s="178" t="str">
        <f>CONCATENATE(H1687," ",F1687," ","*",I1687,"/",L1687,"чел.")</f>
        <v>4 шт *0,006135615/68чел.</v>
      </c>
      <c r="N1687" s="133">
        <f t="shared" si="234"/>
        <v>71374.072499999995</v>
      </c>
      <c r="O1687" s="142">
        <f t="shared" si="235"/>
        <v>25.760258999999998</v>
      </c>
      <c r="P1687" s="93"/>
      <c r="Q1687" s="93">
        <f t="shared" si="231"/>
        <v>1751.6976119999999</v>
      </c>
    </row>
    <row r="1688" spans="1:17" s="94" customFormat="1" ht="30" x14ac:dyDescent="0.25">
      <c r="A1688" s="276"/>
      <c r="B1688" s="279"/>
      <c r="C1688" s="269"/>
      <c r="D1688" s="208" t="s">
        <v>108</v>
      </c>
      <c r="E1688" s="96" t="s">
        <v>26</v>
      </c>
      <c r="F1688" s="206" t="s">
        <v>26</v>
      </c>
      <c r="G1688" s="168">
        <f>MROUND(H1688*K1688*I1688/L1688,0.00000001)</f>
        <v>1.0827600000000001E-3</v>
      </c>
      <c r="H1688" s="182">
        <v>1</v>
      </c>
      <c r="I1688" s="176">
        <f t="shared" si="230"/>
        <v>6.1356150000000005E-3</v>
      </c>
      <c r="J1688" s="182"/>
      <c r="K1688" s="184">
        <v>12</v>
      </c>
      <c r="L1688" s="184">
        <f>'норма часов'!$H$7</f>
        <v>68</v>
      </c>
      <c r="M1688" s="178" t="str">
        <f>CONCATENATE(H1688," ",F1688," ","в мес.","*",K1688,"мес.","*",I1688,"/",L1688,"чел.")</f>
        <v>1 шт в мес.*12мес.*0,006135615/68чел.</v>
      </c>
      <c r="N1688" s="133">
        <f t="shared" si="234"/>
        <v>2907.3566666666666</v>
      </c>
      <c r="O1688" s="142">
        <f t="shared" si="235"/>
        <v>3.1479699999999999</v>
      </c>
      <c r="P1688" s="93"/>
      <c r="Q1688" s="93">
        <f t="shared" si="231"/>
        <v>214.06196</v>
      </c>
    </row>
    <row r="1689" spans="1:17" s="94" customFormat="1" ht="31.5" x14ac:dyDescent="0.25">
      <c r="A1689" s="276"/>
      <c r="B1689" s="279"/>
      <c r="C1689" s="269"/>
      <c r="D1689" s="211" t="s">
        <v>304</v>
      </c>
      <c r="E1689" s="96" t="s">
        <v>26</v>
      </c>
      <c r="F1689" s="206" t="s">
        <v>26</v>
      </c>
      <c r="G1689" s="168">
        <f>MROUND(H1689*K1689*I1689/L1689,0.00000001)</f>
        <v>6.4063000000000002E-3</v>
      </c>
      <c r="H1689" s="182">
        <f>H1593</f>
        <v>71</v>
      </c>
      <c r="I1689" s="176">
        <f t="shared" si="230"/>
        <v>6.1356150000000005E-3</v>
      </c>
      <c r="J1689" s="182"/>
      <c r="K1689" s="184">
        <v>1</v>
      </c>
      <c r="L1689" s="184">
        <f>'норма часов'!$H$7</f>
        <v>68</v>
      </c>
      <c r="M1689" s="178" t="str">
        <f>CONCATENATE(H1689," ",F1689," ","*",I1689,"/",L1689,"чел.")</f>
        <v>71 шт *0,006135615/68чел.</v>
      </c>
      <c r="N1689" s="133">
        <f t="shared" si="234"/>
        <v>912.11000000000047</v>
      </c>
      <c r="O1689" s="142">
        <f t="shared" si="235"/>
        <v>5.8432499999999994</v>
      </c>
      <c r="P1689" s="93"/>
      <c r="Q1689" s="93">
        <f t="shared" si="231"/>
        <v>397.34099999999995</v>
      </c>
    </row>
    <row r="1690" spans="1:17" s="94" customFormat="1" ht="60" x14ac:dyDescent="0.25">
      <c r="A1690" s="276"/>
      <c r="B1690" s="279"/>
      <c r="C1690" s="269"/>
      <c r="D1690" s="208" t="s">
        <v>31</v>
      </c>
      <c r="E1690" s="96" t="s">
        <v>46</v>
      </c>
      <c r="F1690" s="206" t="s">
        <v>26</v>
      </c>
      <c r="G1690" s="168">
        <f>MROUND(H1690*K1690*I1690/L1690,0.00000001)</f>
        <v>7.9402099999999996E-3</v>
      </c>
      <c r="H1690" s="182">
        <f>H1594</f>
        <v>44</v>
      </c>
      <c r="I1690" s="176">
        <f t="shared" si="230"/>
        <v>6.1356150000000005E-3</v>
      </c>
      <c r="J1690" s="182"/>
      <c r="K1690" s="184">
        <v>2</v>
      </c>
      <c r="L1690" s="184">
        <f>'норма часов'!$H$7</f>
        <v>68</v>
      </c>
      <c r="M1690" s="178" t="str">
        <f>CONCATENATE(H1690," ",F1690," ","*",I1690,"/",L1690,"чел.")</f>
        <v>44 шт *0,006135615/68чел.</v>
      </c>
      <c r="N1690" s="133">
        <f t="shared" si="234"/>
        <v>4928.2551136363654</v>
      </c>
      <c r="O1690" s="142">
        <f t="shared" si="235"/>
        <v>39.131380999999998</v>
      </c>
      <c r="P1690" s="93"/>
      <c r="Q1690" s="93">
        <f t="shared" si="231"/>
        <v>2660.933908</v>
      </c>
    </row>
    <row r="1691" spans="1:17" s="94" customFormat="1" ht="30" x14ac:dyDescent="0.25">
      <c r="A1691" s="276"/>
      <c r="B1691" s="279"/>
      <c r="C1691" s="269"/>
      <c r="D1691" s="208" t="s">
        <v>109</v>
      </c>
      <c r="E1691" s="96" t="s">
        <v>45</v>
      </c>
      <c r="F1691" s="206" t="s">
        <v>211</v>
      </c>
      <c r="G1691" s="168">
        <f>MROUND(H1691*K1691*I1691/L1691,0.0000001)</f>
        <v>1.805E-4</v>
      </c>
      <c r="H1691" s="182">
        <v>1</v>
      </c>
      <c r="I1691" s="176">
        <f t="shared" si="230"/>
        <v>6.1356150000000005E-3</v>
      </c>
      <c r="J1691" s="182"/>
      <c r="K1691" s="184">
        <v>2</v>
      </c>
      <c r="L1691" s="184">
        <f>'норма часов'!$H$7</f>
        <v>68</v>
      </c>
      <c r="M1691" s="178" t="str">
        <f>CONCATENATE(H1691," ",F1691," ","в мес.","*",K1691,"*",I1691,"/",L1691,"чел.")</f>
        <v>1  система(2 раза в год (зима, лето) в мес.*2*0,006135615/68чел.</v>
      </c>
      <c r="N1691" s="133">
        <f t="shared" si="234"/>
        <v>9378.1450000000004</v>
      </c>
      <c r="O1691" s="142">
        <f t="shared" si="235"/>
        <v>1.692755</v>
      </c>
      <c r="P1691" s="93"/>
      <c r="Q1691" s="93">
        <f t="shared" si="231"/>
        <v>115.10733999999999</v>
      </c>
    </row>
    <row r="1692" spans="1:17" s="94" customFormat="1" ht="45" x14ac:dyDescent="0.25">
      <c r="A1692" s="276"/>
      <c r="B1692" s="279"/>
      <c r="C1692" s="269"/>
      <c r="D1692" s="208" t="s">
        <v>110</v>
      </c>
      <c r="E1692" s="96" t="s">
        <v>48</v>
      </c>
      <c r="F1692" s="206" t="s">
        <v>26</v>
      </c>
      <c r="G1692" s="168">
        <f>MROUND(H1692*K1692*I1692/L1692,0.000001)</f>
        <v>2.797E-3</v>
      </c>
      <c r="H1692" s="182">
        <f t="shared" ref="H1692:H1700" si="236">H1596</f>
        <v>31</v>
      </c>
      <c r="I1692" s="176">
        <f t="shared" si="230"/>
        <v>6.1356150000000005E-3</v>
      </c>
      <c r="J1692" s="182"/>
      <c r="K1692" s="184">
        <v>1</v>
      </c>
      <c r="L1692" s="184">
        <f>'норма часов'!$H$7</f>
        <v>68</v>
      </c>
      <c r="M1692" s="178" t="str">
        <f>CONCATENATE(H1692," ",F1692," ","*",I1692,"/",L1692,"чел.")</f>
        <v>31 шт *0,006135615/68чел.</v>
      </c>
      <c r="N1692" s="133">
        <f t="shared" si="234"/>
        <v>12876.961935483876</v>
      </c>
      <c r="O1692" s="142">
        <f t="shared" si="235"/>
        <v>36.016863000000001</v>
      </c>
      <c r="P1692" s="93"/>
      <c r="Q1692" s="93">
        <f t="shared" si="231"/>
        <v>2449.1466840000003</v>
      </c>
    </row>
    <row r="1693" spans="1:17" s="94" customFormat="1" x14ac:dyDescent="0.25">
      <c r="A1693" s="276"/>
      <c r="B1693" s="279"/>
      <c r="C1693" s="269"/>
      <c r="D1693" s="208" t="s">
        <v>111</v>
      </c>
      <c r="E1693" s="96" t="s">
        <v>48</v>
      </c>
      <c r="F1693" s="206" t="s">
        <v>26</v>
      </c>
      <c r="G1693" s="168">
        <f>MROUND(H1693*K1693*I1693/L1693,0.000000001)</f>
        <v>3.7355068000000005E-2</v>
      </c>
      <c r="H1693" s="182">
        <f t="shared" si="236"/>
        <v>414</v>
      </c>
      <c r="I1693" s="176">
        <f t="shared" si="230"/>
        <v>6.1356150000000005E-3</v>
      </c>
      <c r="J1693" s="182"/>
      <c r="K1693" s="184">
        <v>1</v>
      </c>
      <c r="L1693" s="184">
        <f>'норма часов'!$H$7</f>
        <v>68</v>
      </c>
      <c r="M1693" s="178" t="str">
        <f>CONCATENATE(H1693," ",F1693," ","*",I1693,"/",L1693,"чел.")</f>
        <v>414 шт *0,006135615/68чел.</v>
      </c>
      <c r="N1693" s="133">
        <f t="shared" si="234"/>
        <v>16978.17173913043</v>
      </c>
      <c r="O1693" s="142">
        <f>MROUND(G1693*N1693,0.000001)</f>
        <v>634.22075999999993</v>
      </c>
      <c r="P1693" s="93"/>
      <c r="Q1693" s="93">
        <f t="shared" si="231"/>
        <v>43127.011679999996</v>
      </c>
    </row>
    <row r="1694" spans="1:17" s="94" customFormat="1" ht="45" x14ac:dyDescent="0.25">
      <c r="A1694" s="276"/>
      <c r="B1694" s="279"/>
      <c r="C1694" s="269"/>
      <c r="D1694" s="208" t="s">
        <v>112</v>
      </c>
      <c r="E1694" s="96" t="s">
        <v>20</v>
      </c>
      <c r="F1694" s="96" t="s">
        <v>209</v>
      </c>
      <c r="G1694" s="168">
        <f t="shared" ref="G1694:G1699" si="237">MROUND(H1694*K1694*I1694/L1694,0.00000001)</f>
        <v>1.3173530000000001E-2</v>
      </c>
      <c r="H1694" s="182">
        <f t="shared" si="236"/>
        <v>73</v>
      </c>
      <c r="I1694" s="176">
        <f t="shared" si="230"/>
        <v>6.1356150000000005E-3</v>
      </c>
      <c r="J1694" s="182"/>
      <c r="K1694" s="184">
        <v>2</v>
      </c>
      <c r="L1694" s="184">
        <f>'норма часов'!$H$7</f>
        <v>68</v>
      </c>
      <c r="M1694" s="178" t="str">
        <f>CONCATENATE(H1694," ",F1694," ","*",I1694,"/",L1694,"чел.")</f>
        <v>73 м2 (обрабатываемая площадь) *0,006135615/68чел.</v>
      </c>
      <c r="N1694" s="133">
        <f t="shared" si="234"/>
        <v>5700.7</v>
      </c>
      <c r="O1694" s="142">
        <f t="shared" ref="O1694:O1704" si="238">MROUND(G1694*N1694,0.000001)</f>
        <v>75.098342000000002</v>
      </c>
      <c r="P1694" s="93"/>
      <c r="Q1694" s="93">
        <f t="shared" si="231"/>
        <v>5106.6872560000002</v>
      </c>
    </row>
    <row r="1695" spans="1:17" s="94" customFormat="1" ht="30" x14ac:dyDescent="0.25">
      <c r="A1695" s="276"/>
      <c r="B1695" s="279"/>
      <c r="C1695" s="269"/>
      <c r="D1695" s="208" t="s">
        <v>32</v>
      </c>
      <c r="E1695" s="96" t="s">
        <v>79</v>
      </c>
      <c r="F1695" s="206" t="s">
        <v>212</v>
      </c>
      <c r="G1695" s="168">
        <f t="shared" si="237"/>
        <v>6.4063000000000002E-3</v>
      </c>
      <c r="H1695" s="182">
        <f t="shared" si="236"/>
        <v>71</v>
      </c>
      <c r="I1695" s="176">
        <f t="shared" si="230"/>
        <v>6.1356150000000005E-3</v>
      </c>
      <c r="J1695" s="182"/>
      <c r="K1695" s="184">
        <v>1</v>
      </c>
      <c r="L1695" s="184">
        <f>'норма часов'!$H$7</f>
        <v>68</v>
      </c>
      <c r="M1695" s="178" t="str">
        <f>CONCATENATE(H1695," ",F1695," ","*",I1695,"/",L1695,"чел.")</f>
        <v>71 замеров(потребность) *0,006135615/68чел.</v>
      </c>
      <c r="N1695" s="133">
        <f t="shared" si="234"/>
        <v>12043.73239436621</v>
      </c>
      <c r="O1695" s="142">
        <f t="shared" si="238"/>
        <v>77.155762999999993</v>
      </c>
      <c r="P1695" s="93"/>
      <c r="Q1695" s="93">
        <f t="shared" si="231"/>
        <v>5246.5918839999995</v>
      </c>
    </row>
    <row r="1696" spans="1:17" s="94" customFormat="1" ht="30" x14ac:dyDescent="0.25">
      <c r="A1696" s="276"/>
      <c r="B1696" s="279"/>
      <c r="C1696" s="269"/>
      <c r="D1696" s="208" t="s">
        <v>113</v>
      </c>
      <c r="E1696" s="96" t="s">
        <v>48</v>
      </c>
      <c r="F1696" s="206" t="s">
        <v>26</v>
      </c>
      <c r="G1696" s="168">
        <f t="shared" si="237"/>
        <v>3.7896449999999998E-2</v>
      </c>
      <c r="H1696" s="182">
        <f t="shared" si="236"/>
        <v>35</v>
      </c>
      <c r="I1696" s="176">
        <f t="shared" si="230"/>
        <v>6.1356150000000005E-3</v>
      </c>
      <c r="J1696" s="182"/>
      <c r="K1696" s="184">
        <v>12</v>
      </c>
      <c r="L1696" s="184">
        <f>'норма часов'!$H$7</f>
        <v>68</v>
      </c>
      <c r="M1696" s="178" t="str">
        <f>CONCATENATE(H1696," ",F1696," ","в мес.","*",K1696,"мес.","*",I1696,"/",L1696,"чел.")</f>
        <v>35 шт в мес.*12мес.*0,006135615/68чел.</v>
      </c>
      <c r="N1696" s="133">
        <f t="shared" si="234"/>
        <v>3007.4846428571418</v>
      </c>
      <c r="O1696" s="142">
        <f t="shared" si="238"/>
        <v>113.97299099999999</v>
      </c>
      <c r="P1696" s="93"/>
      <c r="Q1696" s="93">
        <f t="shared" si="231"/>
        <v>7750.1633879999999</v>
      </c>
    </row>
    <row r="1697" spans="1:17" s="94" customFormat="1" x14ac:dyDescent="0.25">
      <c r="A1697" s="276"/>
      <c r="B1697" s="279"/>
      <c r="C1697" s="269"/>
      <c r="D1697" s="166" t="s">
        <v>25</v>
      </c>
      <c r="E1697" s="96" t="s">
        <v>26</v>
      </c>
      <c r="F1697" s="206" t="s">
        <v>26</v>
      </c>
      <c r="G1697" s="168">
        <f t="shared" si="237"/>
        <v>5.774696E-2</v>
      </c>
      <c r="H1697" s="182">
        <f t="shared" si="236"/>
        <v>640</v>
      </c>
      <c r="I1697" s="176">
        <f t="shared" si="230"/>
        <v>6.1356150000000005E-3</v>
      </c>
      <c r="J1697" s="182"/>
      <c r="K1697" s="184">
        <v>1</v>
      </c>
      <c r="L1697" s="184">
        <f>'норма часов'!$H$7</f>
        <v>68</v>
      </c>
      <c r="M1697" s="178" t="str">
        <f>CONCATENATE(H1697," ",F1697," ","*",I1697,"/",L1697,"чел.")</f>
        <v>640 шт *0,006135615/68чел.</v>
      </c>
      <c r="N1697" s="133">
        <f t="shared" si="234"/>
        <v>434.67837499999985</v>
      </c>
      <c r="O1697" s="142">
        <f t="shared" si="238"/>
        <v>25.101354999999998</v>
      </c>
      <c r="P1697" s="93"/>
      <c r="Q1697" s="93">
        <f t="shared" si="231"/>
        <v>1706.8921399999999</v>
      </c>
    </row>
    <row r="1698" spans="1:17" s="94" customFormat="1" ht="30" x14ac:dyDescent="0.25">
      <c r="A1698" s="276"/>
      <c r="B1698" s="279"/>
      <c r="C1698" s="269"/>
      <c r="D1698" s="208" t="s">
        <v>80</v>
      </c>
      <c r="E1698" s="96" t="s">
        <v>81</v>
      </c>
      <c r="F1698" s="206" t="s">
        <v>213</v>
      </c>
      <c r="G1698" s="168">
        <f t="shared" si="237"/>
        <v>6.4063000000000002E-3</v>
      </c>
      <c r="H1698" s="182">
        <f t="shared" si="236"/>
        <v>71</v>
      </c>
      <c r="I1698" s="176">
        <f>I1696</f>
        <v>6.1356150000000005E-3</v>
      </c>
      <c r="J1698" s="182"/>
      <c r="K1698" s="184">
        <v>1</v>
      </c>
      <c r="L1698" s="184">
        <f>'норма часов'!$H$7</f>
        <v>68</v>
      </c>
      <c r="M1698" s="178" t="str">
        <f>CONCATENATE(H1698," ",F1698," ","*",I1698,"/",L1698,"чел.")</f>
        <v>71 отключений(потребность) *0,006135615/68чел.</v>
      </c>
      <c r="N1698" s="133">
        <f t="shared" si="234"/>
        <v>5130.6300000000028</v>
      </c>
      <c r="O1698" s="142">
        <f t="shared" si="238"/>
        <v>32.868355000000001</v>
      </c>
      <c r="P1698" s="93"/>
      <c r="Q1698" s="93">
        <f t="shared" si="231"/>
        <v>2235.0481399999999</v>
      </c>
    </row>
    <row r="1699" spans="1:17" s="94" customFormat="1" ht="47.25" x14ac:dyDescent="0.25">
      <c r="A1699" s="276"/>
      <c r="B1699" s="279"/>
      <c r="C1699" s="269"/>
      <c r="D1699" s="211" t="s">
        <v>305</v>
      </c>
      <c r="E1699" s="96" t="s">
        <v>28</v>
      </c>
      <c r="F1699" s="96" t="s">
        <v>312</v>
      </c>
      <c r="G1699" s="168">
        <f t="shared" si="237"/>
        <v>1.281261E-2</v>
      </c>
      <c r="H1699" s="182">
        <f t="shared" si="236"/>
        <v>71</v>
      </c>
      <c r="I1699" s="176">
        <f>I1697</f>
        <v>6.1356150000000005E-3</v>
      </c>
      <c r="J1699" s="182"/>
      <c r="K1699" s="184">
        <v>2</v>
      </c>
      <c r="L1699" s="184">
        <f>'норма часов'!$H$7</f>
        <v>68</v>
      </c>
      <c r="M1699" s="178" t="str">
        <f>CONCATENATE(H1699," ",F1699," ","в год","*",K1699," раза в год","*",I1699,"/",L1699,"чел.")</f>
        <v>71 устройство в год*2 раза в год*0,006135615/68чел.</v>
      </c>
      <c r="N1699" s="133">
        <f t="shared" si="234"/>
        <v>2850.3500000000035</v>
      </c>
      <c r="O1699" s="142">
        <f t="shared" si="238"/>
        <v>36.520423000000001</v>
      </c>
      <c r="P1699" s="93"/>
      <c r="Q1699" s="93">
        <f t="shared" si="231"/>
        <v>2483.3887640000003</v>
      </c>
    </row>
    <row r="1700" spans="1:17" s="94" customFormat="1" ht="63" x14ac:dyDescent="0.25">
      <c r="A1700" s="276"/>
      <c r="B1700" s="279"/>
      <c r="C1700" s="269"/>
      <c r="D1700" s="211" t="s">
        <v>306</v>
      </c>
      <c r="E1700" s="96" t="s">
        <v>26</v>
      </c>
      <c r="F1700" s="206" t="s">
        <v>26</v>
      </c>
      <c r="G1700" s="168">
        <f>MROUND(H1700*K1700*I1700/L1700,0.0000000001)</f>
        <v>6.4063039000000002E-3</v>
      </c>
      <c r="H1700" s="182">
        <f t="shared" si="236"/>
        <v>71</v>
      </c>
      <c r="I1700" s="176">
        <f>I1698</f>
        <v>6.1356150000000005E-3</v>
      </c>
      <c r="J1700" s="182"/>
      <c r="K1700" s="184">
        <v>1</v>
      </c>
      <c r="L1700" s="184">
        <f>'норма часов'!$H$7</f>
        <v>68</v>
      </c>
      <c r="M1700" s="178" t="str">
        <f>CONCATENATE(H1700," ",F1700," ","*",I1700,"/",L1700,"чел.")</f>
        <v>71 шт *0,006135615/68чел.</v>
      </c>
      <c r="N1700" s="133">
        <f t="shared" si="234"/>
        <v>6384.7801408450814</v>
      </c>
      <c r="O1700" s="142">
        <f t="shared" si="238"/>
        <v>40.902842</v>
      </c>
      <c r="P1700" s="93"/>
      <c r="Q1700" s="93">
        <f t="shared" si="231"/>
        <v>2781.3932559999998</v>
      </c>
    </row>
    <row r="1701" spans="1:17" s="94" customFormat="1" ht="31.5" x14ac:dyDescent="0.25">
      <c r="A1701" s="276"/>
      <c r="B1701" s="279"/>
      <c r="C1701" s="269"/>
      <c r="D1701" s="209" t="s">
        <v>307</v>
      </c>
      <c r="E1701" s="96" t="s">
        <v>26</v>
      </c>
      <c r="F1701" s="206" t="s">
        <v>26</v>
      </c>
      <c r="G1701" s="168">
        <f>MROUND(H1701*K1701*I1701/L1701,0.00000001)</f>
        <v>6.4063000000000002E-3</v>
      </c>
      <c r="H1701" s="182">
        <f>$H$1605</f>
        <v>71</v>
      </c>
      <c r="I1701" s="176">
        <f>I1696</f>
        <v>6.1356150000000005E-3</v>
      </c>
      <c r="J1701" s="182"/>
      <c r="K1701" s="184">
        <v>1</v>
      </c>
      <c r="L1701" s="184">
        <f>'норма часов'!$H$7</f>
        <v>68</v>
      </c>
      <c r="M1701" s="178" t="str">
        <f>CONCATENATE(H1701," ",F1701," ","в мес.","*",K1701,"мес.","*",I1701,"/",L1701,"чел.")</f>
        <v>71 шт в мес.*1мес.*0,006135615/68чел.</v>
      </c>
      <c r="N1701" s="133">
        <f>$N$1605</f>
        <v>11515.410140845073</v>
      </c>
      <c r="O1701" s="142">
        <f t="shared" si="238"/>
        <v>73.771171999999993</v>
      </c>
      <c r="P1701" s="93"/>
      <c r="Q1701" s="93">
        <f t="shared" si="231"/>
        <v>5016.4396959999995</v>
      </c>
    </row>
    <row r="1702" spans="1:17" s="94" customFormat="1" ht="63" x14ac:dyDescent="0.25">
      <c r="A1702" s="276"/>
      <c r="B1702" s="279"/>
      <c r="C1702" s="269"/>
      <c r="D1702" s="211" t="s">
        <v>308</v>
      </c>
      <c r="E1702" s="96" t="s">
        <v>26</v>
      </c>
      <c r="F1702" s="206" t="s">
        <v>26</v>
      </c>
      <c r="G1702" s="168">
        <f>MROUND(H1702*K1702*I1702/L1702,0.00000001)</f>
        <v>9.0230000000000009E-5</v>
      </c>
      <c r="H1702" s="182">
        <f>$H$1606</f>
        <v>1</v>
      </c>
      <c r="I1702" s="176">
        <f>I1697</f>
        <v>6.1356150000000005E-3</v>
      </c>
      <c r="J1702" s="182"/>
      <c r="K1702" s="184">
        <v>1</v>
      </c>
      <c r="L1702" s="184">
        <f>'норма часов'!$H$7</f>
        <v>68</v>
      </c>
      <c r="M1702" s="178" t="str">
        <f>CONCATENATE(H1702," ",F1702," ","в мес.","*",K1702,"мес.","*",I1702,"/",L1702,"чел.")</f>
        <v>1 шт в мес.*1мес.*0,006135615/68чел.</v>
      </c>
      <c r="N1702" s="133">
        <f>$N$1606</f>
        <v>34204.199999999997</v>
      </c>
      <c r="O1702" s="142">
        <f t="shared" si="238"/>
        <v>3.0862449999999999</v>
      </c>
      <c r="P1702" s="93"/>
      <c r="Q1702" s="93">
        <f t="shared" si="231"/>
        <v>209.86465999999999</v>
      </c>
    </row>
    <row r="1703" spans="1:17" s="94" customFormat="1" ht="15.75" x14ac:dyDescent="0.25">
      <c r="A1703" s="276"/>
      <c r="B1703" s="279"/>
      <c r="C1703" s="269"/>
      <c r="D1703" s="211" t="s">
        <v>311</v>
      </c>
      <c r="E1703" s="96" t="s">
        <v>26</v>
      </c>
      <c r="F1703" s="206" t="s">
        <v>26</v>
      </c>
      <c r="G1703" s="168">
        <f>MROUND(H1703*K1703*I1703/L1703,0.00000001)</f>
        <v>2.3459700000000002E-3</v>
      </c>
      <c r="H1703" s="182">
        <f>$H$1607</f>
        <v>26</v>
      </c>
      <c r="I1703" s="176">
        <f>I1698</f>
        <v>6.1356150000000005E-3</v>
      </c>
      <c r="J1703" s="182"/>
      <c r="K1703" s="184">
        <v>1</v>
      </c>
      <c r="L1703" s="184">
        <f>'норма часов'!$H$7</f>
        <v>68</v>
      </c>
      <c r="M1703" s="178" t="str">
        <f>CONCATENATE(H1703," ",F1703," ","в мес.","*",K1703,"мес.","*",I1703,"/",L1703,"чел.")</f>
        <v>26 шт в мес.*1мес.*0,006135615/68чел.</v>
      </c>
      <c r="N1703" s="133">
        <f>$N$1607</f>
        <v>20920</v>
      </c>
      <c r="O1703" s="142">
        <f t="shared" si="238"/>
        <v>49.077691999999999</v>
      </c>
      <c r="P1703" s="93"/>
      <c r="Q1703" s="93">
        <f t="shared" si="231"/>
        <v>3337.2830559999998</v>
      </c>
    </row>
    <row r="1704" spans="1:17" s="94" customFormat="1" ht="45" x14ac:dyDescent="0.25">
      <c r="A1704" s="276"/>
      <c r="B1704" s="279"/>
      <c r="C1704" s="269"/>
      <c r="D1704" s="208" t="s">
        <v>33</v>
      </c>
      <c r="E1704" s="96" t="s">
        <v>28</v>
      </c>
      <c r="F1704" s="206" t="s">
        <v>26</v>
      </c>
      <c r="G1704" s="168">
        <f>MROUND(H1704*K1704*I1704/L1704,0.00000001)</f>
        <v>7.6875650000000004E-2</v>
      </c>
      <c r="H1704" s="182">
        <f>H1608</f>
        <v>71</v>
      </c>
      <c r="I1704" s="176">
        <f>I1699</f>
        <v>6.1356150000000005E-3</v>
      </c>
      <c r="J1704" s="182"/>
      <c r="K1704" s="184">
        <v>12</v>
      </c>
      <c r="L1704" s="184">
        <f>'норма часов'!$H$7</f>
        <v>68</v>
      </c>
      <c r="M1704" s="178" t="str">
        <f>CONCATENATE(H1704," ",F1704," ","в мес.","*",K1704,"мес.","*",I1704,"/",L1704,"чел.")</f>
        <v>71 шт в мес.*12мес.*0,006135615/68чел.</v>
      </c>
      <c r="N1704" s="133">
        <f>N1608</f>
        <v>2508.308321596242</v>
      </c>
      <c r="O1704" s="142">
        <f t="shared" si="238"/>
        <v>192.827833</v>
      </c>
      <c r="P1704" s="93"/>
      <c r="Q1704" s="93">
        <f t="shared" si="231"/>
        <v>13112.292643999999</v>
      </c>
    </row>
    <row r="1705" spans="1:17" s="94" customFormat="1" ht="28.5" x14ac:dyDescent="0.25">
      <c r="A1705" s="276"/>
      <c r="B1705" s="279"/>
      <c r="C1705" s="201" t="s">
        <v>256</v>
      </c>
      <c r="D1705" s="208"/>
      <c r="E1705" s="96"/>
      <c r="F1705" s="206"/>
      <c r="G1705" s="168"/>
      <c r="H1705" s="182"/>
      <c r="I1705" s="176"/>
      <c r="J1705" s="182"/>
      <c r="K1705" s="184"/>
      <c r="L1705" s="184"/>
      <c r="M1705" s="178"/>
      <c r="N1705" s="133"/>
      <c r="O1705" s="140">
        <f>SUM(O1683:O1704)</f>
        <v>2180.8757909999999</v>
      </c>
      <c r="P1705" s="93"/>
      <c r="Q1705" s="93">
        <f t="shared" si="231"/>
        <v>0</v>
      </c>
    </row>
    <row r="1706" spans="1:17" s="94" customFormat="1" x14ac:dyDescent="0.25">
      <c r="A1706" s="276"/>
      <c r="B1706" s="279"/>
      <c r="C1706" s="198" t="s">
        <v>65</v>
      </c>
      <c r="D1706" s="208" t="s">
        <v>115</v>
      </c>
      <c r="E1706" s="96" t="s">
        <v>116</v>
      </c>
      <c r="F1706" s="206" t="s">
        <v>214</v>
      </c>
      <c r="G1706" s="168">
        <f>MROUND(H1706*K1706*I1706/L1706,0.0000000001)</f>
        <v>6.4063039000000002E-3</v>
      </c>
      <c r="H1706" s="182">
        <f t="shared" ref="H1706:H1718" si="239">H1610</f>
        <v>71</v>
      </c>
      <c r="I1706" s="176">
        <f>I1704</f>
        <v>6.1356150000000005E-3</v>
      </c>
      <c r="J1706" s="182"/>
      <c r="K1706" s="184">
        <v>1</v>
      </c>
      <c r="L1706" s="184">
        <f>'норма часов'!$H$7</f>
        <v>68</v>
      </c>
      <c r="M1706" s="178" t="str">
        <f>CONCATENATE(H1706," ",F1706," ","*",I1706,"/",L1706,"чел.")</f>
        <v>71 учреждений *0,006135615/68чел.</v>
      </c>
      <c r="N1706" s="133">
        <f t="shared" ref="N1706:N1715" si="240">N1610</f>
        <v>59300</v>
      </c>
      <c r="O1706" s="142">
        <f t="shared" ref="O1706:O1720" si="241">MROUND(G1706*N1706,0.000001)</f>
        <v>379.893821</v>
      </c>
      <c r="P1706" s="93"/>
      <c r="Q1706" s="93">
        <f t="shared" si="231"/>
        <v>25832.779827999999</v>
      </c>
    </row>
    <row r="1707" spans="1:17" s="94" customFormat="1" x14ac:dyDescent="0.25">
      <c r="A1707" s="276"/>
      <c r="B1707" s="279"/>
      <c r="C1707" s="269" t="s">
        <v>66</v>
      </c>
      <c r="D1707" s="208" t="s">
        <v>34</v>
      </c>
      <c r="E1707" s="96" t="s">
        <v>47</v>
      </c>
      <c r="F1707" s="206" t="s">
        <v>215</v>
      </c>
      <c r="G1707" s="168">
        <f t="shared" ref="G1707:G1713" si="242">MROUND(H1707*K1707*I1707/L1707,0.00000001)</f>
        <v>7.6875650000000004E-2</v>
      </c>
      <c r="H1707" s="182">
        <f t="shared" si="239"/>
        <v>71</v>
      </c>
      <c r="I1707" s="176">
        <f t="shared" si="230"/>
        <v>6.1356150000000005E-3</v>
      </c>
      <c r="J1707" s="182"/>
      <c r="K1707" s="184">
        <v>12</v>
      </c>
      <c r="L1707" s="184">
        <f>'норма часов'!$H$7</f>
        <v>68</v>
      </c>
      <c r="M1707" s="178" t="str">
        <f>CONCATENATE(H1707," ",F1707," ","в мес.","*",K1707,"мес.","*",I1707,"/",L1707,"чел.")</f>
        <v>71 зданий в мес.*12мес.*0,006135615/68чел.</v>
      </c>
      <c r="N1707" s="133">
        <f t="shared" si="240"/>
        <v>4910.5833215962439</v>
      </c>
      <c r="O1707" s="142">
        <f t="shared" si="241"/>
        <v>377.50428499999998</v>
      </c>
      <c r="P1707" s="93"/>
      <c r="Q1707" s="93">
        <f t="shared" si="231"/>
        <v>25670.291379999999</v>
      </c>
    </row>
    <row r="1708" spans="1:17" s="94" customFormat="1" x14ac:dyDescent="0.25">
      <c r="A1708" s="276"/>
      <c r="B1708" s="279"/>
      <c r="C1708" s="269"/>
      <c r="D1708" s="208" t="s">
        <v>117</v>
      </c>
      <c r="E1708" s="96" t="s">
        <v>19</v>
      </c>
      <c r="F1708" s="206" t="s">
        <v>216</v>
      </c>
      <c r="G1708" s="168">
        <f t="shared" si="242"/>
        <v>0.22449133000000002</v>
      </c>
      <c r="H1708" s="182">
        <f t="shared" si="239"/>
        <v>2488</v>
      </c>
      <c r="I1708" s="176">
        <f t="shared" si="230"/>
        <v>6.1356150000000005E-3</v>
      </c>
      <c r="J1708" s="182"/>
      <c r="K1708" s="184">
        <v>1</v>
      </c>
      <c r="L1708" s="184">
        <f>'норма часов'!$H$7</f>
        <v>68</v>
      </c>
      <c r="M1708" s="178" t="str">
        <f>CONCATENATE(H1708," ",F1708," ","*",I1708,"/",L1708,"чел.")</f>
        <v>2488 чел. в год *0,006135615/68чел.</v>
      </c>
      <c r="N1708" s="133">
        <f t="shared" si="240"/>
        <v>1938.2379903536978</v>
      </c>
      <c r="O1708" s="142">
        <f t="shared" si="241"/>
        <v>435.11762399999998</v>
      </c>
      <c r="P1708" s="93"/>
      <c r="Q1708" s="93">
        <f t="shared" si="231"/>
        <v>29587.998432</v>
      </c>
    </row>
    <row r="1709" spans="1:17" s="94" customFormat="1" ht="30" x14ac:dyDescent="0.25">
      <c r="A1709" s="276"/>
      <c r="B1709" s="279"/>
      <c r="C1709" s="269"/>
      <c r="D1709" s="208" t="s">
        <v>39</v>
      </c>
      <c r="E1709" s="96" t="s">
        <v>44</v>
      </c>
      <c r="F1709" s="206" t="s">
        <v>217</v>
      </c>
      <c r="G1709" s="168">
        <f t="shared" si="242"/>
        <v>6.31607E-3</v>
      </c>
      <c r="H1709" s="182">
        <f t="shared" si="239"/>
        <v>70</v>
      </c>
      <c r="I1709" s="176">
        <f t="shared" ref="I1709:I1725" si="243">I1708</f>
        <v>6.1356150000000005E-3</v>
      </c>
      <c r="J1709" s="182"/>
      <c r="K1709" s="184">
        <v>1</v>
      </c>
      <c r="L1709" s="184">
        <f>'норма часов'!$H$7</f>
        <v>68</v>
      </c>
      <c r="M1709" s="178" t="str">
        <f>CONCATENATE(H1709," ",F1709," (по 1 ЭЦП на 1 учреждение. Срок сертификата ЭЦП 1 год) ","*",I1709,"/",L1709,"чел.")</f>
        <v>70 ЭЦП (по 1 ЭЦП на 1 учреждение. Срок сертификата ЭЦП 1 год) *0,006135615/68чел.</v>
      </c>
      <c r="N1709" s="133">
        <f t="shared" si="240"/>
        <v>8099.5499999999965</v>
      </c>
      <c r="O1709" s="142">
        <f t="shared" si="241"/>
        <v>51.157325</v>
      </c>
      <c r="P1709" s="93"/>
      <c r="Q1709" s="93">
        <f t="shared" si="231"/>
        <v>3478.6981000000001</v>
      </c>
    </row>
    <row r="1710" spans="1:17" s="94" customFormat="1" ht="30" x14ac:dyDescent="0.25">
      <c r="A1710" s="276"/>
      <c r="B1710" s="279"/>
      <c r="C1710" s="269"/>
      <c r="D1710" s="208" t="s">
        <v>37</v>
      </c>
      <c r="E1710" s="96" t="s">
        <v>42</v>
      </c>
      <c r="F1710" s="206" t="s">
        <v>218</v>
      </c>
      <c r="G1710" s="168">
        <f t="shared" si="242"/>
        <v>6.31607E-3</v>
      </c>
      <c r="H1710" s="182">
        <f t="shared" si="239"/>
        <v>70</v>
      </c>
      <c r="I1710" s="176">
        <f t="shared" si="243"/>
        <v>6.1356150000000005E-3</v>
      </c>
      <c r="J1710" s="182"/>
      <c r="K1710" s="184">
        <v>1</v>
      </c>
      <c r="L1710" s="184">
        <f>'норма часов'!$H$7</f>
        <v>68</v>
      </c>
      <c r="M1710" s="178" t="str">
        <f>CONCATENATE(H1710," ",F1710," (по 1 отчету на 1 учреждение) ","*",I1710,"/",L1710,"чел.")</f>
        <v>70 отчетов (по 1 отчету на 1 учреждение) *0,006135615/68чел.</v>
      </c>
      <c r="N1710" s="133">
        <f t="shared" si="240"/>
        <v>6840.8400000000101</v>
      </c>
      <c r="O1710" s="142">
        <f t="shared" si="241"/>
        <v>43.207223999999997</v>
      </c>
      <c r="P1710" s="93"/>
      <c r="Q1710" s="93">
        <f t="shared" si="231"/>
        <v>2938.0912319999998</v>
      </c>
    </row>
    <row r="1711" spans="1:17" s="94" customFormat="1" ht="30" x14ac:dyDescent="0.25">
      <c r="A1711" s="276"/>
      <c r="B1711" s="279"/>
      <c r="C1711" s="269"/>
      <c r="D1711" s="208" t="s">
        <v>38</v>
      </c>
      <c r="E1711" s="96" t="s">
        <v>43</v>
      </c>
      <c r="F1711" s="206" t="s">
        <v>219</v>
      </c>
      <c r="G1711" s="168">
        <f t="shared" si="242"/>
        <v>3.3024049999999999E-2</v>
      </c>
      <c r="H1711" s="182">
        <f t="shared" si="239"/>
        <v>366</v>
      </c>
      <c r="I1711" s="176">
        <f t="shared" si="243"/>
        <v>6.1356150000000005E-3</v>
      </c>
      <c r="J1711" s="182"/>
      <c r="K1711" s="184">
        <v>1</v>
      </c>
      <c r="L1711" s="184">
        <f>'норма часов'!$H$7</f>
        <v>68</v>
      </c>
      <c r="M1711" s="178" t="str">
        <f>CONCATENATE(H1711," ",F1711," (заявленная потребность руководителями учреждений) ","*",I1711,"/",L1711,"чел.")</f>
        <v>366 мест (заявленная потребность руководителями учреждений) *0,006135615/68чел.</v>
      </c>
      <c r="N1711" s="133">
        <f t="shared" si="240"/>
        <v>1140.1400000000006</v>
      </c>
      <c r="O1711" s="142">
        <f t="shared" si="241"/>
        <v>37.65204</v>
      </c>
      <c r="P1711" s="93"/>
      <c r="Q1711" s="93">
        <f t="shared" si="231"/>
        <v>2560.3387199999997</v>
      </c>
    </row>
    <row r="1712" spans="1:17" s="94" customFormat="1" x14ac:dyDescent="0.25">
      <c r="A1712" s="276"/>
      <c r="B1712" s="279"/>
      <c r="C1712" s="269"/>
      <c r="D1712" s="208" t="s">
        <v>118</v>
      </c>
      <c r="E1712" s="96" t="s">
        <v>19</v>
      </c>
      <c r="F1712" s="206" t="s">
        <v>19</v>
      </c>
      <c r="G1712" s="168">
        <f t="shared" si="242"/>
        <v>0.22449133000000002</v>
      </c>
      <c r="H1712" s="182">
        <f t="shared" si="239"/>
        <v>2488</v>
      </c>
      <c r="I1712" s="176">
        <f t="shared" si="243"/>
        <v>6.1356150000000005E-3</v>
      </c>
      <c r="J1712" s="182"/>
      <c r="K1712" s="184">
        <v>1</v>
      </c>
      <c r="L1712" s="184">
        <f>'норма часов'!$H$7</f>
        <v>68</v>
      </c>
      <c r="M1712" s="178" t="str">
        <f>CONCATENATE(H1712," ",F1712," ","*",I1712,"/",L1712,"чел.")</f>
        <v>2488 чел. *0,006135615/68чел.</v>
      </c>
      <c r="N1712" s="133">
        <f t="shared" si="240"/>
        <v>513.06302652733109</v>
      </c>
      <c r="O1712" s="142">
        <f t="shared" si="241"/>
        <v>115.178201</v>
      </c>
      <c r="P1712" s="93"/>
      <c r="Q1712" s="93">
        <f t="shared" si="231"/>
        <v>7832.1176679999999</v>
      </c>
    </row>
    <row r="1713" spans="1:17" s="94" customFormat="1" ht="30" x14ac:dyDescent="0.25">
      <c r="A1713" s="276"/>
      <c r="B1713" s="279"/>
      <c r="C1713" s="269"/>
      <c r="D1713" s="208" t="s">
        <v>35</v>
      </c>
      <c r="E1713" s="96" t="s">
        <v>19</v>
      </c>
      <c r="F1713" s="206" t="s">
        <v>19</v>
      </c>
      <c r="G1713" s="168">
        <f t="shared" si="242"/>
        <v>1.6421789999999999E-2</v>
      </c>
      <c r="H1713" s="182">
        <f t="shared" si="239"/>
        <v>182</v>
      </c>
      <c r="I1713" s="176">
        <f t="shared" si="243"/>
        <v>6.1356150000000005E-3</v>
      </c>
      <c r="J1713" s="182"/>
      <c r="K1713" s="184">
        <v>1</v>
      </c>
      <c r="L1713" s="184">
        <f>'норма часов'!$H$7</f>
        <v>68</v>
      </c>
      <c r="M1713" s="178" t="str">
        <f>CONCATENATE(H1713," ",F1713," (заявленная потребность руководителями учреждений) ","*",I1713,"/",L1713,"чел.")</f>
        <v>182 чел. (заявленная потребность руководителями учреждений) *0,006135615/68чел.</v>
      </c>
      <c r="N1713" s="133">
        <f t="shared" si="240"/>
        <v>798.09791208791194</v>
      </c>
      <c r="O1713" s="142">
        <f t="shared" si="241"/>
        <v>13.106195999999999</v>
      </c>
      <c r="P1713" s="93"/>
      <c r="Q1713" s="93">
        <f t="shared" si="231"/>
        <v>891.22132799999997</v>
      </c>
    </row>
    <row r="1714" spans="1:17" s="94" customFormat="1" ht="30" x14ac:dyDescent="0.25">
      <c r="A1714" s="276"/>
      <c r="B1714" s="279"/>
      <c r="C1714" s="269"/>
      <c r="D1714" s="208" t="s">
        <v>36</v>
      </c>
      <c r="E1714" s="96" t="s">
        <v>19</v>
      </c>
      <c r="F1714" s="206" t="s">
        <v>19</v>
      </c>
      <c r="G1714" s="168">
        <f>MROUND(H1714*K1714*I1714/L1714,0.000000001)</f>
        <v>1.3805134E-2</v>
      </c>
      <c r="H1714" s="182">
        <f t="shared" si="239"/>
        <v>153</v>
      </c>
      <c r="I1714" s="176">
        <f t="shared" si="243"/>
        <v>6.1356150000000005E-3</v>
      </c>
      <c r="J1714" s="182"/>
      <c r="K1714" s="184">
        <v>1</v>
      </c>
      <c r="L1714" s="184">
        <f>'норма часов'!$H$7</f>
        <v>68</v>
      </c>
      <c r="M1714" s="178" t="str">
        <f>CONCATENATE(H1714," ",F1714," (заявленная потребность руководителями учреждений) ","*",I1714,"/",L1714,"чел.")</f>
        <v>153 чел. (заявленная потребность руководителями учреждений) *0,006135615/68чел.</v>
      </c>
      <c r="N1714" s="133">
        <f t="shared" si="240"/>
        <v>1710.2100000000016</v>
      </c>
      <c r="O1714" s="142">
        <f t="shared" si="241"/>
        <v>23.609677999999999</v>
      </c>
      <c r="P1714" s="93"/>
      <c r="Q1714" s="93">
        <f t="shared" si="231"/>
        <v>1605.4581039999998</v>
      </c>
    </row>
    <row r="1715" spans="1:17" s="94" customFormat="1" ht="30" x14ac:dyDescent="0.25">
      <c r="A1715" s="276"/>
      <c r="B1715" s="279"/>
      <c r="C1715" s="269"/>
      <c r="D1715" s="208" t="s">
        <v>119</v>
      </c>
      <c r="E1715" s="96" t="s">
        <v>19</v>
      </c>
      <c r="F1715" s="206" t="s">
        <v>19</v>
      </c>
      <c r="G1715" s="168">
        <f>MROUND(H1715*K1715*I1715/L1715,0.000001)</f>
        <v>1.0376E-2</v>
      </c>
      <c r="H1715" s="182">
        <f t="shared" si="239"/>
        <v>115</v>
      </c>
      <c r="I1715" s="176">
        <f t="shared" si="243"/>
        <v>6.1356150000000005E-3</v>
      </c>
      <c r="J1715" s="182"/>
      <c r="K1715" s="184">
        <v>1</v>
      </c>
      <c r="L1715" s="184">
        <f>'норма часов'!$H$7</f>
        <v>68</v>
      </c>
      <c r="M1715" s="178" t="str">
        <f>CONCATENATE(H1715," ",F1715," (заявленная потребность руководителями учреждений) ","*",I1715,"/",L1715,"чел.")</f>
        <v>115 чел. (заявленная потребность руководителями учреждений) *0,006135615/68чел.</v>
      </c>
      <c r="N1715" s="133">
        <f t="shared" si="240"/>
        <v>3648.4485217391343</v>
      </c>
      <c r="O1715" s="142">
        <f t="shared" si="241"/>
        <v>37.856301999999999</v>
      </c>
      <c r="P1715" s="93"/>
      <c r="Q1715" s="93">
        <f t="shared" si="231"/>
        <v>2574.2285360000001</v>
      </c>
    </row>
    <row r="1716" spans="1:17" s="94" customFormat="1" ht="31.5" x14ac:dyDescent="0.25">
      <c r="A1716" s="276"/>
      <c r="B1716" s="279"/>
      <c r="C1716" s="269"/>
      <c r="D1716" s="211" t="s">
        <v>309</v>
      </c>
      <c r="E1716" s="96" t="s">
        <v>19</v>
      </c>
      <c r="F1716" s="206" t="s">
        <v>19</v>
      </c>
      <c r="G1716" s="168">
        <f>MROUND(H1716*K1716*I1716/L1716,0.000001)</f>
        <v>0.224491</v>
      </c>
      <c r="H1716" s="182">
        <f t="shared" si="239"/>
        <v>2488</v>
      </c>
      <c r="I1716" s="176">
        <f t="shared" si="243"/>
        <v>6.1356150000000005E-3</v>
      </c>
      <c r="J1716" s="182"/>
      <c r="K1716" s="184">
        <v>1</v>
      </c>
      <c r="L1716" s="184">
        <f>'норма часов'!$H$7</f>
        <v>68</v>
      </c>
      <c r="M1716" s="178" t="str">
        <f>CONCATENATE(H1716," ",F1716," (заявленная потребность руководителями учреждений) ","*",I1716,"/",L1716,"чел.")</f>
        <v>2488 чел. (заявленная потребность руководителями учреждений) *0,006135615/68чел.</v>
      </c>
      <c r="N1716" s="133">
        <f>$N$1620</f>
        <v>570.06999999999982</v>
      </c>
      <c r="O1716" s="142">
        <f t="shared" si="241"/>
        <v>127.975584</v>
      </c>
      <c r="P1716" s="93"/>
      <c r="Q1716" s="93">
        <f t="shared" si="231"/>
        <v>8702.3397119999991</v>
      </c>
    </row>
    <row r="1717" spans="1:17" s="94" customFormat="1" x14ac:dyDescent="0.25">
      <c r="A1717" s="276"/>
      <c r="B1717" s="279"/>
      <c r="C1717" s="269"/>
      <c r="D1717" s="166"/>
      <c r="E1717" s="166"/>
      <c r="F1717" s="206" t="s">
        <v>19</v>
      </c>
      <c r="G1717" s="168"/>
      <c r="H1717" s="182">
        <f t="shared" si="239"/>
        <v>0</v>
      </c>
      <c r="I1717" s="176">
        <f t="shared" si="243"/>
        <v>6.1356150000000005E-3</v>
      </c>
      <c r="J1717" s="182"/>
      <c r="K1717" s="184">
        <v>1</v>
      </c>
      <c r="L1717" s="184">
        <f>'норма часов'!$H$7</f>
        <v>68</v>
      </c>
      <c r="M1717" s="178"/>
      <c r="N1717" s="133">
        <f>N1621</f>
        <v>0</v>
      </c>
      <c r="O1717" s="142">
        <f t="shared" si="241"/>
        <v>0</v>
      </c>
      <c r="P1717" s="93"/>
      <c r="Q1717" s="93"/>
    </row>
    <row r="1718" spans="1:17" s="94" customFormat="1" x14ac:dyDescent="0.25">
      <c r="A1718" s="276"/>
      <c r="B1718" s="279"/>
      <c r="C1718" s="269"/>
      <c r="D1718" s="166" t="s">
        <v>287</v>
      </c>
      <c r="E1718" s="166" t="s">
        <v>26</v>
      </c>
      <c r="F1718" s="166" t="s">
        <v>26</v>
      </c>
      <c r="G1718" s="168">
        <f>MROUND(H1718*K1718*I1718/L1718,0.00000001)</f>
        <v>6.31607E-3</v>
      </c>
      <c r="H1718" s="182">
        <f t="shared" si="239"/>
        <v>70</v>
      </c>
      <c r="I1718" s="176">
        <f t="shared" si="243"/>
        <v>6.1356150000000005E-3</v>
      </c>
      <c r="J1718" s="182"/>
      <c r="K1718" s="184">
        <v>1</v>
      </c>
      <c r="L1718" s="184">
        <f>'норма часов'!$H$7</f>
        <v>68</v>
      </c>
      <c r="M1718" s="178" t="str">
        <f>CONCATENATE(H1718," ",F1718," ","*",I1718,"/",L1718,"чел.")</f>
        <v>70 шт *0,006135615/68чел.</v>
      </c>
      <c r="N1718" s="133">
        <f>N1622</f>
        <v>68260.180000000037</v>
      </c>
      <c r="O1718" s="142">
        <f t="shared" si="241"/>
        <v>431.13607500000001</v>
      </c>
      <c r="P1718" s="93"/>
      <c r="Q1718" s="93">
        <f t="shared" si="231"/>
        <v>29317.253100000002</v>
      </c>
    </row>
    <row r="1719" spans="1:17" s="94" customFormat="1" x14ac:dyDescent="0.25">
      <c r="A1719" s="276"/>
      <c r="B1719" s="279"/>
      <c r="C1719" s="269"/>
      <c r="D1719" s="166" t="s">
        <v>284</v>
      </c>
      <c r="E1719" s="166" t="s">
        <v>26</v>
      </c>
      <c r="F1719" s="206" t="s">
        <v>26</v>
      </c>
      <c r="G1719" s="168">
        <f>MROUND(H1719*K1719*I1719/L1719,0.00000001)</f>
        <v>6.31607E-3</v>
      </c>
      <c r="H1719" s="182">
        <f>$H$1623</f>
        <v>70</v>
      </c>
      <c r="I1719" s="176">
        <f t="shared" si="243"/>
        <v>6.1356150000000005E-3</v>
      </c>
      <c r="J1719" s="182"/>
      <c r="K1719" s="184">
        <v>1</v>
      </c>
      <c r="L1719" s="184">
        <f>'норма часов'!$H$7</f>
        <v>68</v>
      </c>
      <c r="M1719" s="178" t="str">
        <f>CONCATENATE(H1719," ",F1719," ","*",I1719,"/",L1719,"чел.")</f>
        <v>70 шт *0,006135615/68чел.</v>
      </c>
      <c r="N1719" s="133">
        <f>$N$1623</f>
        <v>24000</v>
      </c>
      <c r="O1719" s="142">
        <f t="shared" si="241"/>
        <v>151.58568</v>
      </c>
      <c r="P1719" s="93"/>
      <c r="Q1719" s="93">
        <f t="shared" si="231"/>
        <v>10307.82624</v>
      </c>
    </row>
    <row r="1720" spans="1:17" s="94" customFormat="1" x14ac:dyDescent="0.25">
      <c r="A1720" s="276"/>
      <c r="B1720" s="279"/>
      <c r="C1720" s="269"/>
      <c r="D1720" s="208" t="s">
        <v>121</v>
      </c>
      <c r="E1720" s="96" t="s">
        <v>122</v>
      </c>
      <c r="F1720" s="206" t="s">
        <v>220</v>
      </c>
      <c r="G1720" s="168">
        <f>MROUND(H1720*K1720*I1720/L1720,0.00000001)</f>
        <v>6.31607E-3</v>
      </c>
      <c r="H1720" s="182">
        <f>H1624</f>
        <v>70</v>
      </c>
      <c r="I1720" s="176">
        <f>I1716</f>
        <v>6.1356150000000005E-3</v>
      </c>
      <c r="J1720" s="182"/>
      <c r="K1720" s="184">
        <v>1</v>
      </c>
      <c r="L1720" s="184">
        <f>'норма часов'!$H$7</f>
        <v>68</v>
      </c>
      <c r="M1720" s="178" t="str">
        <f>CONCATENATE(H1720," ",F1720," ","*",I1720,"/",L1720,"чел.")</f>
        <v>70 сайтов *0,006135615/68чел.</v>
      </c>
      <c r="N1720" s="133">
        <f>N1624</f>
        <v>5928.7299999999959</v>
      </c>
      <c r="O1720" s="142">
        <f t="shared" si="241"/>
        <v>37.446273999999995</v>
      </c>
      <c r="P1720" s="93"/>
      <c r="Q1720" s="93">
        <f t="shared" si="231"/>
        <v>2546.3466319999998</v>
      </c>
    </row>
    <row r="1721" spans="1:17" s="94" customFormat="1" x14ac:dyDescent="0.25">
      <c r="A1721" s="276"/>
      <c r="B1721" s="279"/>
      <c r="C1721" s="201" t="s">
        <v>257</v>
      </c>
      <c r="D1721" s="208"/>
      <c r="E1721" s="96"/>
      <c r="F1721" s="206"/>
      <c r="G1721" s="168"/>
      <c r="H1721" s="182"/>
      <c r="I1721" s="176"/>
      <c r="J1721" s="182"/>
      <c r="K1721" s="184"/>
      <c r="L1721" s="184"/>
      <c r="M1721" s="178"/>
      <c r="N1721" s="133"/>
      <c r="O1721" s="140">
        <f>SUM(O1707:O1720)</f>
        <v>1882.5324879999996</v>
      </c>
      <c r="P1721" s="93"/>
      <c r="Q1721" s="93"/>
    </row>
    <row r="1722" spans="1:17" s="94" customFormat="1" ht="25.5" x14ac:dyDescent="0.25">
      <c r="A1722" s="276"/>
      <c r="B1722" s="279"/>
      <c r="C1722" s="198" t="s">
        <v>207</v>
      </c>
      <c r="D1722" s="166"/>
      <c r="E1722" s="166"/>
      <c r="F1722" s="210" t="s">
        <v>206</v>
      </c>
      <c r="G1722" s="168"/>
      <c r="H1722" s="182">
        <f>H1626</f>
        <v>0</v>
      </c>
      <c r="I1722" s="176">
        <f>I1720</f>
        <v>6.1356150000000005E-3</v>
      </c>
      <c r="J1722" s="182"/>
      <c r="K1722" s="184">
        <v>12</v>
      </c>
      <c r="L1722" s="184">
        <f>'норма часов'!$H$7</f>
        <v>68</v>
      </c>
      <c r="M1722" s="178"/>
      <c r="N1722" s="133">
        <v>50</v>
      </c>
      <c r="O1722" s="142">
        <f>MROUND(G1722*N1722,0.000001)</f>
        <v>0</v>
      </c>
      <c r="P1722" s="93"/>
      <c r="Q1722" s="93">
        <f t="shared" si="231"/>
        <v>0</v>
      </c>
    </row>
    <row r="1723" spans="1:17" s="94" customFormat="1" ht="30" x14ac:dyDescent="0.25">
      <c r="A1723" s="276"/>
      <c r="B1723" s="279"/>
      <c r="C1723" s="198" t="s">
        <v>67</v>
      </c>
      <c r="D1723" s="166" t="s">
        <v>124</v>
      </c>
      <c r="E1723" s="193" t="s">
        <v>26</v>
      </c>
      <c r="F1723" s="181" t="s">
        <v>26</v>
      </c>
      <c r="G1723" s="168">
        <f>MROUND(H1723*K1723*I1723/L1723,0.0000001)</f>
        <v>1.6511999999999999E-2</v>
      </c>
      <c r="H1723" s="171">
        <f>H1627</f>
        <v>183</v>
      </c>
      <c r="I1723" s="176">
        <f>I1722</f>
        <v>6.1356150000000005E-3</v>
      </c>
      <c r="J1723" s="182"/>
      <c r="K1723" s="184">
        <v>1</v>
      </c>
      <c r="L1723" s="184">
        <f>'норма часов'!$H$7</f>
        <v>68</v>
      </c>
      <c r="M1723" s="178" t="str">
        <f>CONCATENATE(H1723," ",F1723," ","*",I1723,"/",L1723,"чел.")</f>
        <v>183 шт *0,006135615/68чел.</v>
      </c>
      <c r="N1723" s="133">
        <f>N1627</f>
        <v>2242.8983606557385</v>
      </c>
      <c r="O1723" s="142">
        <f>MROUND(G1723*N1723,0.000001)</f>
        <v>37.034737999999997</v>
      </c>
      <c r="P1723" s="93"/>
      <c r="Q1723" s="93">
        <f t="shared" si="231"/>
        <v>2518.3621839999996</v>
      </c>
    </row>
    <row r="1724" spans="1:17" s="94" customFormat="1" x14ac:dyDescent="0.25">
      <c r="A1724" s="276"/>
      <c r="B1724" s="279"/>
      <c r="C1724" s="269" t="s">
        <v>226</v>
      </c>
      <c r="D1724" s="166" t="s">
        <v>40</v>
      </c>
      <c r="E1724" s="180" t="s">
        <v>26</v>
      </c>
      <c r="F1724" s="180" t="s">
        <v>48</v>
      </c>
      <c r="G1724" s="168">
        <f>MROUND(H1724*K1724*I1724/L1724,0.000001)</f>
        <v>2.5624999999999998E-2</v>
      </c>
      <c r="H1724" s="171">
        <f>H1628</f>
        <v>284</v>
      </c>
      <c r="I1724" s="176">
        <f>I1720</f>
        <v>6.1356150000000005E-3</v>
      </c>
      <c r="J1724" s="182"/>
      <c r="K1724" s="184">
        <v>1</v>
      </c>
      <c r="L1724" s="184">
        <f>'норма часов'!$H$7</f>
        <v>68</v>
      </c>
      <c r="M1724" s="178" t="str">
        <f>CONCATENATE(H1724," ",F1724," ","*",I1724,"/",L1724,"чел.")</f>
        <v>284 шт. *0,006135615/68чел.</v>
      </c>
      <c r="N1724" s="133">
        <f>N1628</f>
        <v>741.09003521126647</v>
      </c>
      <c r="O1724" s="142">
        <f>MROUND(G1724*N1724,0.000001)</f>
        <v>18.990431999999998</v>
      </c>
      <c r="P1724" s="93"/>
      <c r="Q1724" s="93">
        <f t="shared" si="231"/>
        <v>1291.3493759999999</v>
      </c>
    </row>
    <row r="1725" spans="1:17" s="94" customFormat="1" x14ac:dyDescent="0.25">
      <c r="A1725" s="276"/>
      <c r="B1725" s="279"/>
      <c r="C1725" s="269"/>
      <c r="D1725" s="166"/>
      <c r="E1725" s="180"/>
      <c r="F1725" s="180" t="s">
        <v>48</v>
      </c>
      <c r="G1725" s="168"/>
      <c r="H1725" s="171">
        <f>H1629</f>
        <v>0</v>
      </c>
      <c r="I1725" s="176">
        <f t="shared" si="243"/>
        <v>6.1356150000000005E-3</v>
      </c>
      <c r="J1725" s="182"/>
      <c r="K1725" s="184">
        <v>1</v>
      </c>
      <c r="L1725" s="184">
        <f>'норма часов'!$H$7</f>
        <v>68</v>
      </c>
      <c r="M1725" s="178"/>
      <c r="N1725" s="133">
        <f>N1629</f>
        <v>0</v>
      </c>
      <c r="O1725" s="142">
        <f>MROUND(G1725*N1725,0.000001)</f>
        <v>0</v>
      </c>
      <c r="P1725" s="93"/>
      <c r="Q1725" s="93"/>
    </row>
    <row r="1726" spans="1:17" s="94" customFormat="1" x14ac:dyDescent="0.25">
      <c r="A1726" s="277"/>
      <c r="B1726" s="280"/>
      <c r="C1726" s="221" t="s">
        <v>258</v>
      </c>
      <c r="D1726" s="166"/>
      <c r="E1726" s="180"/>
      <c r="F1726" s="180"/>
      <c r="G1726" s="168"/>
      <c r="H1726" s="171"/>
      <c r="I1726" s="176"/>
      <c r="J1726" s="182"/>
      <c r="K1726" s="184"/>
      <c r="L1726" s="184"/>
      <c r="M1726" s="178"/>
      <c r="N1726" s="133"/>
      <c r="O1726" s="140">
        <f>SUM(O1724:O1725)</f>
        <v>18.990431999999998</v>
      </c>
      <c r="P1726" s="93"/>
      <c r="Q1726" s="93"/>
    </row>
    <row r="1727" spans="1:17" s="94" customFormat="1" x14ac:dyDescent="0.25">
      <c r="A1727" s="275" t="str">
        <f>CONCATENATE('норма часов'!$B$8,",  ",'норма часов'!$C$8,", ",'норма часов'!$D$8,", ",'норма часов'!$F$8)</f>
        <v>Присмотр и уход,  физические лица за исключением льготных категорий, от 1 года до 3 лет, группа полного дня</v>
      </c>
      <c r="B1727" s="278" t="str">
        <f>'норма часов'!$A$8</f>
        <v>880900О.99.0.ББ08АА44000</v>
      </c>
      <c r="C1727" s="170"/>
      <c r="D1727" s="281" t="s">
        <v>15</v>
      </c>
      <c r="E1727" s="281"/>
      <c r="F1727" s="281"/>
      <c r="G1727" s="282"/>
      <c r="H1727" s="171"/>
      <c r="I1727" s="176"/>
      <c r="J1727" s="171"/>
      <c r="K1727" s="177"/>
      <c r="L1727" s="177"/>
      <c r="M1727" s="197"/>
      <c r="N1727" s="139"/>
      <c r="O1727" s="140">
        <f>O1728+O1733+O1744</f>
        <v>47249.828506999998</v>
      </c>
      <c r="P1727" s="93"/>
      <c r="Q1727" s="93">
        <f t="shared" si="231"/>
        <v>0</v>
      </c>
    </row>
    <row r="1728" spans="1:17" s="94" customFormat="1" x14ac:dyDescent="0.25">
      <c r="A1728" s="276"/>
      <c r="B1728" s="279"/>
      <c r="C1728" s="167"/>
      <c r="D1728" s="283" t="s">
        <v>49</v>
      </c>
      <c r="E1728" s="283"/>
      <c r="F1728" s="283"/>
      <c r="G1728" s="284"/>
      <c r="H1728" s="171"/>
      <c r="I1728" s="176"/>
      <c r="J1728" s="171"/>
      <c r="K1728" s="177"/>
      <c r="L1728" s="177"/>
      <c r="M1728" s="178"/>
      <c r="N1728" s="133"/>
      <c r="O1728" s="140">
        <f>O1730+O1732</f>
        <v>19794.09952</v>
      </c>
      <c r="P1728" s="93"/>
      <c r="Q1728" s="93">
        <f t="shared" si="231"/>
        <v>0</v>
      </c>
    </row>
    <row r="1729" spans="1:17" s="94" customFormat="1" x14ac:dyDescent="0.25">
      <c r="A1729" s="276"/>
      <c r="B1729" s="279"/>
      <c r="C1729" s="167">
        <v>211</v>
      </c>
      <c r="D1729" s="179" t="s">
        <v>73</v>
      </c>
      <c r="E1729" s="180" t="s">
        <v>87</v>
      </c>
      <c r="F1729" s="181" t="s">
        <v>87</v>
      </c>
      <c r="G1729" s="168">
        <f>MROUND(H1729*K1729*I1729/L1729,0.00000001)</f>
        <v>0.81693910999999997</v>
      </c>
      <c r="H1729" s="182">
        <f>H1537</f>
        <v>754.5</v>
      </c>
      <c r="I1729" s="183">
        <f>'норма часов'!$K$8</f>
        <v>0.21546836700000002</v>
      </c>
      <c r="J1729" s="182"/>
      <c r="K1729" s="184">
        <v>12</v>
      </c>
      <c r="L1729" s="184">
        <f>'норма часов'!$H$8</f>
        <v>2388</v>
      </c>
      <c r="M1729" s="178" t="str">
        <f>CONCATENATE(H1729," ",F1729," ","в мес.","*",K1729,"мес.","*",I1729,"/",L1729,"чел.")</f>
        <v>754,5 шт. ед в мес.*12мес.*0,215468367/2388чел.</v>
      </c>
      <c r="N1729" s="133">
        <f>N1537</f>
        <v>18609.515968632655</v>
      </c>
      <c r="O1729" s="141">
        <f>MROUND(G1729*N1729,0.000001)</f>
        <v>15202.841413</v>
      </c>
      <c r="P1729" s="93"/>
      <c r="Q1729" s="93">
        <f t="shared" si="231"/>
        <v>36304385.294243999</v>
      </c>
    </row>
    <row r="1730" spans="1:17" s="94" customFormat="1" x14ac:dyDescent="0.25">
      <c r="A1730" s="276"/>
      <c r="B1730" s="279"/>
      <c r="C1730" s="170" t="s">
        <v>249</v>
      </c>
      <c r="D1730" s="179"/>
      <c r="E1730" s="180"/>
      <c r="F1730" s="181"/>
      <c r="G1730" s="168"/>
      <c r="H1730" s="182"/>
      <c r="I1730" s="217"/>
      <c r="J1730" s="182"/>
      <c r="K1730" s="184"/>
      <c r="L1730" s="184"/>
      <c r="M1730" s="178"/>
      <c r="N1730" s="139"/>
      <c r="O1730" s="140">
        <f>SUM(O1729)</f>
        <v>15202.841413</v>
      </c>
      <c r="P1730" s="93"/>
      <c r="Q1730" s="93">
        <f t="shared" si="231"/>
        <v>0</v>
      </c>
    </row>
    <row r="1731" spans="1:17" s="94" customFormat="1" x14ac:dyDescent="0.25">
      <c r="A1731" s="276"/>
      <c r="B1731" s="279"/>
      <c r="C1731" s="167">
        <v>213</v>
      </c>
      <c r="D1731" s="179" t="s">
        <v>74</v>
      </c>
      <c r="E1731" s="180" t="s">
        <v>75</v>
      </c>
      <c r="F1731" s="181"/>
      <c r="G1731" s="168">
        <v>30.2</v>
      </c>
      <c r="H1731" s="171"/>
      <c r="I1731" s="176">
        <f>I1729</f>
        <v>0.21546836700000002</v>
      </c>
      <c r="J1731" s="171"/>
      <c r="K1731" s="177"/>
      <c r="L1731" s="184">
        <f>'норма часов'!$H$8</f>
        <v>2388</v>
      </c>
      <c r="M1731" s="178"/>
      <c r="N1731" s="133"/>
      <c r="O1731" s="142">
        <f>MROUND(O1729*0.302,0.000001)</f>
        <v>4591.2581069999997</v>
      </c>
      <c r="P1731" s="93"/>
      <c r="Q1731" s="93">
        <f t="shared" si="231"/>
        <v>10963924.359515999</v>
      </c>
    </row>
    <row r="1732" spans="1:17" s="94" customFormat="1" x14ac:dyDescent="0.25">
      <c r="A1732" s="276"/>
      <c r="B1732" s="279"/>
      <c r="C1732" s="170" t="s">
        <v>250</v>
      </c>
      <c r="D1732" s="179"/>
      <c r="E1732" s="180"/>
      <c r="F1732" s="181"/>
      <c r="G1732" s="168"/>
      <c r="H1732" s="171"/>
      <c r="I1732" s="176"/>
      <c r="J1732" s="171"/>
      <c r="K1732" s="177"/>
      <c r="L1732" s="184"/>
      <c r="M1732" s="178"/>
      <c r="N1732" s="139"/>
      <c r="O1732" s="140">
        <f>SUM(O1731)</f>
        <v>4591.2581069999997</v>
      </c>
      <c r="P1732" s="93"/>
      <c r="Q1732" s="93">
        <f t="shared" si="231"/>
        <v>0</v>
      </c>
    </row>
    <row r="1733" spans="1:17" s="94" customFormat="1" x14ac:dyDescent="0.25">
      <c r="A1733" s="276"/>
      <c r="B1733" s="279"/>
      <c r="C1733" s="167"/>
      <c r="D1733" s="285" t="s">
        <v>50</v>
      </c>
      <c r="E1733" s="285"/>
      <c r="F1733" s="285"/>
      <c r="G1733" s="284"/>
      <c r="H1733" s="171"/>
      <c r="I1733" s="176">
        <f>I1731</f>
        <v>0.21546836700000002</v>
      </c>
      <c r="J1733" s="171"/>
      <c r="K1733" s="177"/>
      <c r="L1733" s="184"/>
      <c r="M1733" s="178"/>
      <c r="N1733" s="133"/>
      <c r="O1733" s="140">
        <f>O1737+O1738+O1739+O1740+O1741++O1742</f>
        <v>27455.728986999995</v>
      </c>
      <c r="P1733" s="93"/>
      <c r="Q1733" s="93">
        <f t="shared" si="231"/>
        <v>0</v>
      </c>
    </row>
    <row r="1734" spans="1:17" s="94" customFormat="1" x14ac:dyDescent="0.25">
      <c r="A1734" s="276"/>
      <c r="B1734" s="279"/>
      <c r="C1734" s="270" t="s">
        <v>67</v>
      </c>
      <c r="D1734" s="166"/>
      <c r="E1734" s="193"/>
      <c r="F1734" s="181" t="s">
        <v>26</v>
      </c>
      <c r="G1734" s="168"/>
      <c r="H1734" s="171">
        <f>H1542</f>
        <v>0</v>
      </c>
      <c r="I1734" s="176">
        <f t="shared" ref="I1734:I1804" si="244">I1733</f>
        <v>0.21546836700000002</v>
      </c>
      <c r="J1734" s="182"/>
      <c r="K1734" s="184">
        <v>1</v>
      </c>
      <c r="L1734" s="184">
        <f>'норма часов'!$H$8</f>
        <v>2388</v>
      </c>
      <c r="M1734" s="178"/>
      <c r="N1734" s="133">
        <f>N1542</f>
        <v>0</v>
      </c>
      <c r="O1734" s="142">
        <f>MROUND(G1734*N1734,0.000001)</f>
        <v>0</v>
      </c>
      <c r="P1734" s="93"/>
      <c r="Q1734" s="93">
        <f t="shared" si="231"/>
        <v>0</v>
      </c>
    </row>
    <row r="1735" spans="1:17" s="94" customFormat="1" x14ac:dyDescent="0.25">
      <c r="A1735" s="276"/>
      <c r="B1735" s="279"/>
      <c r="C1735" s="270"/>
      <c r="D1735" s="166"/>
      <c r="E1735" s="193"/>
      <c r="F1735" s="181" t="s">
        <v>26</v>
      </c>
      <c r="G1735" s="168"/>
      <c r="H1735" s="171">
        <f>H1543</f>
        <v>0</v>
      </c>
      <c r="I1735" s="176">
        <f t="shared" si="244"/>
        <v>0.21546836700000002</v>
      </c>
      <c r="J1735" s="182"/>
      <c r="K1735" s="184">
        <v>1</v>
      </c>
      <c r="L1735" s="184">
        <f>'норма часов'!$H$8</f>
        <v>2388</v>
      </c>
      <c r="M1735" s="178"/>
      <c r="N1735" s="133">
        <f>N1543</f>
        <v>0</v>
      </c>
      <c r="O1735" s="142">
        <f>MROUND(G1735*N1735,0.000001)</f>
        <v>0</v>
      </c>
      <c r="P1735" s="93"/>
      <c r="Q1735" s="93">
        <f t="shared" si="231"/>
        <v>0</v>
      </c>
    </row>
    <row r="1736" spans="1:17" s="94" customFormat="1" x14ac:dyDescent="0.25">
      <c r="A1736" s="276"/>
      <c r="B1736" s="279"/>
      <c r="C1736" s="270"/>
      <c r="D1736" s="166"/>
      <c r="E1736" s="193"/>
      <c r="F1736" s="181" t="s">
        <v>26</v>
      </c>
      <c r="G1736" s="168"/>
      <c r="H1736" s="171">
        <f>H1544</f>
        <v>0</v>
      </c>
      <c r="I1736" s="176">
        <f t="shared" si="244"/>
        <v>0.21546836700000002</v>
      </c>
      <c r="J1736" s="182"/>
      <c r="K1736" s="184">
        <v>1</v>
      </c>
      <c r="L1736" s="184">
        <f>'норма часов'!$H$8</f>
        <v>2388</v>
      </c>
      <c r="M1736" s="178"/>
      <c r="N1736" s="133">
        <f>N1544</f>
        <v>0</v>
      </c>
      <c r="O1736" s="142">
        <f>MROUND(G1736*N1736,0.000001)</f>
        <v>0</v>
      </c>
      <c r="P1736" s="93"/>
      <c r="Q1736" s="93">
        <f t="shared" si="231"/>
        <v>0</v>
      </c>
    </row>
    <row r="1737" spans="1:17" s="94" customFormat="1" x14ac:dyDescent="0.25">
      <c r="A1737" s="276"/>
      <c r="B1737" s="279"/>
      <c r="C1737" s="170" t="s">
        <v>251</v>
      </c>
      <c r="D1737" s="166"/>
      <c r="E1737" s="193"/>
      <c r="F1737" s="181"/>
      <c r="G1737" s="168"/>
      <c r="H1737" s="171"/>
      <c r="I1737" s="176"/>
      <c r="J1737" s="182"/>
      <c r="K1737" s="184"/>
      <c r="L1737" s="184"/>
      <c r="M1737" s="178"/>
      <c r="N1737" s="139"/>
      <c r="O1737" s="140">
        <f>SUM(O1734:O1736)</f>
        <v>0</v>
      </c>
      <c r="P1737" s="93"/>
      <c r="Q1737" s="93">
        <f t="shared" si="231"/>
        <v>0</v>
      </c>
    </row>
    <row r="1738" spans="1:17" s="94" customFormat="1" x14ac:dyDescent="0.25">
      <c r="A1738" s="276"/>
      <c r="B1738" s="279"/>
      <c r="C1738" s="167" t="s">
        <v>91</v>
      </c>
      <c r="D1738" s="166"/>
      <c r="E1738" s="180"/>
      <c r="F1738" s="181">
        <v>0</v>
      </c>
      <c r="G1738" s="168"/>
      <c r="H1738" s="171"/>
      <c r="I1738" s="176">
        <f>I1736</f>
        <v>0.21546836700000002</v>
      </c>
      <c r="J1738" s="182"/>
      <c r="K1738" s="184"/>
      <c r="L1738" s="184"/>
      <c r="M1738" s="178"/>
      <c r="N1738" s="133"/>
      <c r="O1738" s="142">
        <f>MROUND(G1738*N1738,0.000001)</f>
        <v>0</v>
      </c>
      <c r="P1738" s="93"/>
      <c r="Q1738" s="93">
        <f t="shared" si="231"/>
        <v>0</v>
      </c>
    </row>
    <row r="1739" spans="1:17" s="94" customFormat="1" ht="30" x14ac:dyDescent="0.25">
      <c r="A1739" s="276"/>
      <c r="B1739" s="279"/>
      <c r="C1739" s="167" t="s">
        <v>93</v>
      </c>
      <c r="D1739" s="218" t="s">
        <v>94</v>
      </c>
      <c r="E1739" s="180" t="s">
        <v>95</v>
      </c>
      <c r="F1739" s="181" t="s">
        <v>95</v>
      </c>
      <c r="G1739" s="196">
        <f>G1547</f>
        <v>247</v>
      </c>
      <c r="H1739" s="171">
        <f>H1547</f>
        <v>247</v>
      </c>
      <c r="I1739" s="176">
        <f t="shared" si="244"/>
        <v>0.21546836700000002</v>
      </c>
      <c r="J1739" s="182"/>
      <c r="K1739" s="184">
        <v>1</v>
      </c>
      <c r="L1739" s="184">
        <f>'норма часов'!$H$8</f>
        <v>2388</v>
      </c>
      <c r="M1739" s="178" t="str">
        <f>CONCATENATE(G1739,"- фактичесое посещение 1 ребенка в год")</f>
        <v>247- фактичесое посещение 1 ребенка в год</v>
      </c>
      <c r="N1739" s="133">
        <f>N1547</f>
        <v>103.30800858029397</v>
      </c>
      <c r="O1739" s="142">
        <f>MROUND(G1739*N1739,0.000001)</f>
        <v>25517.078118999998</v>
      </c>
      <c r="P1739" s="93"/>
      <c r="Q1739" s="93">
        <f t="shared" si="231"/>
        <v>60934782.548171997</v>
      </c>
    </row>
    <row r="1740" spans="1:17" s="94" customFormat="1" ht="30" x14ac:dyDescent="0.25">
      <c r="A1740" s="276"/>
      <c r="B1740" s="279"/>
      <c r="C1740" s="167" t="s">
        <v>96</v>
      </c>
      <c r="D1740" s="166" t="s">
        <v>97</v>
      </c>
      <c r="E1740" s="180" t="s">
        <v>98</v>
      </c>
      <c r="F1740" s="181" t="s">
        <v>203</v>
      </c>
      <c r="G1740" s="168">
        <f>MROUND(H1740*K1740*I1740/L1740,0.000001)</f>
        <v>1.8045929999999999</v>
      </c>
      <c r="H1740" s="171">
        <f>H1548</f>
        <v>20000</v>
      </c>
      <c r="I1740" s="176">
        <f t="shared" si="244"/>
        <v>0.21546836700000002</v>
      </c>
      <c r="J1740" s="182"/>
      <c r="K1740" s="184">
        <v>1</v>
      </c>
      <c r="L1740" s="184">
        <f>'норма часов'!$H$8</f>
        <v>2388</v>
      </c>
      <c r="M1740" s="178" t="str">
        <f>CONCATENATE(H1740," ",F1740," ","*",I1740,"/",L1740,"чел.")</f>
        <v>20000 компл. *0,215468367/2388чел.</v>
      </c>
      <c r="N1740" s="133">
        <f>N1548</f>
        <v>402.27559200000002</v>
      </c>
      <c r="O1740" s="142">
        <f>MROUND(G1740*N1740,0.000001)</f>
        <v>725.94371699999999</v>
      </c>
      <c r="P1740" s="93"/>
      <c r="Q1740" s="93">
        <f t="shared" si="231"/>
        <v>1733553.596196</v>
      </c>
    </row>
    <row r="1741" spans="1:17" s="94" customFormat="1" ht="30" x14ac:dyDescent="0.25">
      <c r="A1741" s="276"/>
      <c r="B1741" s="279"/>
      <c r="C1741" s="270" t="s">
        <v>85</v>
      </c>
      <c r="D1741" s="166" t="s">
        <v>99</v>
      </c>
      <c r="E1741" s="180" t="s">
        <v>202</v>
      </c>
      <c r="F1741" s="181" t="s">
        <v>204</v>
      </c>
      <c r="G1741" s="168">
        <f>MROUND(H1741*K1741*I1741/L1741,0.000001)</f>
        <v>0.543543</v>
      </c>
      <c r="H1741" s="171">
        <f>H1549</f>
        <v>502</v>
      </c>
      <c r="I1741" s="176">
        <f t="shared" si="244"/>
        <v>0.21546836700000002</v>
      </c>
      <c r="J1741" s="182"/>
      <c r="K1741" s="184">
        <v>12</v>
      </c>
      <c r="L1741" s="184">
        <f>'норма часов'!$H$8</f>
        <v>2388</v>
      </c>
      <c r="M1741" s="178" t="str">
        <f>CONCATENATE(H1741," ",F1741," ","*",I1741,"/",L1741,"чел.")</f>
        <v>502 гр. *0,215468367/2388чел.</v>
      </c>
      <c r="N1741" s="133">
        <f>N1549</f>
        <v>2231.1153867861885</v>
      </c>
      <c r="O1741" s="142">
        <f>MROUND(G1741*N1741,0.000001)</f>
        <v>1212.7071509999998</v>
      </c>
      <c r="P1741" s="93"/>
      <c r="Q1741" s="93">
        <f t="shared" si="231"/>
        <v>2895944.6765879998</v>
      </c>
    </row>
    <row r="1742" spans="1:17" s="94" customFormat="1" x14ac:dyDescent="0.25">
      <c r="A1742" s="276"/>
      <c r="B1742" s="279"/>
      <c r="C1742" s="270"/>
      <c r="D1742" s="166"/>
      <c r="E1742" s="180"/>
      <c r="F1742" s="181" t="s">
        <v>203</v>
      </c>
      <c r="G1742" s="168"/>
      <c r="H1742" s="171">
        <f>H1550</f>
        <v>0</v>
      </c>
      <c r="I1742" s="176">
        <f t="shared" si="244"/>
        <v>0.21546836700000002</v>
      </c>
      <c r="J1742" s="182"/>
      <c r="K1742" s="184">
        <v>1</v>
      </c>
      <c r="L1742" s="184">
        <f>'норма часов'!$H$8</f>
        <v>2388</v>
      </c>
      <c r="M1742" s="178"/>
      <c r="N1742" s="133">
        <f>N1550</f>
        <v>0</v>
      </c>
      <c r="O1742" s="142">
        <f>MROUND(G1742*N1742,0.000001)</f>
        <v>0</v>
      </c>
      <c r="P1742" s="93"/>
      <c r="Q1742" s="93">
        <f t="shared" si="231"/>
        <v>0</v>
      </c>
    </row>
    <row r="1743" spans="1:17" s="94" customFormat="1" x14ac:dyDescent="0.25">
      <c r="A1743" s="276"/>
      <c r="B1743" s="279"/>
      <c r="C1743" s="170" t="s">
        <v>259</v>
      </c>
      <c r="D1743" s="283"/>
      <c r="E1743" s="283"/>
      <c r="F1743" s="283"/>
      <c r="G1743" s="284"/>
      <c r="H1743" s="171"/>
      <c r="I1743" s="176">
        <f t="shared" si="244"/>
        <v>0.21546836700000002</v>
      </c>
      <c r="J1743" s="171"/>
      <c r="K1743" s="177"/>
      <c r="L1743" s="184"/>
      <c r="M1743" s="197"/>
      <c r="N1743" s="133"/>
      <c r="O1743" s="140">
        <f>O1741+O1742</f>
        <v>1212.7071509999998</v>
      </c>
      <c r="P1743" s="93"/>
      <c r="Q1743" s="93">
        <f t="shared" ref="Q1743:Q1812" si="245">O1743*L1743</f>
        <v>0</v>
      </c>
    </row>
    <row r="1744" spans="1:17" s="94" customFormat="1" x14ac:dyDescent="0.25">
      <c r="A1744" s="276"/>
      <c r="B1744" s="279"/>
      <c r="C1744" s="167"/>
      <c r="D1744" s="283" t="s">
        <v>51</v>
      </c>
      <c r="E1744" s="283"/>
      <c r="F1744" s="283"/>
      <c r="G1744" s="284"/>
      <c r="H1744" s="171"/>
      <c r="I1744" s="176">
        <f t="shared" si="244"/>
        <v>0.21546836700000002</v>
      </c>
      <c r="J1744" s="171"/>
      <c r="K1744" s="177"/>
      <c r="L1744" s="184"/>
      <c r="M1744" s="197"/>
      <c r="N1744" s="133"/>
      <c r="O1744" s="142"/>
      <c r="P1744" s="93"/>
      <c r="Q1744" s="93">
        <f t="shared" si="245"/>
        <v>0</v>
      </c>
    </row>
    <row r="1745" spans="1:17" s="94" customFormat="1" x14ac:dyDescent="0.25">
      <c r="A1745" s="276"/>
      <c r="B1745" s="279"/>
      <c r="C1745" s="170"/>
      <c r="D1745" s="286" t="s">
        <v>5</v>
      </c>
      <c r="E1745" s="286"/>
      <c r="F1745" s="286"/>
      <c r="G1745" s="287"/>
      <c r="H1745" s="171"/>
      <c r="I1745" s="176">
        <f t="shared" si="244"/>
        <v>0.21546836700000002</v>
      </c>
      <c r="J1745" s="171"/>
      <c r="K1745" s="177"/>
      <c r="L1745" s="184"/>
      <c r="M1745" s="197"/>
      <c r="N1745" s="139"/>
      <c r="O1745" s="140">
        <f>O1746+O1756+O1762+O1764+O1766+O1768+O1770</f>
        <v>46329.277306056829</v>
      </c>
      <c r="P1745" s="93"/>
      <c r="Q1745" s="93"/>
    </row>
    <row r="1746" spans="1:17" s="94" customFormat="1" x14ac:dyDescent="0.25">
      <c r="A1746" s="276"/>
      <c r="B1746" s="279"/>
      <c r="C1746" s="198" t="s">
        <v>57</v>
      </c>
      <c r="D1746" s="286" t="s">
        <v>6</v>
      </c>
      <c r="E1746" s="286"/>
      <c r="F1746" s="286"/>
      <c r="G1746" s="287"/>
      <c r="H1746" s="182"/>
      <c r="I1746" s="176">
        <f t="shared" si="244"/>
        <v>0.21546836700000002</v>
      </c>
      <c r="J1746" s="182"/>
      <c r="K1746" s="184"/>
      <c r="L1746" s="184"/>
      <c r="M1746" s="197"/>
      <c r="N1746" s="133"/>
      <c r="O1746" s="140">
        <f>O1747+O1748+O1752+O1755</f>
        <v>17469.516474056829</v>
      </c>
      <c r="P1746" s="93"/>
      <c r="Q1746" s="93">
        <f t="shared" si="245"/>
        <v>0</v>
      </c>
    </row>
    <row r="1747" spans="1:17" s="94" customFormat="1" ht="30" x14ac:dyDescent="0.25">
      <c r="A1747" s="276"/>
      <c r="B1747" s="279"/>
      <c r="C1747" s="198" t="s">
        <v>59</v>
      </c>
      <c r="D1747" s="166" t="s">
        <v>7</v>
      </c>
      <c r="E1747" s="199" t="s">
        <v>8</v>
      </c>
      <c r="F1747" s="199" t="s">
        <v>8</v>
      </c>
      <c r="G1747" s="168">
        <f>MROUND(H1747*K1747*I1747/L1747,0.000001)</f>
        <v>351.12613499999998</v>
      </c>
      <c r="H1747" s="219">
        <f>H1555</f>
        <v>3891472.4332458824</v>
      </c>
      <c r="I1747" s="176">
        <f t="shared" si="244"/>
        <v>0.21546836700000002</v>
      </c>
      <c r="J1747" s="182"/>
      <c r="K1747" s="184">
        <v>1</v>
      </c>
      <c r="L1747" s="184">
        <f>'норма часов'!$H$8</f>
        <v>2388</v>
      </c>
      <c r="M1747" s="178" t="str">
        <f>CONCATENATE(H1747," ",F1747,"(лимиты выделенные УЖКХ) ","*",I1747,"/",L1747,"чел.")</f>
        <v>3891472,43324588 кВт час.(лимиты выделенные УЖКХ) *0,215468367/2388чел.</v>
      </c>
      <c r="N1747" s="133">
        <f>N1555</f>
        <v>10.900877836777333</v>
      </c>
      <c r="O1747" s="142">
        <f>MROUND(G1747*N1747,0.000001)</f>
        <v>3827.5831029999999</v>
      </c>
      <c r="P1747" s="93"/>
      <c r="Q1747" s="93">
        <f t="shared" si="245"/>
        <v>9140268.4499639999</v>
      </c>
    </row>
    <row r="1748" spans="1:17" s="94" customFormat="1" ht="30" x14ac:dyDescent="0.25">
      <c r="A1748" s="276"/>
      <c r="B1748" s="279"/>
      <c r="C1748" s="198" t="s">
        <v>60</v>
      </c>
      <c r="D1748" s="166" t="s">
        <v>9</v>
      </c>
      <c r="E1748" s="199" t="s">
        <v>10</v>
      </c>
      <c r="F1748" s="199" t="s">
        <v>10</v>
      </c>
      <c r="G1748" s="168">
        <f>MROUND(H1748*K1748*I1748/L1748,0.0000001)</f>
        <v>2.6889018</v>
      </c>
      <c r="H1748" s="182">
        <f>H1556</f>
        <v>29800.65</v>
      </c>
      <c r="I1748" s="176">
        <f t="shared" si="244"/>
        <v>0.21546836700000002</v>
      </c>
      <c r="J1748" s="182"/>
      <c r="K1748" s="184">
        <v>1</v>
      </c>
      <c r="L1748" s="184">
        <f>'норма часов'!$H$8</f>
        <v>2388</v>
      </c>
      <c r="M1748" s="178" t="str">
        <f>CONCATENATE(H1748," ",F1748,"(лимиты выделенные УЖКХ) ","*",I1748,"/",L1748,"чел.")</f>
        <v>29800,65 Гкал(лимиты выделенные УЖКХ) *0,215468367/2388чел.</v>
      </c>
      <c r="N1748" s="133">
        <f>N1556</f>
        <v>2985.1699006565295</v>
      </c>
      <c r="O1748" s="142">
        <f>MROUND(G1748*N1748,0.000001)</f>
        <v>8026.8287189999992</v>
      </c>
      <c r="P1748" s="93"/>
      <c r="Q1748" s="93">
        <f t="shared" si="245"/>
        <v>19168066.980971999</v>
      </c>
    </row>
    <row r="1749" spans="1:17" s="94" customFormat="1" ht="30" x14ac:dyDescent="0.25">
      <c r="A1749" s="276"/>
      <c r="B1749" s="279"/>
      <c r="C1749" s="269" t="s">
        <v>61</v>
      </c>
      <c r="D1749" s="166" t="s">
        <v>12</v>
      </c>
      <c r="E1749" s="200" t="s">
        <v>11</v>
      </c>
      <c r="F1749" s="200" t="s">
        <v>11</v>
      </c>
      <c r="G1749" s="168">
        <f>MROUND(H1749*K1749*I1749/L1749,0.000001)</f>
        <v>20.557648</v>
      </c>
      <c r="H1749" s="182">
        <f>H1557</f>
        <v>227836.99175999995</v>
      </c>
      <c r="I1749" s="176">
        <f t="shared" si="244"/>
        <v>0.21546836700000002</v>
      </c>
      <c r="J1749" s="182"/>
      <c r="K1749" s="184">
        <v>1</v>
      </c>
      <c r="L1749" s="184">
        <f>'норма часов'!$H$8</f>
        <v>2388</v>
      </c>
      <c r="M1749" s="178" t="str">
        <f>CONCATENATE(H1749," ",F1749,"(лимиты выделенные УЖКХ) ","*",I1749,"/",L1749,"чел.")</f>
        <v>227836,99176 м3(лимиты выделенные УЖКХ) *0,215468367/2388чел.</v>
      </c>
      <c r="N1749" s="133">
        <f>N1557</f>
        <v>54.214179999999992</v>
      </c>
      <c r="O1749" s="142">
        <f>MROUND(G1749*N1749,0.000001)</f>
        <v>1114.5160289999999</v>
      </c>
      <c r="P1749" s="93"/>
      <c r="Q1749" s="93">
        <f t="shared" si="245"/>
        <v>2661464.2772519998</v>
      </c>
    </row>
    <row r="1750" spans="1:17" s="94" customFormat="1" ht="30" x14ac:dyDescent="0.25">
      <c r="A1750" s="276"/>
      <c r="B1750" s="279"/>
      <c r="C1750" s="269"/>
      <c r="D1750" s="166" t="s">
        <v>17</v>
      </c>
      <c r="E1750" s="200" t="s">
        <v>11</v>
      </c>
      <c r="F1750" s="200" t="s">
        <v>11</v>
      </c>
      <c r="G1750" s="168">
        <f>MROUND(H1750*K1750*I1750/L1750,0.0000000000001)</f>
        <v>2.8161184334499999E-2</v>
      </c>
      <c r="H1750" s="182">
        <f>H1558</f>
        <v>26.008809369960769</v>
      </c>
      <c r="I1750" s="176">
        <f t="shared" si="244"/>
        <v>0.21546836700000002</v>
      </c>
      <c r="J1750" s="182"/>
      <c r="K1750" s="184">
        <v>12</v>
      </c>
      <c r="L1750" s="184">
        <f>'норма часов'!$H$8</f>
        <v>2388</v>
      </c>
      <c r="M1750" s="178" t="str">
        <f>CONCATENATE(H1750," ",F1750,"(лимиты выделенные УЖКХ) ","*",I1750,"/",L1750,"чел.")</f>
        <v>26,0088093699608 м3(лимиты выделенные УЖКХ) *0,215468367/2388чел.</v>
      </c>
      <c r="N1750" s="133">
        <f>N1558</f>
        <v>60140.397503878732</v>
      </c>
      <c r="O1750" s="142">
        <f>MROUND(G1750*N1750,0.0000000000001)</f>
        <v>1693.6248200568327</v>
      </c>
      <c r="P1750" s="93"/>
      <c r="Q1750" s="93">
        <f t="shared" si="245"/>
        <v>4044376.0702957166</v>
      </c>
    </row>
    <row r="1751" spans="1:17" s="94" customFormat="1" ht="30" x14ac:dyDescent="0.25">
      <c r="A1751" s="276"/>
      <c r="B1751" s="279"/>
      <c r="C1751" s="269"/>
      <c r="D1751" s="166" t="s">
        <v>13</v>
      </c>
      <c r="E1751" s="200" t="s">
        <v>11</v>
      </c>
      <c r="F1751" s="200" t="s">
        <v>11</v>
      </c>
      <c r="G1751" s="168">
        <f>MROUND(H1751*K1751*I1751/L1751,0.000001)</f>
        <v>20.557648</v>
      </c>
      <c r="H1751" s="182">
        <f>H1559</f>
        <v>227836.99175999995</v>
      </c>
      <c r="I1751" s="176">
        <f t="shared" si="244"/>
        <v>0.21546836700000002</v>
      </c>
      <c r="J1751" s="182"/>
      <c r="K1751" s="184">
        <v>1</v>
      </c>
      <c r="L1751" s="184">
        <f>'норма часов'!$H$8</f>
        <v>2388</v>
      </c>
      <c r="M1751" s="178" t="str">
        <f>CONCATENATE(H1751," ",F1751,"(лимиты выделенные УЖКХ) ","*",I1751,"/",L1751,"чел.")</f>
        <v>227836,99176 м3(лимиты выделенные УЖКХ) *0,215468367/2388чел.</v>
      </c>
      <c r="N1751" s="133">
        <f>N1559</f>
        <v>114.50116551414543</v>
      </c>
      <c r="O1751" s="142">
        <f>MROUND(G1751*N1751,0.000001)</f>
        <v>2353.874656</v>
      </c>
      <c r="P1751" s="93"/>
      <c r="Q1751" s="93">
        <f t="shared" si="245"/>
        <v>5621052.6785279997</v>
      </c>
    </row>
    <row r="1752" spans="1:17" s="94" customFormat="1" ht="28.5" x14ac:dyDescent="0.25">
      <c r="A1752" s="276"/>
      <c r="B1752" s="279"/>
      <c r="C1752" s="201" t="s">
        <v>253</v>
      </c>
      <c r="D1752" s="166"/>
      <c r="E1752" s="200"/>
      <c r="F1752" s="200"/>
      <c r="G1752" s="168"/>
      <c r="H1752" s="182"/>
      <c r="I1752" s="176"/>
      <c r="J1752" s="182"/>
      <c r="K1752" s="184"/>
      <c r="L1752" s="184"/>
      <c r="M1752" s="178"/>
      <c r="N1752" s="139"/>
      <c r="O1752" s="140">
        <f>SUM(O1749:O1751)</f>
        <v>5162.0155050568328</v>
      </c>
      <c r="P1752" s="93"/>
      <c r="Q1752" s="93">
        <f t="shared" si="245"/>
        <v>0</v>
      </c>
    </row>
    <row r="1753" spans="1:17" s="94" customFormat="1" x14ac:dyDescent="0.25">
      <c r="A1753" s="276"/>
      <c r="B1753" s="279"/>
      <c r="C1753" s="269" t="s">
        <v>208</v>
      </c>
      <c r="D1753" s="166" t="s">
        <v>21</v>
      </c>
      <c r="E1753" s="96" t="s">
        <v>11</v>
      </c>
      <c r="F1753" s="96" t="s">
        <v>11</v>
      </c>
      <c r="G1753" s="168">
        <f>MROUND(H1753*K1753*I1753/L1753,0.0000001)</f>
        <v>3.1552400000000001E-2</v>
      </c>
      <c r="H1753" s="182">
        <f>H1561</f>
        <v>349.68999999999994</v>
      </c>
      <c r="I1753" s="176">
        <f>I1751</f>
        <v>0.21546836700000002</v>
      </c>
      <c r="J1753" s="182"/>
      <c r="K1753" s="184">
        <v>1</v>
      </c>
      <c r="L1753" s="184">
        <f>'норма часов'!$H$8</f>
        <v>2388</v>
      </c>
      <c r="M1753" s="178" t="str">
        <f>CONCATENATE(H1753," ",F1753," ","*",I1753,"/",L1753,"чел.")</f>
        <v>349,69 м3 *0,215468367/2388чел.</v>
      </c>
      <c r="N1753" s="133">
        <f>N1561</f>
        <v>9316.0943407017676</v>
      </c>
      <c r="O1753" s="142">
        <f>MROUND(G1753*N1753,0.000001)</f>
        <v>293.94513499999999</v>
      </c>
      <c r="P1753" s="93"/>
      <c r="Q1753" s="93">
        <f t="shared" si="245"/>
        <v>701940.98237999994</v>
      </c>
    </row>
    <row r="1754" spans="1:17" s="94" customFormat="1" ht="45" x14ac:dyDescent="0.25">
      <c r="A1754" s="276"/>
      <c r="B1754" s="279"/>
      <c r="C1754" s="269"/>
      <c r="D1754" s="166" t="s">
        <v>22</v>
      </c>
      <c r="E1754" s="96" t="s">
        <v>23</v>
      </c>
      <c r="F1754" s="96" t="s">
        <v>26</v>
      </c>
      <c r="G1754" s="168">
        <f>MROUND(H1754*K1754*I1754/L1754,0.00000001)</f>
        <v>2.5625220000000001E-2</v>
      </c>
      <c r="H1754" s="182">
        <f>H1562</f>
        <v>284</v>
      </c>
      <c r="I1754" s="176">
        <f t="shared" si="244"/>
        <v>0.21546836700000002</v>
      </c>
      <c r="J1754" s="182"/>
      <c r="K1754" s="184">
        <v>1</v>
      </c>
      <c r="L1754" s="184">
        <f>'норма часов'!$H$8</f>
        <v>2388</v>
      </c>
      <c r="M1754" s="178" t="str">
        <f>CONCATENATE(H1754," ",F1754,"(потребность из расчета 4 контейнера для уборки территории весной и осенью на 1 учреждение)","*",I1754,"/",L1754,"чел.")</f>
        <v>284 шт(потребность из расчета 4 контейнера для уборки территории весной и осенью на 1 учреждение)*0,215468367/2388чел.</v>
      </c>
      <c r="N1754" s="133">
        <f>N1562</f>
        <v>6210.8349647887389</v>
      </c>
      <c r="O1754" s="142">
        <f>MROUND(G1754*N1754,0.000001)-0.01</f>
        <v>159.144012</v>
      </c>
      <c r="P1754" s="93"/>
      <c r="Q1754" s="93">
        <f t="shared" si="245"/>
        <v>380035.90065600001</v>
      </c>
    </row>
    <row r="1755" spans="1:17" s="94" customFormat="1" ht="28.5" x14ac:dyDescent="0.25">
      <c r="A1755" s="276"/>
      <c r="B1755" s="279"/>
      <c r="C1755" s="201" t="s">
        <v>254</v>
      </c>
      <c r="D1755" s="166"/>
      <c r="E1755" s="96"/>
      <c r="F1755" s="96"/>
      <c r="G1755" s="168"/>
      <c r="H1755" s="182"/>
      <c r="I1755" s="176"/>
      <c r="J1755" s="182"/>
      <c r="K1755" s="184"/>
      <c r="L1755" s="184"/>
      <c r="M1755" s="178"/>
      <c r="N1755" s="139"/>
      <c r="O1755" s="140">
        <f>SUM(O1753:O1754)</f>
        <v>453.08914700000003</v>
      </c>
      <c r="P1755" s="93"/>
      <c r="Q1755" s="93">
        <f t="shared" si="245"/>
        <v>0</v>
      </c>
    </row>
    <row r="1756" spans="1:17" s="94" customFormat="1" x14ac:dyDescent="0.25">
      <c r="A1756" s="276"/>
      <c r="B1756" s="279"/>
      <c r="C1756" s="198"/>
      <c r="D1756" s="285" t="s">
        <v>14</v>
      </c>
      <c r="E1756" s="285"/>
      <c r="F1756" s="285"/>
      <c r="G1756" s="284"/>
      <c r="H1756" s="204"/>
      <c r="I1756" s="176">
        <f>I1751</f>
        <v>0.21546836700000002</v>
      </c>
      <c r="J1756" s="204"/>
      <c r="K1756" s="205"/>
      <c r="L1756" s="184"/>
      <c r="M1756" s="197"/>
      <c r="N1756" s="133"/>
      <c r="O1756" s="140">
        <f>O1760+O1761</f>
        <v>21581.028223000001</v>
      </c>
      <c r="P1756" s="93"/>
      <c r="Q1756" s="93"/>
    </row>
    <row r="1757" spans="1:17" s="94" customFormat="1" x14ac:dyDescent="0.25">
      <c r="A1757" s="276"/>
      <c r="B1757" s="279"/>
      <c r="C1757" s="269" t="s">
        <v>62</v>
      </c>
      <c r="D1757" s="166" t="s">
        <v>41</v>
      </c>
      <c r="E1757" s="193" t="s">
        <v>20</v>
      </c>
      <c r="F1757" s="193" t="s">
        <v>20</v>
      </c>
      <c r="G1757" s="168">
        <f>MROUND(H1757*K1757*I1757/L1757,0.00000001)</f>
        <v>3.1269150200000002</v>
      </c>
      <c r="H1757" s="182">
        <f>H1565</f>
        <v>34655.078000000001</v>
      </c>
      <c r="I1757" s="176">
        <f t="shared" si="244"/>
        <v>0.21546836700000002</v>
      </c>
      <c r="J1757" s="182"/>
      <c r="K1757" s="184">
        <v>1</v>
      </c>
      <c r="L1757" s="184">
        <f>'норма часов'!$H$8</f>
        <v>2388</v>
      </c>
      <c r="M1757" s="161" t="str">
        <f>CONCATENATE(H1757," ",F1757," ","*",I1757,"/",L1757,"чел.")</f>
        <v>34655,078 м2 *0,215468367/2388чел.</v>
      </c>
      <c r="N1757" s="133">
        <f>N1565</f>
        <v>1074.0378076771317</v>
      </c>
      <c r="O1757" s="142">
        <f>MROUND(G1757*N1757,0.000001)</f>
        <v>3358.4249529999997</v>
      </c>
      <c r="P1757" s="93"/>
      <c r="Q1757" s="93">
        <f t="shared" si="245"/>
        <v>8019918.7877639998</v>
      </c>
    </row>
    <row r="1758" spans="1:17" s="94" customFormat="1" x14ac:dyDescent="0.25">
      <c r="A1758" s="276"/>
      <c r="B1758" s="279"/>
      <c r="C1758" s="269"/>
      <c r="D1758" s="166" t="s">
        <v>41</v>
      </c>
      <c r="E1758" s="193" t="s">
        <v>78</v>
      </c>
      <c r="F1758" s="193" t="s">
        <v>78</v>
      </c>
      <c r="G1758" s="168">
        <f>MROUND(H1758*K1758*I1758/L1758,0.00000001)</f>
        <v>0.89760439999999997</v>
      </c>
      <c r="H1758" s="182">
        <f>H1566</f>
        <v>9948</v>
      </c>
      <c r="I1758" s="176">
        <f t="shared" si="244"/>
        <v>0.21546836700000002</v>
      </c>
      <c r="J1758" s="182"/>
      <c r="K1758" s="184">
        <v>1</v>
      </c>
      <c r="L1758" s="184">
        <f>'норма часов'!$H$8</f>
        <v>2388</v>
      </c>
      <c r="M1758" s="161" t="str">
        <f>CONCATENATE(H1758," ",F1758," ","*",I1758,"/",L1758,"чел.")</f>
        <v>9948 погон.м. *0,215468367/2388чел.</v>
      </c>
      <c r="N1758" s="133">
        <f>N1566</f>
        <v>2500</v>
      </c>
      <c r="O1758" s="142">
        <f>MROUND(G1758*N1758,0.000001)</f>
        <v>2244.011</v>
      </c>
      <c r="P1758" s="93"/>
      <c r="Q1758" s="93">
        <f t="shared" si="245"/>
        <v>5358698.2680000002</v>
      </c>
    </row>
    <row r="1759" spans="1:17" s="94" customFormat="1" x14ac:dyDescent="0.25">
      <c r="A1759" s="276"/>
      <c r="B1759" s="279"/>
      <c r="C1759" s="269"/>
      <c r="D1759" s="166" t="s">
        <v>41</v>
      </c>
      <c r="E1759" s="193" t="s">
        <v>48</v>
      </c>
      <c r="F1759" s="193" t="s">
        <v>48</v>
      </c>
      <c r="G1759" s="168">
        <f>MROUND(H1759*K1759*I1759/L1759,0.0000000001)</f>
        <v>0.1860535062</v>
      </c>
      <c r="H1759" s="182">
        <f>H1567</f>
        <v>2062</v>
      </c>
      <c r="I1759" s="176">
        <f t="shared" si="244"/>
        <v>0.21546836700000002</v>
      </c>
      <c r="J1759" s="182"/>
      <c r="K1759" s="184">
        <v>1</v>
      </c>
      <c r="L1759" s="184">
        <f>'норма часов'!$H$8</f>
        <v>2388</v>
      </c>
      <c r="M1759" s="161" t="str">
        <f>CONCATENATE(H1759," ",F1759," ","*",I1759,"/",L1759,"чел.")</f>
        <v>2062 шт. *0,215468367/2388чел.</v>
      </c>
      <c r="N1759" s="133">
        <f>N1567</f>
        <v>85881.704655674097</v>
      </c>
      <c r="O1759" s="142">
        <f>MROUND(G1759*N1759,0.000001)</f>
        <v>15978.592269999999</v>
      </c>
      <c r="P1759" s="93"/>
      <c r="Q1759" s="93">
        <f t="shared" si="245"/>
        <v>38156878.34076</v>
      </c>
    </row>
    <row r="1760" spans="1:17" s="94" customFormat="1" ht="28.5" x14ac:dyDescent="0.25">
      <c r="A1760" s="276"/>
      <c r="B1760" s="279"/>
      <c r="C1760" s="201" t="s">
        <v>252</v>
      </c>
      <c r="D1760" s="166"/>
      <c r="E1760" s="193"/>
      <c r="F1760" s="193"/>
      <c r="G1760" s="168"/>
      <c r="H1760" s="182"/>
      <c r="I1760" s="176"/>
      <c r="J1760" s="182"/>
      <c r="K1760" s="184"/>
      <c r="L1760" s="184"/>
      <c r="M1760" s="178"/>
      <c r="N1760" s="139"/>
      <c r="O1760" s="140">
        <f>SUM(O1757:O1759)</f>
        <v>21581.028223000001</v>
      </c>
      <c r="P1760" s="93"/>
      <c r="Q1760" s="93">
        <f t="shared" si="245"/>
        <v>0</v>
      </c>
    </row>
    <row r="1761" spans="1:17" s="94" customFormat="1" x14ac:dyDescent="0.25">
      <c r="A1761" s="276"/>
      <c r="B1761" s="279"/>
      <c r="C1761" s="198" t="s">
        <v>63</v>
      </c>
      <c r="D1761" s="166"/>
      <c r="E1761" s="193"/>
      <c r="F1761" s="193" t="s">
        <v>20</v>
      </c>
      <c r="G1761" s="168"/>
      <c r="H1761" s="182">
        <f>H1665</f>
        <v>0</v>
      </c>
      <c r="I1761" s="176">
        <f>I1759</f>
        <v>0.21546836700000002</v>
      </c>
      <c r="J1761" s="182"/>
      <c r="K1761" s="184">
        <v>12</v>
      </c>
      <c r="L1761" s="184">
        <f>'норма часов'!$H$8</f>
        <v>2388</v>
      </c>
      <c r="M1761" s="178"/>
      <c r="N1761" s="133">
        <f>N1665</f>
        <v>0</v>
      </c>
      <c r="O1761" s="142">
        <f>MROUND(G1761*N1761,0.000001)</f>
        <v>0</v>
      </c>
      <c r="P1761" s="93"/>
      <c r="Q1761" s="93"/>
    </row>
    <row r="1762" spans="1:17" s="94" customFormat="1" x14ac:dyDescent="0.25">
      <c r="A1762" s="276"/>
      <c r="B1762" s="279"/>
      <c r="C1762" s="198"/>
      <c r="D1762" s="283" t="s">
        <v>52</v>
      </c>
      <c r="E1762" s="283"/>
      <c r="F1762" s="283"/>
      <c r="G1762" s="284"/>
      <c r="H1762" s="171"/>
      <c r="I1762" s="176">
        <f t="shared" si="244"/>
        <v>0.21546836700000002</v>
      </c>
      <c r="J1762" s="171"/>
      <c r="K1762" s="177"/>
      <c r="L1762" s="184"/>
      <c r="M1762" s="197"/>
      <c r="N1762" s="133"/>
      <c r="O1762" s="140"/>
      <c r="P1762" s="93"/>
      <c r="Q1762" s="93">
        <f t="shared" si="245"/>
        <v>0</v>
      </c>
    </row>
    <row r="1763" spans="1:17" s="94" customFormat="1" x14ac:dyDescent="0.25">
      <c r="A1763" s="276"/>
      <c r="B1763" s="279"/>
      <c r="C1763" s="198"/>
      <c r="D1763" s="179"/>
      <c r="E1763" s="180"/>
      <c r="F1763" s="181"/>
      <c r="G1763" s="168"/>
      <c r="H1763" s="171"/>
      <c r="I1763" s="176">
        <f t="shared" si="244"/>
        <v>0.21546836700000002</v>
      </c>
      <c r="J1763" s="171"/>
      <c r="K1763" s="177"/>
      <c r="L1763" s="184"/>
      <c r="M1763" s="197"/>
      <c r="N1763" s="133"/>
      <c r="O1763" s="142"/>
      <c r="P1763" s="93"/>
      <c r="Q1763" s="93">
        <f t="shared" si="245"/>
        <v>0</v>
      </c>
    </row>
    <row r="1764" spans="1:17" s="94" customFormat="1" x14ac:dyDescent="0.25">
      <c r="A1764" s="276"/>
      <c r="B1764" s="279"/>
      <c r="C1764" s="267" t="s">
        <v>101</v>
      </c>
      <c r="D1764" s="288" t="s">
        <v>53</v>
      </c>
      <c r="E1764" s="288"/>
      <c r="F1764" s="288"/>
      <c r="G1764" s="289"/>
      <c r="H1764" s="171"/>
      <c r="I1764" s="176">
        <f t="shared" si="244"/>
        <v>0.21546836700000002</v>
      </c>
      <c r="J1764" s="171"/>
      <c r="K1764" s="177"/>
      <c r="L1764" s="184"/>
      <c r="M1764" s="197"/>
      <c r="N1764" s="133"/>
      <c r="O1764" s="140">
        <f>O1765</f>
        <v>33.192675000000001</v>
      </c>
      <c r="P1764" s="93"/>
      <c r="Q1764" s="93">
        <f t="shared" si="245"/>
        <v>0</v>
      </c>
    </row>
    <row r="1765" spans="1:17" s="94" customFormat="1" ht="45" x14ac:dyDescent="0.25">
      <c r="A1765" s="276"/>
      <c r="B1765" s="279"/>
      <c r="C1765" s="268"/>
      <c r="D1765" s="166" t="s">
        <v>286</v>
      </c>
      <c r="E1765" s="180" t="s">
        <v>26</v>
      </c>
      <c r="F1765" s="180" t="s">
        <v>26</v>
      </c>
      <c r="G1765" s="168">
        <f>MROUND(H1765*K1765*I1765/L1765,0.00000001)</f>
        <v>7.5792890000000002E-2</v>
      </c>
      <c r="H1765" s="171">
        <f>$H$1573</f>
        <v>70</v>
      </c>
      <c r="I1765" s="176">
        <f>I1763</f>
        <v>0.21546836700000002</v>
      </c>
      <c r="J1765" s="171"/>
      <c r="K1765" s="177">
        <v>12</v>
      </c>
      <c r="L1765" s="184">
        <f>'норма часов'!$H$8</f>
        <v>2388</v>
      </c>
      <c r="M1765" s="178" t="str">
        <f>CONCATENATE(H1765," ",F1765," ","в мес.","*",K1765,"мес.","*",I1765,"/",L1765,"чел.")</f>
        <v>70 шт в мес.*12мес.*0,215468367/2388чел.</v>
      </c>
      <c r="N1765" s="133">
        <f>$N$1573</f>
        <v>437.93916666666689</v>
      </c>
      <c r="O1765" s="142">
        <f>MROUND(G1765*N1765,0.000001)</f>
        <v>33.192675000000001</v>
      </c>
      <c r="P1765" s="93"/>
      <c r="Q1765" s="93">
        <f t="shared" si="245"/>
        <v>79264.107900000003</v>
      </c>
    </row>
    <row r="1766" spans="1:17" s="94" customFormat="1" x14ac:dyDescent="0.25">
      <c r="A1766" s="276"/>
      <c r="B1766" s="279"/>
      <c r="C1766" s="269" t="s">
        <v>102</v>
      </c>
      <c r="D1766" s="288" t="s">
        <v>54</v>
      </c>
      <c r="E1766" s="288"/>
      <c r="F1766" s="288"/>
      <c r="G1766" s="289"/>
      <c r="H1766" s="171"/>
      <c r="I1766" s="176">
        <f>I1764</f>
        <v>0.21546836700000002</v>
      </c>
      <c r="J1766" s="182"/>
      <c r="K1766" s="177"/>
      <c r="L1766" s="184"/>
      <c r="M1766" s="197"/>
      <c r="N1766" s="133"/>
      <c r="O1766" s="140">
        <f>O1767</f>
        <v>11.357275</v>
      </c>
      <c r="P1766" s="93"/>
      <c r="Q1766" s="93">
        <f t="shared" si="245"/>
        <v>0</v>
      </c>
    </row>
    <row r="1767" spans="1:17" s="94" customFormat="1" x14ac:dyDescent="0.25">
      <c r="A1767" s="276"/>
      <c r="B1767" s="279"/>
      <c r="C1767" s="269"/>
      <c r="D1767" s="179" t="s">
        <v>103</v>
      </c>
      <c r="E1767" s="180" t="s">
        <v>26</v>
      </c>
      <c r="F1767" s="180" t="s">
        <v>26</v>
      </c>
      <c r="G1767" s="168">
        <f>MROUND(H1767*K1767*I1767/L1767,0.0000001)</f>
        <v>4.3309999999999998E-3</v>
      </c>
      <c r="H1767" s="182">
        <v>4</v>
      </c>
      <c r="I1767" s="176">
        <f t="shared" si="244"/>
        <v>0.21546836700000002</v>
      </c>
      <c r="J1767" s="182"/>
      <c r="K1767" s="184">
        <v>12</v>
      </c>
      <c r="L1767" s="184">
        <f>'норма часов'!$H$8</f>
        <v>2388</v>
      </c>
      <c r="M1767" s="178" t="str">
        <f>CONCATENATE(H1767," ",F1767," ","в мес.","*",K1767,"мес.","*",I1767,"/",L1767,"чел.")</f>
        <v>4 шт в мес.*12мес.*0,215468367/2388чел.</v>
      </c>
      <c r="N1767" s="133">
        <f>N1575</f>
        <v>2622.3216666666667</v>
      </c>
      <c r="O1767" s="142">
        <f>MROUND(G1767*N1767,0.000001)</f>
        <v>11.357275</v>
      </c>
      <c r="P1767" s="93"/>
      <c r="Q1767" s="93">
        <f t="shared" si="245"/>
        <v>27121.172699999999</v>
      </c>
    </row>
    <row r="1768" spans="1:17" s="94" customFormat="1" x14ac:dyDescent="0.25">
      <c r="A1768" s="276"/>
      <c r="B1768" s="279"/>
      <c r="C1768" s="198"/>
      <c r="D1768" s="283" t="s">
        <v>55</v>
      </c>
      <c r="E1768" s="283"/>
      <c r="F1768" s="283"/>
      <c r="G1768" s="284"/>
      <c r="H1768" s="171"/>
      <c r="I1768" s="176">
        <f t="shared" si="244"/>
        <v>0.21546836700000002</v>
      </c>
      <c r="J1768" s="171"/>
      <c r="K1768" s="177"/>
      <c r="L1768" s="184"/>
      <c r="M1768" s="197"/>
      <c r="N1768" s="133"/>
      <c r="O1768" s="142"/>
      <c r="P1768" s="93"/>
      <c r="Q1768" s="93">
        <f t="shared" si="245"/>
        <v>0</v>
      </c>
    </row>
    <row r="1769" spans="1:17" s="94" customFormat="1" x14ac:dyDescent="0.25">
      <c r="A1769" s="276"/>
      <c r="B1769" s="279"/>
      <c r="C1769" s="198"/>
      <c r="D1769" s="166"/>
      <c r="E1769" s="96"/>
      <c r="F1769" s="206"/>
      <c r="G1769" s="161"/>
      <c r="H1769" s="171"/>
      <c r="I1769" s="176">
        <f t="shared" si="244"/>
        <v>0.21546836700000002</v>
      </c>
      <c r="J1769" s="171"/>
      <c r="K1769" s="177"/>
      <c r="L1769" s="184"/>
      <c r="M1769" s="197"/>
      <c r="N1769" s="133"/>
      <c r="O1769" s="142"/>
      <c r="P1769" s="93"/>
      <c r="Q1769" s="93">
        <f t="shared" si="245"/>
        <v>0</v>
      </c>
    </row>
    <row r="1770" spans="1:17" s="94" customFormat="1" x14ac:dyDescent="0.25">
      <c r="A1770" s="276"/>
      <c r="B1770" s="279"/>
      <c r="C1770" s="198"/>
      <c r="D1770" s="288" t="s">
        <v>56</v>
      </c>
      <c r="E1770" s="288"/>
      <c r="F1770" s="288"/>
      <c r="G1770" s="289"/>
      <c r="H1770" s="182"/>
      <c r="I1770" s="176">
        <f t="shared" si="244"/>
        <v>0.21546836700000002</v>
      </c>
      <c r="J1770" s="182"/>
      <c r="K1770" s="184"/>
      <c r="L1770" s="184"/>
      <c r="M1770" s="197"/>
      <c r="N1770" s="133"/>
      <c r="O1770" s="140">
        <f>O1778+O1801+O1802+O1817+O1818+O1819+O1822</f>
        <v>7234.1826589999991</v>
      </c>
      <c r="P1770" s="93"/>
      <c r="Q1770" s="93"/>
    </row>
    <row r="1771" spans="1:17" s="94" customFormat="1" ht="45" x14ac:dyDescent="0.25">
      <c r="A1771" s="276"/>
      <c r="B1771" s="279"/>
      <c r="C1771" s="269" t="s">
        <v>64</v>
      </c>
      <c r="D1771" s="166" t="s">
        <v>24</v>
      </c>
      <c r="E1771" s="96" t="s">
        <v>20</v>
      </c>
      <c r="F1771" s="96" t="s">
        <v>209</v>
      </c>
      <c r="G1771" s="168">
        <f>MROUND(H1771*K1771*I1771/L1771,0.000001)</f>
        <v>135.79662099999999</v>
      </c>
      <c r="H1771" s="182">
        <f>H1579</f>
        <v>125417.61000000002</v>
      </c>
      <c r="I1771" s="176">
        <f t="shared" si="244"/>
        <v>0.21546836700000002</v>
      </c>
      <c r="J1771" s="182"/>
      <c r="K1771" s="184">
        <v>12</v>
      </c>
      <c r="L1771" s="184">
        <f>'норма часов'!$H$8</f>
        <v>2388</v>
      </c>
      <c r="M1771" s="178" t="str">
        <f>CONCATENATE(H1771," ",F1771," ","в мес.","*",K1771,"мес.","*",I1771,"/",L1771,"чел.")</f>
        <v>125417,61 м2 (обрабатываемая площадь) в мес.*12мес.*0,215468367/2388чел.</v>
      </c>
      <c r="N1771" s="133">
        <f>N1579</f>
        <v>1.2085484114498219</v>
      </c>
      <c r="O1771" s="142">
        <f>MROUND(G1771*N1771,0.000001)</f>
        <v>164.11679100000001</v>
      </c>
      <c r="P1771" s="93"/>
      <c r="Q1771" s="93">
        <f t="shared" si="245"/>
        <v>391910.896908</v>
      </c>
    </row>
    <row r="1772" spans="1:17" s="94" customFormat="1" ht="45" x14ac:dyDescent="0.25">
      <c r="A1772" s="276"/>
      <c r="B1772" s="279"/>
      <c r="C1772" s="269"/>
      <c r="D1772" s="166" t="s">
        <v>77</v>
      </c>
      <c r="E1772" s="96" t="s">
        <v>20</v>
      </c>
      <c r="F1772" s="96" t="s">
        <v>209</v>
      </c>
      <c r="G1772" s="168">
        <f>MROUND(H1772*K1772*I1772/L1772,0.000001)</f>
        <v>135.79662099999999</v>
      </c>
      <c r="H1772" s="182">
        <f>H1580</f>
        <v>125417.61000000002</v>
      </c>
      <c r="I1772" s="176">
        <f t="shared" si="244"/>
        <v>0.21546836700000002</v>
      </c>
      <c r="J1772" s="182"/>
      <c r="K1772" s="184">
        <v>12</v>
      </c>
      <c r="L1772" s="184">
        <f>'норма часов'!$H$8</f>
        <v>2388</v>
      </c>
      <c r="M1772" s="178" t="str">
        <f>CONCATENATE(H1772," ",F1772," ","в мес.","*",K1772,"мес.","*",I1772,"/",L1772,"чел.")</f>
        <v>125417,61 м2 (обрабатываемая площадь) в мес.*12мес.*0,215468367/2388чел.</v>
      </c>
      <c r="N1772" s="133">
        <f>N1580</f>
        <v>1.5961959807717587</v>
      </c>
      <c r="O1772" s="142">
        <f>MROUND(G1772*N1772,0.000001)</f>
        <v>216.75802099999999</v>
      </c>
      <c r="P1772" s="93"/>
      <c r="Q1772" s="93">
        <f t="shared" si="245"/>
        <v>517618.15414799994</v>
      </c>
    </row>
    <row r="1773" spans="1:17" s="94" customFormat="1" ht="45" x14ac:dyDescent="0.25">
      <c r="A1773" s="276"/>
      <c r="B1773" s="279"/>
      <c r="C1773" s="269"/>
      <c r="D1773" s="166" t="s">
        <v>298</v>
      </c>
      <c r="E1773" s="96" t="s">
        <v>20</v>
      </c>
      <c r="F1773" s="96" t="s">
        <v>209</v>
      </c>
      <c r="G1773" s="168">
        <f>MROUND(H1773*K1773*I1773/L1773,0.00000001)</f>
        <v>135.7966212</v>
      </c>
      <c r="H1773" s="182">
        <f>H1581</f>
        <v>125417.61000000002</v>
      </c>
      <c r="I1773" s="176">
        <f>I1769</f>
        <v>0.21546836700000002</v>
      </c>
      <c r="J1773" s="182"/>
      <c r="K1773" s="184">
        <v>12</v>
      </c>
      <c r="L1773" s="184">
        <f>'норма часов'!$H$8</f>
        <v>2388</v>
      </c>
      <c r="M1773" s="178" t="str">
        <f t="shared" ref="M1773:M1775" si="246">CONCATENATE(H1773," ",F1773," ","в мес.","*",K1773,"мес.","*",I1773,"/",L1773,"чел.")</f>
        <v>125417,61 м2 (обрабатываемая площадь) в мес.*12мес.*0,215468367/2388чел.</v>
      </c>
      <c r="N1773" s="133">
        <f>N1581</f>
        <v>0.57006999123435143</v>
      </c>
      <c r="O1773" s="142">
        <f t="shared" ref="O1773:O1775" si="247">MROUND(G1773*N1773,0.000001)</f>
        <v>77.413578999999999</v>
      </c>
      <c r="P1773" s="93"/>
      <c r="Q1773" s="93">
        <f t="shared" si="245"/>
        <v>184863.62665200001</v>
      </c>
    </row>
    <row r="1774" spans="1:17" s="94" customFormat="1" ht="45" x14ac:dyDescent="0.25">
      <c r="A1774" s="276"/>
      <c r="B1774" s="279"/>
      <c r="C1774" s="269"/>
      <c r="D1774" s="166" t="s">
        <v>299</v>
      </c>
      <c r="E1774" s="96" t="s">
        <v>20</v>
      </c>
      <c r="F1774" s="96" t="s">
        <v>209</v>
      </c>
      <c r="G1774" s="168">
        <f>MROUND(H1774*K1774*I1774/L1774,0.00000001)</f>
        <v>271.59324241000002</v>
      </c>
      <c r="H1774" s="182">
        <f>H1582</f>
        <v>125417.61000000002</v>
      </c>
      <c r="I1774" s="176">
        <f>I1770</f>
        <v>0.21546836700000002</v>
      </c>
      <c r="J1774" s="182"/>
      <c r="K1774" s="184">
        <v>24</v>
      </c>
      <c r="L1774" s="184">
        <f>'норма часов'!$H$8</f>
        <v>2388</v>
      </c>
      <c r="M1774" s="178" t="str">
        <f>CONCATENATE(H1774," ",F1774," ","в год","*",K1774," раза в год","*",I1774,"/",L1774,"чел.")</f>
        <v>125417,61 м2 (обрабатываемая площадь) в год*24 раза в год*0,215468367/2388чел.</v>
      </c>
      <c r="N1774" s="133">
        <f>$N$1582</f>
        <v>2.3942939910910437</v>
      </c>
      <c r="O1774" s="142">
        <f t="shared" si="247"/>
        <v>650.27406799999994</v>
      </c>
      <c r="P1774" s="93"/>
      <c r="Q1774" s="93">
        <f t="shared" si="245"/>
        <v>1552854.4743839998</v>
      </c>
    </row>
    <row r="1775" spans="1:17" s="94" customFormat="1" ht="45" x14ac:dyDescent="0.25">
      <c r="A1775" s="276"/>
      <c r="B1775" s="279"/>
      <c r="C1775" s="269"/>
      <c r="D1775" s="166" t="s">
        <v>300</v>
      </c>
      <c r="E1775" s="96" t="s">
        <v>280</v>
      </c>
      <c r="F1775" s="96" t="s">
        <v>281</v>
      </c>
      <c r="G1775" s="168">
        <f>MROUND(H1775*K1775*I1775/L1775,0.00000001)</f>
        <v>2.8151600000000001E-3</v>
      </c>
      <c r="H1775" s="182">
        <f>$H$1583</f>
        <v>31.200000000000021</v>
      </c>
      <c r="I1775" s="176">
        <f>I1771</f>
        <v>0.21546836700000002</v>
      </c>
      <c r="J1775" s="182"/>
      <c r="K1775" s="184">
        <v>1</v>
      </c>
      <c r="L1775" s="184">
        <f>'норма часов'!$H$8</f>
        <v>2388</v>
      </c>
      <c r="M1775" s="178" t="str">
        <f t="shared" si="246"/>
        <v>31,2 га (обрабатываемая площадь) в мес.*1мес.*0,215468367/2388чел.</v>
      </c>
      <c r="N1775" s="133">
        <f>$N$1583</f>
        <v>570.07083333333367</v>
      </c>
      <c r="O1775" s="142">
        <f t="shared" si="247"/>
        <v>1.604841</v>
      </c>
      <c r="P1775" s="93"/>
      <c r="Q1775" s="93">
        <f t="shared" si="245"/>
        <v>3832.3603079999998</v>
      </c>
    </row>
    <row r="1776" spans="1:17" s="94" customFormat="1" ht="45" x14ac:dyDescent="0.25">
      <c r="A1776" s="276"/>
      <c r="B1776" s="279"/>
      <c r="C1776" s="269"/>
      <c r="D1776" s="166" t="s">
        <v>276</v>
      </c>
      <c r="E1776" s="96" t="s">
        <v>280</v>
      </c>
      <c r="F1776" s="96" t="s">
        <v>281</v>
      </c>
      <c r="G1776" s="168">
        <f>MROUND(H1776*K1776*I1776/L1776,0.00000001)</f>
        <v>2.8151600000000001E-3</v>
      </c>
      <c r="H1776" s="182">
        <f>H1584</f>
        <v>31.200000000000021</v>
      </c>
      <c r="I1776" s="176">
        <f>I1772</f>
        <v>0.21546836700000002</v>
      </c>
      <c r="J1776" s="182"/>
      <c r="K1776" s="184">
        <v>1</v>
      </c>
      <c r="L1776" s="184">
        <f>'норма часов'!$H$8</f>
        <v>2388</v>
      </c>
      <c r="M1776" s="178" t="str">
        <f>CONCATENATE(H1776," ",F1776," ","в мес.","*",K1776,"мес.","*",I1776,"/",L1776,"чел.")</f>
        <v>31,2 га (обрабатываемая площадь) в мес.*1мес.*0,215468367/2388чел.</v>
      </c>
      <c r="N1776" s="133">
        <f>N1584</f>
        <v>3102.4108974358965</v>
      </c>
      <c r="O1776" s="142">
        <f>MROUND(G1776*N1776,0.000001)</f>
        <v>8.733782999999999</v>
      </c>
      <c r="P1776" s="93"/>
      <c r="Q1776" s="93">
        <f t="shared" si="245"/>
        <v>20856.273803999997</v>
      </c>
    </row>
    <row r="1777" spans="1:17" s="94" customFormat="1" ht="30" x14ac:dyDescent="0.25">
      <c r="A1777" s="276"/>
      <c r="B1777" s="279"/>
      <c r="C1777" s="269"/>
      <c r="D1777" s="166" t="s">
        <v>105</v>
      </c>
      <c r="E1777" s="96" t="s">
        <v>106</v>
      </c>
      <c r="F1777" s="206" t="s">
        <v>210</v>
      </c>
      <c r="G1777" s="168">
        <f>MROUND(H1777*K1777*I1777/L1777,0.000001)</f>
        <v>21.804966</v>
      </c>
      <c r="H1777" s="182">
        <f>H1585</f>
        <v>20138.400000000001</v>
      </c>
      <c r="I1777" s="176">
        <f>I1772</f>
        <v>0.21546836700000002</v>
      </c>
      <c r="J1777" s="182"/>
      <c r="K1777" s="184">
        <v>12</v>
      </c>
      <c r="L1777" s="184">
        <f>'норма часов'!$H$8</f>
        <v>2388</v>
      </c>
      <c r="M1777" s="178" t="str">
        <f>CONCATENATE(H1777," ",F1777," ","в мес.","*",K1777,"мес.","*",I1777,"/",L1777,"чел.")</f>
        <v>20138,4 кг стираемого белья в мес.*12мес.*0,215468367/2388чел.</v>
      </c>
      <c r="N1777" s="133">
        <f>N1585</f>
        <v>74.109099862286286</v>
      </c>
      <c r="O1777" s="142">
        <f>MROUND(G1777*N1777,0.000001)</f>
        <v>1615.9464029999999</v>
      </c>
      <c r="P1777" s="93"/>
      <c r="Q1777" s="93">
        <f t="shared" si="245"/>
        <v>3858880.0103639998</v>
      </c>
    </row>
    <row r="1778" spans="1:17" s="94" customFormat="1" ht="28.5" x14ac:dyDescent="0.25">
      <c r="A1778" s="276"/>
      <c r="B1778" s="279"/>
      <c r="C1778" s="201" t="s">
        <v>255</v>
      </c>
      <c r="D1778" s="166"/>
      <c r="E1778" s="96"/>
      <c r="F1778" s="206"/>
      <c r="G1778" s="168"/>
      <c r="H1778" s="182"/>
      <c r="I1778" s="176"/>
      <c r="J1778" s="182"/>
      <c r="K1778" s="184"/>
      <c r="L1778" s="184"/>
      <c r="M1778" s="178"/>
      <c r="N1778" s="139"/>
      <c r="O1778" s="140">
        <f>SUM(O1771:O1777)</f>
        <v>2734.8474859999997</v>
      </c>
      <c r="P1778" s="93"/>
      <c r="Q1778" s="93">
        <f t="shared" si="245"/>
        <v>0</v>
      </c>
    </row>
    <row r="1779" spans="1:17" s="94" customFormat="1" ht="45" x14ac:dyDescent="0.25">
      <c r="A1779" s="276"/>
      <c r="B1779" s="279"/>
      <c r="C1779" s="269" t="s">
        <v>63</v>
      </c>
      <c r="D1779" s="208" t="s">
        <v>301</v>
      </c>
      <c r="E1779" s="96" t="s">
        <v>20</v>
      </c>
      <c r="F1779" s="96" t="s">
        <v>209</v>
      </c>
      <c r="G1779" s="168">
        <f>MROUND(H1779*K1779*I1779/L1779,0.000001)</f>
        <v>0.68735400000000002</v>
      </c>
      <c r="H1779" s="182">
        <f>H1587</f>
        <v>7617.8300000000008</v>
      </c>
      <c r="I1779" s="176">
        <f>I1777</f>
        <v>0.21546836700000002</v>
      </c>
      <c r="J1779" s="182"/>
      <c r="K1779" s="184">
        <v>1</v>
      </c>
      <c r="L1779" s="184">
        <f>'норма часов'!$H$8</f>
        <v>2388</v>
      </c>
      <c r="M1779" s="178" t="str">
        <f>CONCATENATE(H1779," ",F1779," ","*",I1779,"/",L1779,"чел.")</f>
        <v>7617,83 м2 (обрабатываемая площадь) *0,215468367/2388чел.</v>
      </c>
      <c r="N1779" s="133">
        <f t="shared" ref="N1779:N1796" si="248">N1587</f>
        <v>71.954072222667094</v>
      </c>
      <c r="O1779" s="142">
        <f t="shared" ref="O1779:O1787" si="249">MROUND(G1779*N1779,0.000001)</f>
        <v>49.457918999999997</v>
      </c>
      <c r="P1779" s="93"/>
      <c r="Q1779" s="93">
        <f t="shared" si="245"/>
        <v>118105.510572</v>
      </c>
    </row>
    <row r="1780" spans="1:17" s="94" customFormat="1" ht="60" x14ac:dyDescent="0.25">
      <c r="A1780" s="276"/>
      <c r="B1780" s="279"/>
      <c r="C1780" s="269"/>
      <c r="D1780" s="166" t="s">
        <v>302</v>
      </c>
      <c r="E1780" s="96" t="s">
        <v>26</v>
      </c>
      <c r="F1780" s="206" t="s">
        <v>26</v>
      </c>
      <c r="G1780" s="168">
        <f>MROUND(H1780*K1780*I1780/L1780,0.000001)</f>
        <v>2.4359999999999998E-3</v>
      </c>
      <c r="H1780" s="182">
        <f>H1588</f>
        <v>27</v>
      </c>
      <c r="I1780" s="176">
        <f t="shared" si="244"/>
        <v>0.21546836700000002</v>
      </c>
      <c r="J1780" s="182"/>
      <c r="K1780" s="184">
        <v>1</v>
      </c>
      <c r="L1780" s="184">
        <f>'норма часов'!$H$8</f>
        <v>2388</v>
      </c>
      <c r="M1780" s="178" t="str">
        <f>CONCATENATE(H1780," ",F1780," ","*",I1780,"/",L1780,"чел.")</f>
        <v>27 шт *0,215468367/2388чел.</v>
      </c>
      <c r="N1780" s="133">
        <f t="shared" si="248"/>
        <v>6840.8399999999974</v>
      </c>
      <c r="O1780" s="142">
        <f t="shared" si="249"/>
        <v>16.664286000000001</v>
      </c>
      <c r="P1780" s="93"/>
      <c r="Q1780" s="93">
        <f t="shared" si="245"/>
        <v>39794.314967999999</v>
      </c>
    </row>
    <row r="1781" spans="1:17" s="94" customFormat="1" ht="45" x14ac:dyDescent="0.25">
      <c r="A1781" s="276"/>
      <c r="B1781" s="279"/>
      <c r="C1781" s="269"/>
      <c r="D1781" s="208" t="s">
        <v>30</v>
      </c>
      <c r="E1781" s="96" t="s">
        <v>45</v>
      </c>
      <c r="F1781" s="206" t="s">
        <v>223</v>
      </c>
      <c r="G1781" s="168">
        <f>MROUND(H1781*K1781*I1781/L1781,0.00000001)</f>
        <v>2.598613E-2</v>
      </c>
      <c r="H1781" s="182">
        <f>H1589</f>
        <v>72</v>
      </c>
      <c r="I1781" s="176">
        <f t="shared" si="244"/>
        <v>0.21546836700000002</v>
      </c>
      <c r="J1781" s="182"/>
      <c r="K1781" s="184">
        <v>4</v>
      </c>
      <c r="L1781" s="184">
        <f>'норма часов'!$H$8</f>
        <v>2388</v>
      </c>
      <c r="M1781" s="178" t="str">
        <f>CONCATENATE(H1781," ",F1781," ","в кв.","*",K1781,"кв.","*",I1781,"/",L1781,"чел.")</f>
        <v>72 системы в кв.*4кв.*0,215468367/2388чел.</v>
      </c>
      <c r="N1781" s="133">
        <f t="shared" si="248"/>
        <v>7250.9742013888936</v>
      </c>
      <c r="O1781" s="142">
        <f t="shared" si="249"/>
        <v>188.424758</v>
      </c>
      <c r="P1781" s="93"/>
      <c r="Q1781" s="93">
        <f t="shared" si="245"/>
        <v>449958.32210400002</v>
      </c>
    </row>
    <row r="1782" spans="1:17" s="94" customFormat="1" ht="60" x14ac:dyDescent="0.25">
      <c r="A1782" s="276"/>
      <c r="B1782" s="279"/>
      <c r="C1782" s="269"/>
      <c r="D1782" s="208" t="s">
        <v>86</v>
      </c>
      <c r="E1782" s="96" t="s">
        <v>45</v>
      </c>
      <c r="F1782" s="206" t="s">
        <v>224</v>
      </c>
      <c r="G1782" s="168">
        <f>MROUND(H1782*K1782*I1782/L1782,0.00000001)</f>
        <v>7.6875650000000004E-2</v>
      </c>
      <c r="H1782" s="182">
        <f>H1590</f>
        <v>71</v>
      </c>
      <c r="I1782" s="176">
        <f t="shared" si="244"/>
        <v>0.21546836700000002</v>
      </c>
      <c r="J1782" s="182"/>
      <c r="K1782" s="184">
        <v>12</v>
      </c>
      <c r="L1782" s="184">
        <f>'норма часов'!$H$8</f>
        <v>2388</v>
      </c>
      <c r="M1782" s="178" t="str">
        <f>CONCATENATE(H1782," ",F1782," ","в мес.","*",K1782,"мес.","*",I1782,"/",L1782,"чел.")</f>
        <v>71 систем в мес.*12мес.*0,215468367/2388чел.</v>
      </c>
      <c r="N1782" s="133">
        <f t="shared" si="248"/>
        <v>5985.4138028169009</v>
      </c>
      <c r="O1782" s="142">
        <f t="shared" si="249"/>
        <v>460.13257699999997</v>
      </c>
      <c r="P1782" s="93"/>
      <c r="Q1782" s="93">
        <f t="shared" si="245"/>
        <v>1098796.593876</v>
      </c>
    </row>
    <row r="1783" spans="1:17" s="94" customFormat="1" ht="31.5" x14ac:dyDescent="0.25">
      <c r="A1783" s="276"/>
      <c r="B1783" s="279"/>
      <c r="C1783" s="269"/>
      <c r="D1783" s="211" t="s">
        <v>303</v>
      </c>
      <c r="E1783" s="96" t="s">
        <v>26</v>
      </c>
      <c r="F1783" s="206" t="s">
        <v>26</v>
      </c>
      <c r="G1783" s="168">
        <f>MROUND(H1783*K1783*I1783/L1783,0.000000001)</f>
        <v>3.6091900000000002E-4</v>
      </c>
      <c r="H1783" s="182">
        <f>H1591</f>
        <v>4</v>
      </c>
      <c r="I1783" s="176">
        <f t="shared" si="244"/>
        <v>0.21546836700000002</v>
      </c>
      <c r="J1783" s="182"/>
      <c r="K1783" s="184">
        <v>1</v>
      </c>
      <c r="L1783" s="184">
        <f>'норма часов'!$H$8</f>
        <v>2388</v>
      </c>
      <c r="M1783" s="178" t="str">
        <f>CONCATENATE(H1783," ",F1783," ","*",I1783,"/",L1783,"чел.")</f>
        <v>4 шт *0,215468367/2388чел.</v>
      </c>
      <c r="N1783" s="133">
        <f t="shared" si="248"/>
        <v>71374.072499999995</v>
      </c>
      <c r="O1783" s="142">
        <f t="shared" si="249"/>
        <v>25.760258999999998</v>
      </c>
      <c r="P1783" s="93"/>
      <c r="Q1783" s="93">
        <f t="shared" si="245"/>
        <v>61515.498491999992</v>
      </c>
    </row>
    <row r="1784" spans="1:17" s="94" customFormat="1" ht="30" x14ac:dyDescent="0.25">
      <c r="A1784" s="276"/>
      <c r="B1784" s="279"/>
      <c r="C1784" s="269"/>
      <c r="D1784" s="208" t="s">
        <v>108</v>
      </c>
      <c r="E1784" s="96" t="s">
        <v>26</v>
      </c>
      <c r="F1784" s="206" t="s">
        <v>26</v>
      </c>
      <c r="G1784" s="168">
        <f>MROUND(H1784*K1784*I1784/L1784,0.00000001)</f>
        <v>1.0827600000000001E-3</v>
      </c>
      <c r="H1784" s="182">
        <v>1</v>
      </c>
      <c r="I1784" s="176">
        <f t="shared" si="244"/>
        <v>0.21546836700000002</v>
      </c>
      <c r="J1784" s="182"/>
      <c r="K1784" s="184">
        <v>12</v>
      </c>
      <c r="L1784" s="184">
        <f>'норма часов'!$H$8</f>
        <v>2388</v>
      </c>
      <c r="M1784" s="178" t="str">
        <f>CONCATENATE(H1784," ",F1784," ","в мес.","*",K1784,"мес.","*",I1784,"/",L1784,"чел.")</f>
        <v>1 шт в мес.*12мес.*0,215468367/2388чел.</v>
      </c>
      <c r="N1784" s="133">
        <f t="shared" si="248"/>
        <v>2907.3566666666666</v>
      </c>
      <c r="O1784" s="142">
        <f t="shared" si="249"/>
        <v>3.1479699999999999</v>
      </c>
      <c r="P1784" s="93"/>
      <c r="Q1784" s="93">
        <f t="shared" si="245"/>
        <v>7517.3523599999999</v>
      </c>
    </row>
    <row r="1785" spans="1:17" s="94" customFormat="1" ht="31.5" x14ac:dyDescent="0.25">
      <c r="A1785" s="276"/>
      <c r="B1785" s="279"/>
      <c r="C1785" s="269"/>
      <c r="D1785" s="211" t="s">
        <v>304</v>
      </c>
      <c r="E1785" s="96" t="s">
        <v>26</v>
      </c>
      <c r="F1785" s="206" t="s">
        <v>26</v>
      </c>
      <c r="G1785" s="168">
        <f>MROUND(H1785*K1785*I1785/L1785,0.00000001)</f>
        <v>6.4063000000000002E-3</v>
      </c>
      <c r="H1785" s="182">
        <f>H1593</f>
        <v>71</v>
      </c>
      <c r="I1785" s="176">
        <f t="shared" si="244"/>
        <v>0.21546836700000002</v>
      </c>
      <c r="J1785" s="182"/>
      <c r="K1785" s="184">
        <v>1</v>
      </c>
      <c r="L1785" s="184">
        <f>'норма часов'!$H$8</f>
        <v>2388</v>
      </c>
      <c r="M1785" s="178" t="str">
        <f>CONCATENATE(H1785," ",F1785," ","*",I1785,"/",L1785,"чел.")</f>
        <v>71 шт *0,215468367/2388чел.</v>
      </c>
      <c r="N1785" s="133">
        <f t="shared" si="248"/>
        <v>912.11000000000047</v>
      </c>
      <c r="O1785" s="142">
        <f t="shared" si="249"/>
        <v>5.8432499999999994</v>
      </c>
      <c r="P1785" s="93"/>
      <c r="Q1785" s="93">
        <f t="shared" si="245"/>
        <v>13953.680999999999</v>
      </c>
    </row>
    <row r="1786" spans="1:17" s="94" customFormat="1" ht="60" x14ac:dyDescent="0.25">
      <c r="A1786" s="276"/>
      <c r="B1786" s="279"/>
      <c r="C1786" s="269"/>
      <c r="D1786" s="208" t="s">
        <v>31</v>
      </c>
      <c r="E1786" s="96" t="s">
        <v>46</v>
      </c>
      <c r="F1786" s="206" t="s">
        <v>26</v>
      </c>
      <c r="G1786" s="168">
        <f>MROUND(H1786*K1786*I1786/L1786,0.00000001)</f>
        <v>7.9402099999999996E-3</v>
      </c>
      <c r="H1786" s="182">
        <f>H1594</f>
        <v>44</v>
      </c>
      <c r="I1786" s="176">
        <f t="shared" si="244"/>
        <v>0.21546836700000002</v>
      </c>
      <c r="J1786" s="182"/>
      <c r="K1786" s="184">
        <v>2</v>
      </c>
      <c r="L1786" s="184">
        <f>'норма часов'!$H$8</f>
        <v>2388</v>
      </c>
      <c r="M1786" s="178" t="str">
        <f>CONCATENATE(H1786," ",F1786," ","*",I1786,"/",L1786,"чел.")</f>
        <v>44 шт *0,215468367/2388чел.</v>
      </c>
      <c r="N1786" s="133">
        <f t="shared" si="248"/>
        <v>4928.2551136363654</v>
      </c>
      <c r="O1786" s="142">
        <f t="shared" si="249"/>
        <v>39.131380999999998</v>
      </c>
      <c r="P1786" s="93"/>
      <c r="Q1786" s="93">
        <f t="shared" si="245"/>
        <v>93445.737827999998</v>
      </c>
    </row>
    <row r="1787" spans="1:17" s="94" customFormat="1" ht="30" x14ac:dyDescent="0.25">
      <c r="A1787" s="276"/>
      <c r="B1787" s="279"/>
      <c r="C1787" s="269"/>
      <c r="D1787" s="208" t="s">
        <v>109</v>
      </c>
      <c r="E1787" s="96" t="s">
        <v>45</v>
      </c>
      <c r="F1787" s="206" t="s">
        <v>211</v>
      </c>
      <c r="G1787" s="168">
        <f>MROUND(H1787*K1787*I1787/L1787,0.0000001)</f>
        <v>1.805E-4</v>
      </c>
      <c r="H1787" s="182">
        <v>1</v>
      </c>
      <c r="I1787" s="176">
        <f t="shared" si="244"/>
        <v>0.21546836700000002</v>
      </c>
      <c r="J1787" s="182"/>
      <c r="K1787" s="184">
        <v>2</v>
      </c>
      <c r="L1787" s="184">
        <f>'норма часов'!$H$8</f>
        <v>2388</v>
      </c>
      <c r="M1787" s="178" t="str">
        <f>CONCATENATE(H1787," ",F1787," ","в мес.","*",K1787,"*",I1787,"/",L1787,"чел.")</f>
        <v>1  система(2 раза в год (зима, лето) в мес.*2*0,215468367/2388чел.</v>
      </c>
      <c r="N1787" s="133">
        <f t="shared" si="248"/>
        <v>9378.1450000000004</v>
      </c>
      <c r="O1787" s="142">
        <f t="shared" si="249"/>
        <v>1.692755</v>
      </c>
      <c r="P1787" s="93"/>
      <c r="Q1787" s="93">
        <f t="shared" si="245"/>
        <v>4042.2989400000001</v>
      </c>
    </row>
    <row r="1788" spans="1:17" s="94" customFormat="1" ht="45" x14ac:dyDescent="0.25">
      <c r="A1788" s="276"/>
      <c r="B1788" s="279"/>
      <c r="C1788" s="269"/>
      <c r="D1788" s="208" t="s">
        <v>110</v>
      </c>
      <c r="E1788" s="96" t="s">
        <v>48</v>
      </c>
      <c r="F1788" s="206" t="s">
        <v>26</v>
      </c>
      <c r="G1788" s="168">
        <f>MROUND(H1788*K1788*I1788/L1788,0.000001)</f>
        <v>2.797E-3</v>
      </c>
      <c r="H1788" s="182">
        <f>H1596</f>
        <v>31</v>
      </c>
      <c r="I1788" s="176">
        <f t="shared" si="244"/>
        <v>0.21546836700000002</v>
      </c>
      <c r="J1788" s="182"/>
      <c r="K1788" s="184">
        <v>1</v>
      </c>
      <c r="L1788" s="184">
        <f>'норма часов'!$H$8</f>
        <v>2388</v>
      </c>
      <c r="M1788" s="178" t="str">
        <f>CONCATENATE(H1788," ",F1788," ","*",I1788,"/",L1788,"чел.")</f>
        <v>31 шт *0,215468367/2388чел.</v>
      </c>
      <c r="N1788" s="133">
        <f t="shared" si="248"/>
        <v>12876.961935483876</v>
      </c>
      <c r="O1788" s="142">
        <f>MROUND(G1788*N1788,0.000001)+0.006</f>
        <v>36.022863000000001</v>
      </c>
      <c r="P1788" s="93"/>
      <c r="Q1788" s="93">
        <f t="shared" si="245"/>
        <v>86022.596844</v>
      </c>
    </row>
    <row r="1789" spans="1:17" s="94" customFormat="1" x14ac:dyDescent="0.25">
      <c r="A1789" s="276"/>
      <c r="B1789" s="279"/>
      <c r="C1789" s="269"/>
      <c r="D1789" s="208" t="s">
        <v>111</v>
      </c>
      <c r="E1789" s="96" t="s">
        <v>48</v>
      </c>
      <c r="F1789" s="206" t="s">
        <v>26</v>
      </c>
      <c r="G1789" s="168">
        <f>MROUND(H1789*K1789*I1789/L1789,0.000000001)</f>
        <v>3.7355069000000005E-2</v>
      </c>
      <c r="H1789" s="182">
        <f>H1693</f>
        <v>414</v>
      </c>
      <c r="I1789" s="176">
        <f t="shared" si="244"/>
        <v>0.21546836700000002</v>
      </c>
      <c r="J1789" s="182"/>
      <c r="K1789" s="184">
        <v>1</v>
      </c>
      <c r="L1789" s="184">
        <f>'норма часов'!$H$8</f>
        <v>2388</v>
      </c>
      <c r="M1789" s="178" t="str">
        <f>CONCATENATE(H1789," ",F1789," ","*",I1789,"/",L1789,"чел.")</f>
        <v>414 шт *0,215468367/2388чел.</v>
      </c>
      <c r="N1789" s="133">
        <f t="shared" si="248"/>
        <v>16978.17173913043</v>
      </c>
      <c r="O1789" s="142">
        <f t="shared" ref="O1789:O1800" si="250">MROUND(G1789*N1789,0.000001)</f>
        <v>634.220777</v>
      </c>
      <c r="P1789" s="93"/>
      <c r="Q1789" s="93">
        <f t="shared" si="245"/>
        <v>1514519.215476</v>
      </c>
    </row>
    <row r="1790" spans="1:17" s="94" customFormat="1" ht="45" x14ac:dyDescent="0.25">
      <c r="A1790" s="276"/>
      <c r="B1790" s="279"/>
      <c r="C1790" s="269"/>
      <c r="D1790" s="208" t="s">
        <v>112</v>
      </c>
      <c r="E1790" s="96" t="s">
        <v>20</v>
      </c>
      <c r="F1790" s="96" t="s">
        <v>209</v>
      </c>
      <c r="G1790" s="168">
        <f t="shared" ref="G1790:G1795" si="251">MROUND(H1790*K1790*I1790/L1790,0.00000001)</f>
        <v>1.3173530000000001E-2</v>
      </c>
      <c r="H1790" s="182">
        <f>H1598</f>
        <v>73</v>
      </c>
      <c r="I1790" s="176">
        <f t="shared" si="244"/>
        <v>0.21546836700000002</v>
      </c>
      <c r="J1790" s="182"/>
      <c r="K1790" s="184">
        <v>2</v>
      </c>
      <c r="L1790" s="184">
        <f>'норма часов'!$H$8</f>
        <v>2388</v>
      </c>
      <c r="M1790" s="178" t="str">
        <f>CONCATENATE(H1790," ",F1790," ","*",I1790,"/",L1790,"чел.")</f>
        <v>73 м2 (обрабатываемая площадь) *0,215468367/2388чел.</v>
      </c>
      <c r="N1790" s="133">
        <f t="shared" si="248"/>
        <v>5700.7</v>
      </c>
      <c r="O1790" s="142">
        <f t="shared" si="250"/>
        <v>75.098342000000002</v>
      </c>
      <c r="P1790" s="93"/>
      <c r="Q1790" s="93">
        <f t="shared" si="245"/>
        <v>179334.840696</v>
      </c>
    </row>
    <row r="1791" spans="1:17" s="94" customFormat="1" ht="30" x14ac:dyDescent="0.25">
      <c r="A1791" s="276"/>
      <c r="B1791" s="279"/>
      <c r="C1791" s="269"/>
      <c r="D1791" s="208" t="s">
        <v>32</v>
      </c>
      <c r="E1791" s="96" t="s">
        <v>79</v>
      </c>
      <c r="F1791" s="206" t="s">
        <v>212</v>
      </c>
      <c r="G1791" s="168">
        <f t="shared" si="251"/>
        <v>6.4063000000000002E-3</v>
      </c>
      <c r="H1791" s="182">
        <f>H1599</f>
        <v>71</v>
      </c>
      <c r="I1791" s="176">
        <f t="shared" si="244"/>
        <v>0.21546836700000002</v>
      </c>
      <c r="J1791" s="182"/>
      <c r="K1791" s="184">
        <v>1</v>
      </c>
      <c r="L1791" s="184">
        <f>'норма часов'!$H$8</f>
        <v>2388</v>
      </c>
      <c r="M1791" s="178" t="str">
        <f>CONCATENATE(H1791," ",F1791," ","*",I1791,"/",L1791,"чел.")</f>
        <v>71 замеров(потребность) *0,215468367/2388чел.</v>
      </c>
      <c r="N1791" s="133">
        <f t="shared" si="248"/>
        <v>12043.73239436621</v>
      </c>
      <c r="O1791" s="142">
        <f t="shared" si="250"/>
        <v>77.155762999999993</v>
      </c>
      <c r="P1791" s="93"/>
      <c r="Q1791" s="93">
        <f t="shared" si="245"/>
        <v>184247.96204399999</v>
      </c>
    </row>
    <row r="1792" spans="1:17" s="94" customFormat="1" ht="30" x14ac:dyDescent="0.25">
      <c r="A1792" s="276"/>
      <c r="B1792" s="279"/>
      <c r="C1792" s="269"/>
      <c r="D1792" s="208" t="s">
        <v>113</v>
      </c>
      <c r="E1792" s="96" t="s">
        <v>48</v>
      </c>
      <c r="F1792" s="206" t="s">
        <v>26</v>
      </c>
      <c r="G1792" s="168">
        <f t="shared" si="251"/>
        <v>3.7896449999999998E-2</v>
      </c>
      <c r="H1792" s="182">
        <f>H1696</f>
        <v>35</v>
      </c>
      <c r="I1792" s="176">
        <f t="shared" si="244"/>
        <v>0.21546836700000002</v>
      </c>
      <c r="J1792" s="182"/>
      <c r="K1792" s="184">
        <v>12</v>
      </c>
      <c r="L1792" s="184">
        <f>'норма часов'!$H$8</f>
        <v>2388</v>
      </c>
      <c r="M1792" s="178" t="str">
        <f>CONCATENATE(H1792," ",F1792," ","в мес.","*",K1792,"мес.","*",I1792,"/",L1792,"чел.")</f>
        <v>35 шт в мес.*12мес.*0,215468367/2388чел.</v>
      </c>
      <c r="N1792" s="133">
        <f t="shared" si="248"/>
        <v>3007.4846428571418</v>
      </c>
      <c r="O1792" s="142">
        <f t="shared" si="250"/>
        <v>113.97299099999999</v>
      </c>
      <c r="P1792" s="93"/>
      <c r="Q1792" s="93">
        <f t="shared" si="245"/>
        <v>272167.50250800001</v>
      </c>
    </row>
    <row r="1793" spans="1:17" s="94" customFormat="1" x14ac:dyDescent="0.25">
      <c r="A1793" s="276"/>
      <c r="B1793" s="279"/>
      <c r="C1793" s="269"/>
      <c r="D1793" s="166" t="s">
        <v>25</v>
      </c>
      <c r="E1793" s="96" t="s">
        <v>26</v>
      </c>
      <c r="F1793" s="206" t="s">
        <v>26</v>
      </c>
      <c r="G1793" s="168">
        <f t="shared" si="251"/>
        <v>5.7746970000000002E-2</v>
      </c>
      <c r="H1793" s="182">
        <f>H1601</f>
        <v>640</v>
      </c>
      <c r="I1793" s="176">
        <f t="shared" si="244"/>
        <v>0.21546836700000002</v>
      </c>
      <c r="J1793" s="182"/>
      <c r="K1793" s="184">
        <v>1</v>
      </c>
      <c r="L1793" s="184">
        <f>'норма часов'!$H$8</f>
        <v>2388</v>
      </c>
      <c r="M1793" s="178" t="str">
        <f>CONCATENATE(H1793," ",F1793," ","*",I1793,"/",L1793,"чел.")</f>
        <v>640 шт *0,215468367/2388чел.</v>
      </c>
      <c r="N1793" s="133">
        <f t="shared" si="248"/>
        <v>434.67837499999985</v>
      </c>
      <c r="O1793" s="142">
        <f t="shared" si="250"/>
        <v>25.101358999999999</v>
      </c>
      <c r="P1793" s="93"/>
      <c r="Q1793" s="93">
        <f t="shared" si="245"/>
        <v>59942.045291999995</v>
      </c>
    </row>
    <row r="1794" spans="1:17" s="94" customFormat="1" ht="30" x14ac:dyDescent="0.25">
      <c r="A1794" s="276"/>
      <c r="B1794" s="279"/>
      <c r="C1794" s="269"/>
      <c r="D1794" s="208" t="s">
        <v>80</v>
      </c>
      <c r="E1794" s="96" t="s">
        <v>81</v>
      </c>
      <c r="F1794" s="206" t="s">
        <v>213</v>
      </c>
      <c r="G1794" s="168">
        <f t="shared" si="251"/>
        <v>6.4063000000000002E-3</v>
      </c>
      <c r="H1794" s="182">
        <f>H1602</f>
        <v>71</v>
      </c>
      <c r="I1794" s="176">
        <f>I1792</f>
        <v>0.21546836700000002</v>
      </c>
      <c r="J1794" s="182"/>
      <c r="K1794" s="184">
        <v>1</v>
      </c>
      <c r="L1794" s="184">
        <f>'норма часов'!$H$8</f>
        <v>2388</v>
      </c>
      <c r="M1794" s="178" t="str">
        <f>CONCATENATE(H1794," ",F1794," ","*",I1794,"/",L1794,"чел.")</f>
        <v>71 отключений(потребность) *0,215468367/2388чел.</v>
      </c>
      <c r="N1794" s="133">
        <f t="shared" si="248"/>
        <v>5130.6300000000028</v>
      </c>
      <c r="O1794" s="142">
        <f t="shared" si="250"/>
        <v>32.868355000000001</v>
      </c>
      <c r="P1794" s="93"/>
      <c r="Q1794" s="93">
        <f t="shared" si="245"/>
        <v>78489.631739999997</v>
      </c>
    </row>
    <row r="1795" spans="1:17" s="94" customFormat="1" ht="47.25" x14ac:dyDescent="0.25">
      <c r="A1795" s="276"/>
      <c r="B1795" s="279"/>
      <c r="C1795" s="269"/>
      <c r="D1795" s="211" t="s">
        <v>305</v>
      </c>
      <c r="E1795" s="96" t="s">
        <v>28</v>
      </c>
      <c r="F1795" s="96" t="s">
        <v>312</v>
      </c>
      <c r="G1795" s="168">
        <f t="shared" si="251"/>
        <v>1.281261E-2</v>
      </c>
      <c r="H1795" s="182">
        <f>H1603</f>
        <v>71</v>
      </c>
      <c r="I1795" s="176">
        <f>I1793</f>
        <v>0.21546836700000002</v>
      </c>
      <c r="J1795" s="182"/>
      <c r="K1795" s="184">
        <v>2</v>
      </c>
      <c r="L1795" s="184">
        <f>'норма часов'!$H$8</f>
        <v>2388</v>
      </c>
      <c r="M1795" s="178" t="str">
        <f>CONCATENATE(H1795," ",F1795," ","в год","*",K1795," раза в год","*",I1795,"/",L1795,"чел.")</f>
        <v>71 устройство в год*2 раза в год*0,215468367/2388чел.</v>
      </c>
      <c r="N1795" s="133">
        <f t="shared" si="248"/>
        <v>2850.3500000000035</v>
      </c>
      <c r="O1795" s="142">
        <f t="shared" si="250"/>
        <v>36.520423000000001</v>
      </c>
      <c r="P1795" s="93"/>
      <c r="Q1795" s="93">
        <f t="shared" si="245"/>
        <v>87210.770124000002</v>
      </c>
    </row>
    <row r="1796" spans="1:17" s="94" customFormat="1" ht="63" x14ac:dyDescent="0.25">
      <c r="A1796" s="276"/>
      <c r="B1796" s="279"/>
      <c r="C1796" s="269"/>
      <c r="D1796" s="211" t="s">
        <v>306</v>
      </c>
      <c r="E1796" s="96" t="s">
        <v>26</v>
      </c>
      <c r="F1796" s="206" t="s">
        <v>26</v>
      </c>
      <c r="G1796" s="168">
        <f>MROUND(H1796*K1796*I1796/L1796,0.0000000001)</f>
        <v>6.4063039999999998E-3</v>
      </c>
      <c r="H1796" s="182">
        <f>H1604</f>
        <v>71</v>
      </c>
      <c r="I1796" s="176">
        <f>I1794</f>
        <v>0.21546836700000002</v>
      </c>
      <c r="J1796" s="182"/>
      <c r="K1796" s="184">
        <v>1</v>
      </c>
      <c r="L1796" s="184">
        <f>'норма часов'!$H$8</f>
        <v>2388</v>
      </c>
      <c r="M1796" s="178" t="str">
        <f>CONCATENATE(H1796," ",F1796," ","*",I1796,"/",L1796,"чел.")</f>
        <v>71 шт *0,215468367/2388чел.</v>
      </c>
      <c r="N1796" s="133">
        <f t="shared" si="248"/>
        <v>6384.7801408450814</v>
      </c>
      <c r="O1796" s="142">
        <f t="shared" si="250"/>
        <v>40.902842999999997</v>
      </c>
      <c r="P1796" s="93"/>
      <c r="Q1796" s="93">
        <f t="shared" si="245"/>
        <v>97675.989083999986</v>
      </c>
    </row>
    <row r="1797" spans="1:17" s="94" customFormat="1" ht="31.5" x14ac:dyDescent="0.25">
      <c r="A1797" s="276"/>
      <c r="B1797" s="279"/>
      <c r="C1797" s="269"/>
      <c r="D1797" s="209" t="s">
        <v>307</v>
      </c>
      <c r="E1797" s="96" t="s">
        <v>26</v>
      </c>
      <c r="F1797" s="206" t="s">
        <v>26</v>
      </c>
      <c r="G1797" s="168">
        <f>MROUND(H1797*K1797*I1797/L1797,0.00000001)</f>
        <v>6.4063000000000002E-3</v>
      </c>
      <c r="H1797" s="182">
        <f>$H$1605</f>
        <v>71</v>
      </c>
      <c r="I1797" s="176">
        <f>I1792</f>
        <v>0.21546836700000002</v>
      </c>
      <c r="J1797" s="182"/>
      <c r="K1797" s="184">
        <v>1</v>
      </c>
      <c r="L1797" s="184">
        <f>'норма часов'!$H$8</f>
        <v>2388</v>
      </c>
      <c r="M1797" s="178" t="str">
        <f>CONCATENATE(H1797," ",F1797," ","в мес.","*",K1797,"мес.","*",I1797,"/",L1797,"чел.")</f>
        <v>71 шт в мес.*1мес.*0,215468367/2388чел.</v>
      </c>
      <c r="N1797" s="133">
        <f>$N$1605</f>
        <v>11515.410140845073</v>
      </c>
      <c r="O1797" s="142">
        <f t="shared" si="250"/>
        <v>73.771171999999993</v>
      </c>
      <c r="P1797" s="93"/>
      <c r="Q1797" s="93">
        <f t="shared" si="245"/>
        <v>176165.55873599998</v>
      </c>
    </row>
    <row r="1798" spans="1:17" s="94" customFormat="1" ht="63" x14ac:dyDescent="0.25">
      <c r="A1798" s="276"/>
      <c r="B1798" s="279"/>
      <c r="C1798" s="269"/>
      <c r="D1798" s="211" t="s">
        <v>308</v>
      </c>
      <c r="E1798" s="96" t="s">
        <v>26</v>
      </c>
      <c r="F1798" s="206" t="s">
        <v>26</v>
      </c>
      <c r="G1798" s="168">
        <f>MROUND(H1798*K1798*I1798/L1798,0.00000001)</f>
        <v>9.0230000000000009E-5</v>
      </c>
      <c r="H1798" s="182">
        <f>$H$1606</f>
        <v>1</v>
      </c>
      <c r="I1798" s="176">
        <f>I1793</f>
        <v>0.21546836700000002</v>
      </c>
      <c r="J1798" s="182"/>
      <c r="K1798" s="184">
        <v>1</v>
      </c>
      <c r="L1798" s="184">
        <f>'норма часов'!$H$8</f>
        <v>2388</v>
      </c>
      <c r="M1798" s="178" t="str">
        <f>CONCATENATE(H1798," ",F1798," ","в мес.","*",K1798,"мес.","*",I1798,"/",L1798,"чел.")</f>
        <v>1 шт в мес.*1мес.*0,215468367/2388чел.</v>
      </c>
      <c r="N1798" s="133">
        <f>$N$1606</f>
        <v>34204.199999999997</v>
      </c>
      <c r="O1798" s="142">
        <f t="shared" si="250"/>
        <v>3.0862449999999999</v>
      </c>
      <c r="P1798" s="93"/>
      <c r="Q1798" s="93">
        <f t="shared" si="245"/>
        <v>7369.9530599999998</v>
      </c>
    </row>
    <row r="1799" spans="1:17" s="94" customFormat="1" ht="15.75" x14ac:dyDescent="0.25">
      <c r="A1799" s="276"/>
      <c r="B1799" s="279"/>
      <c r="C1799" s="269"/>
      <c r="D1799" s="211" t="s">
        <v>311</v>
      </c>
      <c r="E1799" s="96" t="s">
        <v>26</v>
      </c>
      <c r="F1799" s="206" t="s">
        <v>26</v>
      </c>
      <c r="G1799" s="168">
        <f>MROUND(H1799*K1799*I1799/L1799,0.00000001)</f>
        <v>2.3459700000000002E-3</v>
      </c>
      <c r="H1799" s="182">
        <f>$H$1607</f>
        <v>26</v>
      </c>
      <c r="I1799" s="176">
        <f>I1794</f>
        <v>0.21546836700000002</v>
      </c>
      <c r="J1799" s="182"/>
      <c r="K1799" s="184">
        <v>1</v>
      </c>
      <c r="L1799" s="184">
        <f>'норма часов'!$H$8</f>
        <v>2388</v>
      </c>
      <c r="M1799" s="178" t="str">
        <f>CONCATENATE(H1799," ",F1799," ","в мес.","*",K1799,"мес.","*",I1799,"/",L1799,"чел.")</f>
        <v>26 шт в мес.*1мес.*0,215468367/2388чел.</v>
      </c>
      <c r="N1799" s="133">
        <f>$N$1607</f>
        <v>20920</v>
      </c>
      <c r="O1799" s="142">
        <f t="shared" si="250"/>
        <v>49.077691999999999</v>
      </c>
      <c r="P1799" s="93"/>
      <c r="Q1799" s="93">
        <f t="shared" si="245"/>
        <v>117197.528496</v>
      </c>
    </row>
    <row r="1800" spans="1:17" s="94" customFormat="1" ht="45" x14ac:dyDescent="0.25">
      <c r="A1800" s="276"/>
      <c r="B1800" s="279"/>
      <c r="C1800" s="269"/>
      <c r="D1800" s="208" t="s">
        <v>33</v>
      </c>
      <c r="E1800" s="96" t="s">
        <v>28</v>
      </c>
      <c r="F1800" s="206" t="s">
        <v>26</v>
      </c>
      <c r="G1800" s="168">
        <f>MROUND(H1800*K1800*I1800/L1800,0.00000001)</f>
        <v>7.6875650000000004E-2</v>
      </c>
      <c r="H1800" s="182">
        <f>H1608</f>
        <v>71</v>
      </c>
      <c r="I1800" s="176">
        <f>I1795</f>
        <v>0.21546836700000002</v>
      </c>
      <c r="J1800" s="182"/>
      <c r="K1800" s="184">
        <v>12</v>
      </c>
      <c r="L1800" s="184">
        <f>'норма часов'!$H$8</f>
        <v>2388</v>
      </c>
      <c r="M1800" s="178" t="str">
        <f>CONCATENATE(H1800," ",F1800," ","в мес.","*",K1800,"мес.","*",I1800,"/",L1800,"чел.")</f>
        <v>71 шт в мес.*12мес.*0,215468367/2388чел.</v>
      </c>
      <c r="N1800" s="133">
        <f>N1608</f>
        <v>2508.308321596242</v>
      </c>
      <c r="O1800" s="142">
        <f t="shared" si="250"/>
        <v>192.827833</v>
      </c>
      <c r="P1800" s="93"/>
      <c r="Q1800" s="93">
        <f t="shared" si="245"/>
        <v>460472.86520399997</v>
      </c>
    </row>
    <row r="1801" spans="1:17" s="94" customFormat="1" ht="28.5" x14ac:dyDescent="0.25">
      <c r="A1801" s="276"/>
      <c r="B1801" s="279"/>
      <c r="C1801" s="201" t="s">
        <v>256</v>
      </c>
      <c r="D1801" s="208"/>
      <c r="E1801" s="96"/>
      <c r="F1801" s="206"/>
      <c r="G1801" s="168"/>
      <c r="H1801" s="182"/>
      <c r="I1801" s="176"/>
      <c r="J1801" s="182"/>
      <c r="K1801" s="184"/>
      <c r="L1801" s="184"/>
      <c r="M1801" s="178"/>
      <c r="N1801" s="139"/>
      <c r="O1801" s="140">
        <f>SUM(O1779:O1800)</f>
        <v>2180.881813</v>
      </c>
      <c r="P1801" s="93"/>
      <c r="Q1801" s="93">
        <f t="shared" si="245"/>
        <v>0</v>
      </c>
    </row>
    <row r="1802" spans="1:17" s="94" customFormat="1" x14ac:dyDescent="0.25">
      <c r="A1802" s="276"/>
      <c r="B1802" s="279"/>
      <c r="C1802" s="198" t="s">
        <v>65</v>
      </c>
      <c r="D1802" s="208" t="s">
        <v>115</v>
      </c>
      <c r="E1802" s="96" t="s">
        <v>116</v>
      </c>
      <c r="F1802" s="206" t="s">
        <v>214</v>
      </c>
      <c r="G1802" s="168">
        <f>MROUND(H1802*K1802*I1802/L1802,0.0000000001)</f>
        <v>6.4063039999999998E-3</v>
      </c>
      <c r="H1802" s="182">
        <f t="shared" ref="H1802:H1807" si="252">H1610</f>
        <v>71</v>
      </c>
      <c r="I1802" s="176">
        <f>I1800</f>
        <v>0.21546836700000002</v>
      </c>
      <c r="J1802" s="182"/>
      <c r="K1802" s="184">
        <v>1</v>
      </c>
      <c r="L1802" s="184">
        <f>'норма часов'!$H$8</f>
        <v>2388</v>
      </c>
      <c r="M1802" s="178" t="str">
        <f>CONCATENATE(H1802," ",F1802," ","*",I1802,"/",L1802,"чел.")</f>
        <v>71 учреждений *0,215468367/2388чел.</v>
      </c>
      <c r="N1802" s="133">
        <f t="shared" ref="N1802:N1811" si="253">N1610</f>
        <v>59300</v>
      </c>
      <c r="O1802" s="142">
        <f t="shared" ref="O1802:O1808" si="254">MROUND(G1802*N1802,0.000001)</f>
        <v>379.89382699999999</v>
      </c>
      <c r="P1802" s="93"/>
      <c r="Q1802" s="93">
        <f t="shared" si="245"/>
        <v>907186.45887600002</v>
      </c>
    </row>
    <row r="1803" spans="1:17" s="94" customFormat="1" x14ac:dyDescent="0.25">
      <c r="A1803" s="276"/>
      <c r="B1803" s="279"/>
      <c r="C1803" s="269" t="s">
        <v>66</v>
      </c>
      <c r="D1803" s="208" t="s">
        <v>34</v>
      </c>
      <c r="E1803" s="96" t="s">
        <v>47</v>
      </c>
      <c r="F1803" s="206" t="s">
        <v>215</v>
      </c>
      <c r="G1803" s="168">
        <f>MROUND(H1803*K1803*I1803/L1803,0.000000001)</f>
        <v>7.6875649000000004E-2</v>
      </c>
      <c r="H1803" s="182">
        <f t="shared" si="252"/>
        <v>71</v>
      </c>
      <c r="I1803" s="176">
        <f t="shared" si="244"/>
        <v>0.21546836700000002</v>
      </c>
      <c r="J1803" s="182"/>
      <c r="K1803" s="184">
        <v>12</v>
      </c>
      <c r="L1803" s="184">
        <f>'норма часов'!$H$8</f>
        <v>2388</v>
      </c>
      <c r="M1803" s="178" t="str">
        <f>CONCATENATE(H1803," ",F1803," ","в мес.","*",K1803,"мес.","*",I1803,"/",L1803,"чел.")</f>
        <v>71 зданий в мес.*12мес.*0,215468367/2388чел.</v>
      </c>
      <c r="N1803" s="133">
        <f t="shared" si="253"/>
        <v>4910.5833215962439</v>
      </c>
      <c r="O1803" s="142">
        <f t="shared" si="254"/>
        <v>377.50427999999999</v>
      </c>
      <c r="P1803" s="93"/>
      <c r="Q1803" s="93">
        <f t="shared" si="245"/>
        <v>901480.22063999996</v>
      </c>
    </row>
    <row r="1804" spans="1:17" s="94" customFormat="1" x14ac:dyDescent="0.25">
      <c r="A1804" s="276"/>
      <c r="B1804" s="279"/>
      <c r="C1804" s="269"/>
      <c r="D1804" s="208" t="s">
        <v>117</v>
      </c>
      <c r="E1804" s="96" t="s">
        <v>19</v>
      </c>
      <c r="F1804" s="206" t="s">
        <v>216</v>
      </c>
      <c r="G1804" s="168">
        <f t="shared" ref="G1804:G1809" si="255">MROUND(H1804*K1804*I1804/L1804,0.00000001)</f>
        <v>0.22449133000000002</v>
      </c>
      <c r="H1804" s="182">
        <f t="shared" si="252"/>
        <v>2488</v>
      </c>
      <c r="I1804" s="176">
        <f t="shared" si="244"/>
        <v>0.21546836700000002</v>
      </c>
      <c r="J1804" s="182"/>
      <c r="K1804" s="184">
        <v>1</v>
      </c>
      <c r="L1804" s="184">
        <f>'норма часов'!$H$8</f>
        <v>2388</v>
      </c>
      <c r="M1804" s="178" t="str">
        <f>CONCATENATE(H1804," ",F1804," ","*",I1804,"/",L1804,"чел.")</f>
        <v>2488 чел. в год *0,215468367/2388чел.</v>
      </c>
      <c r="N1804" s="133">
        <f t="shared" si="253"/>
        <v>1938.2379903536978</v>
      </c>
      <c r="O1804" s="142">
        <f t="shared" si="254"/>
        <v>435.11762399999998</v>
      </c>
      <c r="P1804" s="93"/>
      <c r="Q1804" s="93">
        <f t="shared" si="245"/>
        <v>1039060.886112</v>
      </c>
    </row>
    <row r="1805" spans="1:17" s="94" customFormat="1" ht="30" x14ac:dyDescent="0.25">
      <c r="A1805" s="276"/>
      <c r="B1805" s="279"/>
      <c r="C1805" s="269"/>
      <c r="D1805" s="208" t="s">
        <v>39</v>
      </c>
      <c r="E1805" s="96" t="s">
        <v>44</v>
      </c>
      <c r="F1805" s="206" t="s">
        <v>217</v>
      </c>
      <c r="G1805" s="168">
        <f t="shared" si="255"/>
        <v>6.31607E-3</v>
      </c>
      <c r="H1805" s="182">
        <f t="shared" si="252"/>
        <v>70</v>
      </c>
      <c r="I1805" s="176">
        <f t="shared" ref="I1805:I1821" si="256">I1804</f>
        <v>0.21546836700000002</v>
      </c>
      <c r="J1805" s="182"/>
      <c r="K1805" s="184">
        <v>1</v>
      </c>
      <c r="L1805" s="184">
        <f>'норма часов'!$H$8</f>
        <v>2388</v>
      </c>
      <c r="M1805" s="178" t="str">
        <f>CONCATENATE(H1805," ",F1805," (по 1 ЭЦП на 1 учреждение. Срок сертификата ЭЦП 1 год) ","*",I1805,"/",L1805,"чел.")</f>
        <v>70 ЭЦП (по 1 ЭЦП на 1 учреждение. Срок сертификата ЭЦП 1 год) *0,215468367/2388чел.</v>
      </c>
      <c r="N1805" s="133">
        <f t="shared" si="253"/>
        <v>8099.5499999999965</v>
      </c>
      <c r="O1805" s="142">
        <f t="shared" si="254"/>
        <v>51.157325</v>
      </c>
      <c r="P1805" s="93"/>
      <c r="Q1805" s="93">
        <f t="shared" si="245"/>
        <v>122163.6921</v>
      </c>
    </row>
    <row r="1806" spans="1:17" s="94" customFormat="1" ht="30" x14ac:dyDescent="0.25">
      <c r="A1806" s="276"/>
      <c r="B1806" s="279"/>
      <c r="C1806" s="269"/>
      <c r="D1806" s="208" t="s">
        <v>37</v>
      </c>
      <c r="E1806" s="96" t="s">
        <v>42</v>
      </c>
      <c r="F1806" s="206" t="s">
        <v>218</v>
      </c>
      <c r="G1806" s="168">
        <f t="shared" si="255"/>
        <v>6.31607E-3</v>
      </c>
      <c r="H1806" s="182">
        <f t="shared" si="252"/>
        <v>70</v>
      </c>
      <c r="I1806" s="176">
        <f t="shared" si="256"/>
        <v>0.21546836700000002</v>
      </c>
      <c r="J1806" s="182"/>
      <c r="K1806" s="184">
        <v>1</v>
      </c>
      <c r="L1806" s="184">
        <f>'норма часов'!$H$8</f>
        <v>2388</v>
      </c>
      <c r="M1806" s="178" t="str">
        <f>CONCATENATE(H1806," ",F1806," (по 1 отчету на 1 учреждение) ","*",I1806,"/",L1806,"чел.")</f>
        <v>70 отчетов (по 1 отчету на 1 учреждение) *0,215468367/2388чел.</v>
      </c>
      <c r="N1806" s="133">
        <f t="shared" si="253"/>
        <v>6840.8400000000101</v>
      </c>
      <c r="O1806" s="142">
        <f t="shared" si="254"/>
        <v>43.207223999999997</v>
      </c>
      <c r="P1806" s="93"/>
      <c r="Q1806" s="93">
        <f t="shared" si="245"/>
        <v>103178.85091199999</v>
      </c>
    </row>
    <row r="1807" spans="1:17" s="94" customFormat="1" ht="30" x14ac:dyDescent="0.25">
      <c r="A1807" s="276"/>
      <c r="B1807" s="279"/>
      <c r="C1807" s="269"/>
      <c r="D1807" s="208" t="s">
        <v>38</v>
      </c>
      <c r="E1807" s="96" t="s">
        <v>43</v>
      </c>
      <c r="F1807" s="206" t="s">
        <v>219</v>
      </c>
      <c r="G1807" s="168">
        <f t="shared" si="255"/>
        <v>3.3024049999999999E-2</v>
      </c>
      <c r="H1807" s="182">
        <f t="shared" si="252"/>
        <v>366</v>
      </c>
      <c r="I1807" s="176">
        <f t="shared" si="256"/>
        <v>0.21546836700000002</v>
      </c>
      <c r="J1807" s="182"/>
      <c r="K1807" s="184">
        <v>1</v>
      </c>
      <c r="L1807" s="184">
        <f>'норма часов'!$H$8</f>
        <v>2388</v>
      </c>
      <c r="M1807" s="178" t="str">
        <f>CONCATENATE(H1807," ",F1807," (заявленная потребность руководителями учреждений) ","*",I1807,"/",L1807,"чел.")</f>
        <v>366 мест (заявленная потребность руководителями учреждений) *0,215468367/2388чел.</v>
      </c>
      <c r="N1807" s="133">
        <f t="shared" si="253"/>
        <v>1140.1400000000006</v>
      </c>
      <c r="O1807" s="142">
        <f t="shared" si="254"/>
        <v>37.65204</v>
      </c>
      <c r="P1807" s="93"/>
      <c r="Q1807" s="93">
        <f t="shared" si="245"/>
        <v>89913.071519999998</v>
      </c>
    </row>
    <row r="1808" spans="1:17" s="94" customFormat="1" x14ac:dyDescent="0.25">
      <c r="A1808" s="276"/>
      <c r="B1808" s="279"/>
      <c r="C1808" s="269"/>
      <c r="D1808" s="208" t="s">
        <v>118</v>
      </c>
      <c r="E1808" s="96" t="s">
        <v>19</v>
      </c>
      <c r="F1808" s="206" t="s">
        <v>19</v>
      </c>
      <c r="G1808" s="168">
        <f t="shared" si="255"/>
        <v>0.22449133000000002</v>
      </c>
      <c r="H1808" s="182">
        <f>H1712</f>
        <v>2488</v>
      </c>
      <c r="I1808" s="176">
        <f t="shared" si="256"/>
        <v>0.21546836700000002</v>
      </c>
      <c r="J1808" s="182"/>
      <c r="K1808" s="184">
        <v>1</v>
      </c>
      <c r="L1808" s="184">
        <f>'норма часов'!$H$8</f>
        <v>2388</v>
      </c>
      <c r="M1808" s="178" t="str">
        <f>CONCATENATE(H1808," ",F1808," ","*",I1808,"/",L1808,"чел.")</f>
        <v>2488 чел. *0,215468367/2388чел.</v>
      </c>
      <c r="N1808" s="133">
        <f t="shared" si="253"/>
        <v>513.06302652733109</v>
      </c>
      <c r="O1808" s="142">
        <f t="shared" si="254"/>
        <v>115.178201</v>
      </c>
      <c r="P1808" s="93"/>
      <c r="Q1808" s="93">
        <f t="shared" si="245"/>
        <v>275045.54398800002</v>
      </c>
    </row>
    <row r="1809" spans="1:17" s="94" customFormat="1" ht="30" x14ac:dyDescent="0.25">
      <c r="A1809" s="276"/>
      <c r="B1809" s="279"/>
      <c r="C1809" s="269"/>
      <c r="D1809" s="208" t="s">
        <v>35</v>
      </c>
      <c r="E1809" s="96" t="s">
        <v>19</v>
      </c>
      <c r="F1809" s="206" t="s">
        <v>19</v>
      </c>
      <c r="G1809" s="168">
        <f t="shared" si="255"/>
        <v>1.6421789999999999E-2</v>
      </c>
      <c r="H1809" s="182">
        <f t="shared" ref="H1809:H1814" si="257">H1617</f>
        <v>182</v>
      </c>
      <c r="I1809" s="176">
        <f t="shared" si="256"/>
        <v>0.21546836700000002</v>
      </c>
      <c r="J1809" s="182"/>
      <c r="K1809" s="184">
        <v>1</v>
      </c>
      <c r="L1809" s="184">
        <f>'норма часов'!$H$8</f>
        <v>2388</v>
      </c>
      <c r="M1809" s="178" t="str">
        <f>CONCATENATE(H1809," ",F1809," (заявленная потребность руководителями учреждений) ","*",I1809,"/",L1809,"чел.")</f>
        <v>182 чел. (заявленная потребность руководителями учреждений) *0,215468367/2388чел.</v>
      </c>
      <c r="N1809" s="133">
        <f t="shared" si="253"/>
        <v>798.09791208791194</v>
      </c>
      <c r="O1809" s="142">
        <f>MROUND(G1809*N1809,0.000001)</f>
        <v>13.106195999999999</v>
      </c>
      <c r="P1809" s="93"/>
      <c r="Q1809" s="93">
        <f t="shared" si="245"/>
        <v>31297.596047999996</v>
      </c>
    </row>
    <row r="1810" spans="1:17" s="94" customFormat="1" ht="30" x14ac:dyDescent="0.25">
      <c r="A1810" s="276"/>
      <c r="B1810" s="279"/>
      <c r="C1810" s="269"/>
      <c r="D1810" s="208" t="s">
        <v>36</v>
      </c>
      <c r="E1810" s="96" t="s">
        <v>19</v>
      </c>
      <c r="F1810" s="206" t="s">
        <v>19</v>
      </c>
      <c r="G1810" s="168">
        <f>MROUND(H1810*K1810*I1810/L1810,0.000000001)</f>
        <v>1.3805134E-2</v>
      </c>
      <c r="H1810" s="182">
        <f t="shared" si="257"/>
        <v>153</v>
      </c>
      <c r="I1810" s="176">
        <f t="shared" si="256"/>
        <v>0.21546836700000002</v>
      </c>
      <c r="J1810" s="182"/>
      <c r="K1810" s="184">
        <v>1</v>
      </c>
      <c r="L1810" s="184">
        <f>'норма часов'!$H$8</f>
        <v>2388</v>
      </c>
      <c r="M1810" s="178" t="str">
        <f>CONCATENATE(H1810," ",F1810," (заявленная потребность руководителями учреждений) ","*",I1810,"/",L1810,"чел.")</f>
        <v>153 чел. (заявленная потребность руководителями учреждений) *0,215468367/2388чел.</v>
      </c>
      <c r="N1810" s="133">
        <f t="shared" si="253"/>
        <v>1710.2100000000016</v>
      </c>
      <c r="O1810" s="142">
        <f>MROUND(G1810*N1810,0.000001)</f>
        <v>23.609677999999999</v>
      </c>
      <c r="P1810" s="93"/>
      <c r="Q1810" s="93">
        <f t="shared" si="245"/>
        <v>56379.911064</v>
      </c>
    </row>
    <row r="1811" spans="1:17" s="94" customFormat="1" ht="30" x14ac:dyDescent="0.25">
      <c r="A1811" s="276"/>
      <c r="B1811" s="279"/>
      <c r="C1811" s="269"/>
      <c r="D1811" s="208" t="s">
        <v>119</v>
      </c>
      <c r="E1811" s="96" t="s">
        <v>19</v>
      </c>
      <c r="F1811" s="206" t="s">
        <v>19</v>
      </c>
      <c r="G1811" s="168">
        <f>MROUND(H1811*K1811*I1811/L1811,0.000001)</f>
        <v>1.0376E-2</v>
      </c>
      <c r="H1811" s="182">
        <f t="shared" si="257"/>
        <v>115</v>
      </c>
      <c r="I1811" s="176">
        <f t="shared" si="256"/>
        <v>0.21546836700000002</v>
      </c>
      <c r="J1811" s="182"/>
      <c r="K1811" s="184">
        <v>1</v>
      </c>
      <c r="L1811" s="184">
        <f>'норма часов'!$H$8</f>
        <v>2388</v>
      </c>
      <c r="M1811" s="178" t="str">
        <f>CONCATENATE(H1811," ",F1811," (заявленная потребность руководителями учреждений) ","*",I1811,"/",L1811,"чел.")</f>
        <v>115 чел. (заявленная потребность руководителями учреждений) *0,215468367/2388чел.</v>
      </c>
      <c r="N1811" s="133">
        <f t="shared" si="253"/>
        <v>3648.4485217391343</v>
      </c>
      <c r="O1811" s="142">
        <f>MROUND(G1811*N1811,0.000001)</f>
        <v>37.856301999999999</v>
      </c>
      <c r="P1811" s="93"/>
      <c r="Q1811" s="93">
        <f t="shared" si="245"/>
        <v>90400.849176000003</v>
      </c>
    </row>
    <row r="1812" spans="1:17" s="94" customFormat="1" ht="31.5" x14ac:dyDescent="0.25">
      <c r="A1812" s="276"/>
      <c r="B1812" s="279"/>
      <c r="C1812" s="269"/>
      <c r="D1812" s="211" t="s">
        <v>309</v>
      </c>
      <c r="E1812" s="96" t="s">
        <v>19</v>
      </c>
      <c r="F1812" s="206" t="s">
        <v>19</v>
      </c>
      <c r="G1812" s="168">
        <f>MROUND(H1812*K1812*I1812/L1812,0.000001)</f>
        <v>0.224491</v>
      </c>
      <c r="H1812" s="182">
        <f t="shared" si="257"/>
        <v>2488</v>
      </c>
      <c r="I1812" s="176">
        <f t="shared" si="256"/>
        <v>0.21546836700000002</v>
      </c>
      <c r="J1812" s="182"/>
      <c r="K1812" s="184">
        <v>1</v>
      </c>
      <c r="L1812" s="184">
        <f>'норма часов'!$H$8</f>
        <v>2388</v>
      </c>
      <c r="M1812" s="178" t="str">
        <f>CONCATENATE(H1812," ",F1812," (заявленная потребность руководителями учреждений) ","*",I1812,"/",L1812,"чел.")</f>
        <v>2488 чел. (заявленная потребность руководителями учреждений) *0,215468367/2388чел.</v>
      </c>
      <c r="N1812" s="133">
        <f>$N$1620</f>
        <v>570.06999999999982</v>
      </c>
      <c r="O1812" s="142">
        <f>MROUND(G1812*N1812,0.000001)+0.00188</f>
        <v>127.977464</v>
      </c>
      <c r="P1812" s="93"/>
      <c r="Q1812" s="93">
        <f t="shared" si="245"/>
        <v>305610.18403200002</v>
      </c>
    </row>
    <row r="1813" spans="1:17" s="94" customFormat="1" x14ac:dyDescent="0.25">
      <c r="A1813" s="276"/>
      <c r="B1813" s="279"/>
      <c r="C1813" s="269"/>
      <c r="D1813" s="166"/>
      <c r="E1813" s="166"/>
      <c r="F1813" s="206" t="s">
        <v>19</v>
      </c>
      <c r="G1813" s="168"/>
      <c r="H1813" s="182">
        <f t="shared" si="257"/>
        <v>0</v>
      </c>
      <c r="I1813" s="176">
        <f t="shared" si="256"/>
        <v>0.21546836700000002</v>
      </c>
      <c r="J1813" s="182"/>
      <c r="K1813" s="184">
        <v>1</v>
      </c>
      <c r="L1813" s="184">
        <f>'норма часов'!$H$8</f>
        <v>2388</v>
      </c>
      <c r="M1813" s="178"/>
      <c r="N1813" s="133">
        <f>N1621</f>
        <v>0</v>
      </c>
      <c r="O1813" s="142">
        <f>MROUND(G1813*N1813,0.000001)</f>
        <v>0</v>
      </c>
      <c r="P1813" s="93"/>
      <c r="Q1813" s="93"/>
    </row>
    <row r="1814" spans="1:17" s="94" customFormat="1" x14ac:dyDescent="0.25">
      <c r="A1814" s="276"/>
      <c r="B1814" s="279"/>
      <c r="C1814" s="269"/>
      <c r="D1814" s="166" t="s">
        <v>287</v>
      </c>
      <c r="E1814" s="166" t="s">
        <v>26</v>
      </c>
      <c r="F1814" s="166" t="s">
        <v>26</v>
      </c>
      <c r="G1814" s="168">
        <f>MROUND(H1814*K1814*I1814/L1814,0.00000001)</f>
        <v>6.31607E-3</v>
      </c>
      <c r="H1814" s="182">
        <f t="shared" si="257"/>
        <v>70</v>
      </c>
      <c r="I1814" s="176">
        <f t="shared" si="256"/>
        <v>0.21546836700000002</v>
      </c>
      <c r="J1814" s="182"/>
      <c r="K1814" s="184">
        <v>1</v>
      </c>
      <c r="L1814" s="184">
        <f>'норма часов'!$H$8</f>
        <v>2388</v>
      </c>
      <c r="M1814" s="178" t="str">
        <f>CONCATENATE(H1814," ",F1814," ","*",I1814,"/",L1814,"чел.")</f>
        <v>70 шт *0,215468367/2388чел.</v>
      </c>
      <c r="N1814" s="133">
        <f>N1622</f>
        <v>68260.180000000037</v>
      </c>
      <c r="O1814" s="142">
        <f>MROUND(G1814*N1814,0.000001)</f>
        <v>431.13607500000001</v>
      </c>
      <c r="P1814" s="93"/>
      <c r="Q1814" s="93">
        <f t="shared" ref="Q1814:Q1881" si="258">O1814*L1814</f>
        <v>1029552.9471</v>
      </c>
    </row>
    <row r="1815" spans="1:17" s="94" customFormat="1" x14ac:dyDescent="0.25">
      <c r="A1815" s="276"/>
      <c r="B1815" s="279"/>
      <c r="C1815" s="269"/>
      <c r="D1815" s="166" t="s">
        <v>284</v>
      </c>
      <c r="E1815" s="166" t="s">
        <v>26</v>
      </c>
      <c r="F1815" s="206" t="s">
        <v>26</v>
      </c>
      <c r="G1815" s="168">
        <f>MROUND(H1815*K1815*I1815/L1815,0.00000001)</f>
        <v>6.31607E-3</v>
      </c>
      <c r="H1815" s="182">
        <f>$H$1623</f>
        <v>70</v>
      </c>
      <c r="I1815" s="176">
        <f t="shared" si="256"/>
        <v>0.21546836700000002</v>
      </c>
      <c r="J1815" s="182"/>
      <c r="K1815" s="184">
        <v>1</v>
      </c>
      <c r="L1815" s="184">
        <f>'норма часов'!$H$8</f>
        <v>2388</v>
      </c>
      <c r="M1815" s="178" t="str">
        <f>CONCATENATE(H1815," ",F1815," ","*",I1815,"/",L1815,"чел.")</f>
        <v>70 шт *0,215468367/2388чел.</v>
      </c>
      <c r="N1815" s="133">
        <f>$N$1623</f>
        <v>24000</v>
      </c>
      <c r="O1815" s="142">
        <f>MROUND(G1815*N1815,0.000001)</f>
        <v>151.58568</v>
      </c>
      <c r="P1815" s="93"/>
      <c r="Q1815" s="93">
        <f t="shared" si="258"/>
        <v>361986.60384</v>
      </c>
    </row>
    <row r="1816" spans="1:17" s="94" customFormat="1" x14ac:dyDescent="0.25">
      <c r="A1816" s="276"/>
      <c r="B1816" s="279"/>
      <c r="C1816" s="269"/>
      <c r="D1816" s="208" t="s">
        <v>121</v>
      </c>
      <c r="E1816" s="96" t="s">
        <v>122</v>
      </c>
      <c r="F1816" s="206" t="s">
        <v>220</v>
      </c>
      <c r="G1816" s="168">
        <f>MROUND(H1816*K1816*I1816/L1816,0.00000001)</f>
        <v>6.31607E-3</v>
      </c>
      <c r="H1816" s="182">
        <f>H1624</f>
        <v>70</v>
      </c>
      <c r="I1816" s="176">
        <f>I1812</f>
        <v>0.21546836700000002</v>
      </c>
      <c r="J1816" s="182"/>
      <c r="K1816" s="184">
        <v>1</v>
      </c>
      <c r="L1816" s="184">
        <f>'норма часов'!$H$8</f>
        <v>2388</v>
      </c>
      <c r="M1816" s="178" t="str">
        <f>CONCATENATE(H1816," ",F1816," ","*",I1816,"/",L1816,"чел.")</f>
        <v>70 сайтов *0,215468367/2388чел.</v>
      </c>
      <c r="N1816" s="133">
        <f>N1624</f>
        <v>5928.7299999999959</v>
      </c>
      <c r="O1816" s="142">
        <f>MROUND(G1816*N1816,0.000001)</f>
        <v>37.446273999999995</v>
      </c>
      <c r="P1816" s="93"/>
      <c r="Q1816" s="93">
        <f t="shared" si="258"/>
        <v>89421.702311999994</v>
      </c>
    </row>
    <row r="1817" spans="1:17" s="94" customFormat="1" x14ac:dyDescent="0.25">
      <c r="A1817" s="276"/>
      <c r="B1817" s="279"/>
      <c r="C1817" s="201" t="s">
        <v>257</v>
      </c>
      <c r="D1817" s="208"/>
      <c r="E1817" s="96"/>
      <c r="F1817" s="206"/>
      <c r="G1817" s="168"/>
      <c r="H1817" s="182"/>
      <c r="I1817" s="176"/>
      <c r="J1817" s="182"/>
      <c r="K1817" s="184"/>
      <c r="L1817" s="184"/>
      <c r="M1817" s="178"/>
      <c r="N1817" s="139"/>
      <c r="O1817" s="140">
        <f>SUM(O1803:O1816)</f>
        <v>1882.5343629999995</v>
      </c>
      <c r="P1817" s="93"/>
      <c r="Q1817" s="93"/>
    </row>
    <row r="1818" spans="1:17" s="94" customFormat="1" ht="25.5" x14ac:dyDescent="0.25">
      <c r="A1818" s="276"/>
      <c r="B1818" s="279"/>
      <c r="C1818" s="198" t="s">
        <v>207</v>
      </c>
      <c r="D1818" s="166"/>
      <c r="E1818" s="166"/>
      <c r="F1818" s="210" t="s">
        <v>206</v>
      </c>
      <c r="G1818" s="168"/>
      <c r="H1818" s="182">
        <f>H1626</f>
        <v>0</v>
      </c>
      <c r="I1818" s="176">
        <f>I1816</f>
        <v>0.21546836700000002</v>
      </c>
      <c r="J1818" s="182"/>
      <c r="K1818" s="184">
        <v>12</v>
      </c>
      <c r="L1818" s="184">
        <f>'норма часов'!$H$8</f>
        <v>2388</v>
      </c>
      <c r="M1818" s="178"/>
      <c r="N1818" s="133">
        <v>50</v>
      </c>
      <c r="O1818" s="142">
        <f>MROUND(G1818*N1818,0.000001)</f>
        <v>0</v>
      </c>
      <c r="P1818" s="93"/>
      <c r="Q1818" s="93">
        <f t="shared" si="258"/>
        <v>0</v>
      </c>
    </row>
    <row r="1819" spans="1:17" s="94" customFormat="1" ht="30" x14ac:dyDescent="0.25">
      <c r="A1819" s="276"/>
      <c r="B1819" s="279"/>
      <c r="C1819" s="198" t="s">
        <v>67</v>
      </c>
      <c r="D1819" s="166" t="s">
        <v>124</v>
      </c>
      <c r="E1819" s="193" t="s">
        <v>26</v>
      </c>
      <c r="F1819" s="181" t="s">
        <v>26</v>
      </c>
      <c r="G1819" s="168">
        <f>MROUND(H1819*K1819*I1819/L1819,0.0000001)</f>
        <v>1.6511999999999999E-2</v>
      </c>
      <c r="H1819" s="171">
        <f>H1627</f>
        <v>183</v>
      </c>
      <c r="I1819" s="176">
        <f t="shared" si="256"/>
        <v>0.21546836700000002</v>
      </c>
      <c r="J1819" s="182"/>
      <c r="K1819" s="184">
        <v>1</v>
      </c>
      <c r="L1819" s="184">
        <f>'норма часов'!$H$8</f>
        <v>2388</v>
      </c>
      <c r="M1819" s="178" t="str">
        <f>CONCATENATE(H1819," ",F1819," ","*",I1819,"/",L1819,"чел.")</f>
        <v>183 шт *0,215468367/2388чел.</v>
      </c>
      <c r="N1819" s="133">
        <f>N1627</f>
        <v>2242.8983606557385</v>
      </c>
      <c r="O1819" s="142">
        <f>MROUND(G1819*N1819,0.000001)</f>
        <v>37.034737999999997</v>
      </c>
      <c r="P1819" s="93"/>
      <c r="Q1819" s="93">
        <f t="shared" si="258"/>
        <v>88438.954343999998</v>
      </c>
    </row>
    <row r="1820" spans="1:17" s="94" customFormat="1" x14ac:dyDescent="0.25">
      <c r="A1820" s="276"/>
      <c r="B1820" s="279"/>
      <c r="C1820" s="269" t="s">
        <v>226</v>
      </c>
      <c r="D1820" s="166" t="s">
        <v>40</v>
      </c>
      <c r="E1820" s="180" t="s">
        <v>26</v>
      </c>
      <c r="F1820" s="180" t="s">
        <v>48</v>
      </c>
      <c r="G1820" s="168">
        <f>MROUND(H1820*K1820*I1820/L1820,0.000001)</f>
        <v>2.5624999999999998E-2</v>
      </c>
      <c r="H1820" s="171">
        <f>H1628</f>
        <v>284</v>
      </c>
      <c r="I1820" s="176">
        <f>I1816</f>
        <v>0.21546836700000002</v>
      </c>
      <c r="J1820" s="182"/>
      <c r="K1820" s="184">
        <v>1</v>
      </c>
      <c r="L1820" s="184">
        <f>'норма часов'!$H$8</f>
        <v>2388</v>
      </c>
      <c r="M1820" s="178" t="str">
        <f>CONCATENATE(H1820," ",F1820," ","*",I1820,"/",L1820,"чел.")</f>
        <v>284 шт. *0,215468367/2388чел.</v>
      </c>
      <c r="N1820" s="133">
        <f>N1628</f>
        <v>741.09003521126647</v>
      </c>
      <c r="O1820" s="142">
        <f>MROUND(G1820*N1820,0.000001)</f>
        <v>18.990431999999998</v>
      </c>
      <c r="P1820" s="93"/>
      <c r="Q1820" s="93">
        <f t="shared" si="258"/>
        <v>45349.151615999996</v>
      </c>
    </row>
    <row r="1821" spans="1:17" s="94" customFormat="1" x14ac:dyDescent="0.25">
      <c r="A1821" s="276"/>
      <c r="B1821" s="279"/>
      <c r="C1821" s="269"/>
      <c r="D1821" s="166"/>
      <c r="E1821" s="180"/>
      <c r="F1821" s="180" t="s">
        <v>48</v>
      </c>
      <c r="G1821" s="168"/>
      <c r="H1821" s="171">
        <f>H1629</f>
        <v>0</v>
      </c>
      <c r="I1821" s="176">
        <f t="shared" si="256"/>
        <v>0.21546836700000002</v>
      </c>
      <c r="J1821" s="182"/>
      <c r="K1821" s="184">
        <v>1</v>
      </c>
      <c r="L1821" s="184">
        <f>'норма часов'!$H$8</f>
        <v>2388</v>
      </c>
      <c r="M1821" s="178"/>
      <c r="N1821" s="133">
        <f>N1629</f>
        <v>0</v>
      </c>
      <c r="O1821" s="142">
        <f>MROUND(G1821*N1821,0.000001)</f>
        <v>0</v>
      </c>
      <c r="P1821" s="93"/>
      <c r="Q1821" s="93"/>
    </row>
    <row r="1822" spans="1:17" s="94" customFormat="1" x14ac:dyDescent="0.25">
      <c r="A1822" s="277"/>
      <c r="B1822" s="280"/>
      <c r="C1822" s="221" t="s">
        <v>258</v>
      </c>
      <c r="D1822" s="166"/>
      <c r="E1822" s="180"/>
      <c r="F1822" s="180"/>
      <c r="G1822" s="168"/>
      <c r="H1822" s="171"/>
      <c r="I1822" s="176"/>
      <c r="J1822" s="182"/>
      <c r="K1822" s="184"/>
      <c r="L1822" s="184"/>
      <c r="M1822" s="178"/>
      <c r="N1822" s="139"/>
      <c r="O1822" s="140">
        <f>SUM(O1820:O1821)</f>
        <v>18.990431999999998</v>
      </c>
      <c r="P1822" s="93"/>
      <c r="Q1822" s="93"/>
    </row>
    <row r="1823" spans="1:17" s="94" customFormat="1" x14ac:dyDescent="0.25">
      <c r="A1823" s="275" t="str">
        <f>CONCATENATE('норма часов'!$B$9,",  ",'норма часов'!$C$9,", ",'норма часов'!$D$9,", ",'норма часов'!$F$9)</f>
        <v>Присмотр и уход,  физические лица за исключением льготных категорий, от 3 лет до 8 лет, группа полного дня</v>
      </c>
      <c r="B1823" s="278" t="str">
        <f>'норма часов'!$A$9</f>
        <v>880900О.99.0.ББ08АА50000</v>
      </c>
      <c r="C1823" s="170"/>
      <c r="D1823" s="281" t="s">
        <v>15</v>
      </c>
      <c r="E1823" s="281"/>
      <c r="F1823" s="281"/>
      <c r="G1823" s="282"/>
      <c r="H1823" s="171"/>
      <c r="I1823" s="176"/>
      <c r="J1823" s="171"/>
      <c r="K1823" s="177"/>
      <c r="L1823" s="177"/>
      <c r="M1823" s="197"/>
      <c r="N1823" s="133"/>
      <c r="O1823" s="140">
        <f>O1824+O1829+O1840</f>
        <v>47249.829175999999</v>
      </c>
      <c r="P1823" s="93"/>
      <c r="Q1823" s="93">
        <f t="shared" si="258"/>
        <v>0</v>
      </c>
    </row>
    <row r="1824" spans="1:17" s="94" customFormat="1" x14ac:dyDescent="0.25">
      <c r="A1824" s="276"/>
      <c r="B1824" s="279"/>
      <c r="C1824" s="167"/>
      <c r="D1824" s="283" t="s">
        <v>49</v>
      </c>
      <c r="E1824" s="283"/>
      <c r="F1824" s="283"/>
      <c r="G1824" s="284"/>
      <c r="H1824" s="171"/>
      <c r="I1824" s="176"/>
      <c r="J1824" s="171"/>
      <c r="K1824" s="177"/>
      <c r="L1824" s="177"/>
      <c r="M1824" s="178"/>
      <c r="N1824" s="133"/>
      <c r="O1824" s="140">
        <f>O1826+O1828</f>
        <v>19794.09952</v>
      </c>
      <c r="P1824" s="93"/>
      <c r="Q1824" s="93">
        <f t="shared" si="258"/>
        <v>0</v>
      </c>
    </row>
    <row r="1825" spans="1:17" s="94" customFormat="1" x14ac:dyDescent="0.25">
      <c r="A1825" s="276"/>
      <c r="B1825" s="279"/>
      <c r="C1825" s="167">
        <v>211</v>
      </c>
      <c r="D1825" s="179" t="s">
        <v>73</v>
      </c>
      <c r="E1825" s="180" t="s">
        <v>87</v>
      </c>
      <c r="F1825" s="181" t="s">
        <v>87</v>
      </c>
      <c r="G1825" s="168">
        <f>MROUND(H1825*K1825*I1825/L1825,0.00000001)</f>
        <v>0.81693910999999997</v>
      </c>
      <c r="H1825" s="182">
        <f>H1537</f>
        <v>754.5</v>
      </c>
      <c r="I1825" s="183">
        <f>'норма часов'!$K$9</f>
        <v>0.75007895099999999</v>
      </c>
      <c r="J1825" s="182"/>
      <c r="K1825" s="184">
        <v>12</v>
      </c>
      <c r="L1825" s="184">
        <f>'норма часов'!$H$9</f>
        <v>8313</v>
      </c>
      <c r="M1825" s="178" t="str">
        <f>CONCATENATE(H1825," ",F1825," ","в мес.","*",K1825,"мес.","*",I1825,"/",L1825,"чел.")</f>
        <v>754,5 шт. ед в мес.*12мес.*0,750078951/8313чел.</v>
      </c>
      <c r="N1825" s="133">
        <f>N1537</f>
        <v>18609.515968632655</v>
      </c>
      <c r="O1825" s="141">
        <f>MROUND(G1825*N1825,0.000001)</f>
        <v>15202.841413</v>
      </c>
      <c r="P1825" s="93"/>
      <c r="Q1825" s="93">
        <f t="shared" si="258"/>
        <v>126381220.666269</v>
      </c>
    </row>
    <row r="1826" spans="1:17" s="94" customFormat="1" x14ac:dyDescent="0.25">
      <c r="A1826" s="276"/>
      <c r="B1826" s="279"/>
      <c r="C1826" s="170" t="s">
        <v>249</v>
      </c>
      <c r="D1826" s="179"/>
      <c r="E1826" s="180"/>
      <c r="F1826" s="181"/>
      <c r="G1826" s="168"/>
      <c r="H1826" s="182"/>
      <c r="I1826" s="217"/>
      <c r="J1826" s="182"/>
      <c r="K1826" s="184"/>
      <c r="L1826" s="184"/>
      <c r="M1826" s="178"/>
      <c r="N1826" s="133"/>
      <c r="O1826" s="140">
        <f>SUM(O1825)</f>
        <v>15202.841413</v>
      </c>
      <c r="P1826" s="93"/>
      <c r="Q1826" s="93">
        <f t="shared" si="258"/>
        <v>0</v>
      </c>
    </row>
    <row r="1827" spans="1:17" s="94" customFormat="1" x14ac:dyDescent="0.25">
      <c r="A1827" s="276"/>
      <c r="B1827" s="279"/>
      <c r="C1827" s="167">
        <v>213</v>
      </c>
      <c r="D1827" s="179" t="s">
        <v>74</v>
      </c>
      <c r="E1827" s="180" t="s">
        <v>75</v>
      </c>
      <c r="F1827" s="181"/>
      <c r="G1827" s="168">
        <v>30.2</v>
      </c>
      <c r="H1827" s="171"/>
      <c r="I1827" s="176">
        <f>I1825</f>
        <v>0.75007895099999999</v>
      </c>
      <c r="J1827" s="171"/>
      <c r="K1827" s="177"/>
      <c r="L1827" s="184">
        <f>'норма часов'!$H$9</f>
        <v>8313</v>
      </c>
      <c r="M1827" s="178"/>
      <c r="N1827" s="133"/>
      <c r="O1827" s="142">
        <f>MROUND(O1825*0.302,0.000001)</f>
        <v>4591.2581069999997</v>
      </c>
      <c r="P1827" s="93"/>
      <c r="Q1827" s="93">
        <f t="shared" si="258"/>
        <v>38167128.643491</v>
      </c>
    </row>
    <row r="1828" spans="1:17" s="94" customFormat="1" x14ac:dyDescent="0.25">
      <c r="A1828" s="276"/>
      <c r="B1828" s="279"/>
      <c r="C1828" s="170" t="s">
        <v>250</v>
      </c>
      <c r="D1828" s="179"/>
      <c r="E1828" s="180"/>
      <c r="F1828" s="181"/>
      <c r="G1828" s="168"/>
      <c r="H1828" s="171"/>
      <c r="I1828" s="176"/>
      <c r="J1828" s="171"/>
      <c r="K1828" s="177"/>
      <c r="L1828" s="184"/>
      <c r="M1828" s="178"/>
      <c r="N1828" s="133"/>
      <c r="O1828" s="140">
        <f>SUM(O1827)</f>
        <v>4591.2581069999997</v>
      </c>
      <c r="P1828" s="93"/>
      <c r="Q1828" s="93">
        <f t="shared" si="258"/>
        <v>0</v>
      </c>
    </row>
    <row r="1829" spans="1:17" s="94" customFormat="1" x14ac:dyDescent="0.25">
      <c r="A1829" s="276"/>
      <c r="B1829" s="279"/>
      <c r="C1829" s="167"/>
      <c r="D1829" s="285" t="s">
        <v>50</v>
      </c>
      <c r="E1829" s="285"/>
      <c r="F1829" s="285"/>
      <c r="G1829" s="284"/>
      <c r="H1829" s="171"/>
      <c r="I1829" s="176">
        <f>I1827</f>
        <v>0.75007895099999999</v>
      </c>
      <c r="J1829" s="171"/>
      <c r="K1829" s="177"/>
      <c r="L1829" s="184"/>
      <c r="M1829" s="178"/>
      <c r="N1829" s="133"/>
      <c r="O1829" s="140">
        <f>O1833+O1834+O1835+O1836+O1837++O1838</f>
        <v>27455.729655999996</v>
      </c>
      <c r="P1829" s="93"/>
      <c r="Q1829" s="93">
        <f t="shared" si="258"/>
        <v>0</v>
      </c>
    </row>
    <row r="1830" spans="1:17" s="94" customFormat="1" x14ac:dyDescent="0.25">
      <c r="A1830" s="276"/>
      <c r="B1830" s="279"/>
      <c r="C1830" s="270" t="s">
        <v>67</v>
      </c>
      <c r="D1830" s="166"/>
      <c r="E1830" s="193"/>
      <c r="F1830" s="181" t="s">
        <v>26</v>
      </c>
      <c r="G1830" s="168"/>
      <c r="H1830" s="171">
        <f>H1542</f>
        <v>0</v>
      </c>
      <c r="I1830" s="176">
        <f t="shared" ref="I1830:I1900" si="259">I1829</f>
        <v>0.75007895099999999</v>
      </c>
      <c r="J1830" s="182"/>
      <c r="K1830" s="184">
        <v>1</v>
      </c>
      <c r="L1830" s="184">
        <f>'норма часов'!$H$9</f>
        <v>8313</v>
      </c>
      <c r="M1830" s="178"/>
      <c r="N1830" s="133">
        <f>N1542</f>
        <v>0</v>
      </c>
      <c r="O1830" s="142">
        <f>MROUND(G1830*N1830,0.000001)</f>
        <v>0</v>
      </c>
      <c r="P1830" s="93"/>
      <c r="Q1830" s="93">
        <f t="shared" si="258"/>
        <v>0</v>
      </c>
    </row>
    <row r="1831" spans="1:17" s="94" customFormat="1" x14ac:dyDescent="0.25">
      <c r="A1831" s="276"/>
      <c r="B1831" s="279"/>
      <c r="C1831" s="270"/>
      <c r="D1831" s="166"/>
      <c r="E1831" s="193"/>
      <c r="F1831" s="181" t="s">
        <v>26</v>
      </c>
      <c r="G1831" s="168"/>
      <c r="H1831" s="171">
        <f>H1543</f>
        <v>0</v>
      </c>
      <c r="I1831" s="176">
        <f t="shared" si="259"/>
        <v>0.75007895099999999</v>
      </c>
      <c r="J1831" s="182"/>
      <c r="K1831" s="184">
        <v>1</v>
      </c>
      <c r="L1831" s="184">
        <f>'норма часов'!$H$9</f>
        <v>8313</v>
      </c>
      <c r="M1831" s="178"/>
      <c r="N1831" s="133">
        <f>N1543</f>
        <v>0</v>
      </c>
      <c r="O1831" s="142">
        <f>MROUND(G1831*N1831,0.000001)</f>
        <v>0</v>
      </c>
      <c r="P1831" s="93"/>
      <c r="Q1831" s="93">
        <f t="shared" si="258"/>
        <v>0</v>
      </c>
    </row>
    <row r="1832" spans="1:17" s="94" customFormat="1" x14ac:dyDescent="0.25">
      <c r="A1832" s="276"/>
      <c r="B1832" s="279"/>
      <c r="C1832" s="270"/>
      <c r="D1832" s="166"/>
      <c r="E1832" s="193"/>
      <c r="F1832" s="181" t="s">
        <v>26</v>
      </c>
      <c r="G1832" s="168"/>
      <c r="H1832" s="171">
        <f>H1544</f>
        <v>0</v>
      </c>
      <c r="I1832" s="176">
        <f t="shared" si="259"/>
        <v>0.75007895099999999</v>
      </c>
      <c r="J1832" s="182"/>
      <c r="K1832" s="184">
        <v>1</v>
      </c>
      <c r="L1832" s="184">
        <f>'норма часов'!$H$9</f>
        <v>8313</v>
      </c>
      <c r="M1832" s="178"/>
      <c r="N1832" s="133">
        <f>N1544</f>
        <v>0</v>
      </c>
      <c r="O1832" s="142">
        <f>MROUND(G1832*N1832,0.000001)</f>
        <v>0</v>
      </c>
      <c r="P1832" s="93"/>
      <c r="Q1832" s="93">
        <f t="shared" si="258"/>
        <v>0</v>
      </c>
    </row>
    <row r="1833" spans="1:17" s="94" customFormat="1" x14ac:dyDescent="0.25">
      <c r="A1833" s="276"/>
      <c r="B1833" s="279"/>
      <c r="C1833" s="170" t="s">
        <v>251</v>
      </c>
      <c r="D1833" s="166"/>
      <c r="E1833" s="193"/>
      <c r="F1833" s="181"/>
      <c r="G1833" s="168"/>
      <c r="H1833" s="171"/>
      <c r="I1833" s="176"/>
      <c r="J1833" s="182"/>
      <c r="K1833" s="184"/>
      <c r="L1833" s="184"/>
      <c r="M1833" s="178"/>
      <c r="N1833" s="133"/>
      <c r="O1833" s="140">
        <f>SUM(O1830:O1832)</f>
        <v>0</v>
      </c>
      <c r="P1833" s="93"/>
      <c r="Q1833" s="93">
        <f t="shared" si="258"/>
        <v>0</v>
      </c>
    </row>
    <row r="1834" spans="1:17" s="94" customFormat="1" x14ac:dyDescent="0.25">
      <c r="A1834" s="276"/>
      <c r="B1834" s="279"/>
      <c r="C1834" s="167" t="s">
        <v>91</v>
      </c>
      <c r="D1834" s="166"/>
      <c r="E1834" s="180"/>
      <c r="F1834" s="181">
        <v>0</v>
      </c>
      <c r="G1834" s="168"/>
      <c r="H1834" s="171"/>
      <c r="I1834" s="176">
        <f>I1832</f>
        <v>0.75007895099999999</v>
      </c>
      <c r="J1834" s="182"/>
      <c r="K1834" s="184"/>
      <c r="L1834" s="184"/>
      <c r="M1834" s="178"/>
      <c r="N1834" s="133"/>
      <c r="O1834" s="142">
        <f>MROUND(G1834*N1834,0.000001)</f>
        <v>0</v>
      </c>
      <c r="P1834" s="93"/>
      <c r="Q1834" s="93">
        <f t="shared" si="258"/>
        <v>0</v>
      </c>
    </row>
    <row r="1835" spans="1:17" s="94" customFormat="1" ht="30" x14ac:dyDescent="0.25">
      <c r="A1835" s="276"/>
      <c r="B1835" s="279"/>
      <c r="C1835" s="167" t="s">
        <v>93</v>
      </c>
      <c r="D1835" s="218" t="s">
        <v>94</v>
      </c>
      <c r="E1835" s="180" t="s">
        <v>95</v>
      </c>
      <c r="F1835" s="181" t="s">
        <v>95</v>
      </c>
      <c r="G1835" s="196">
        <f>G1547</f>
        <v>247</v>
      </c>
      <c r="H1835" s="171">
        <f>H1547</f>
        <v>247</v>
      </c>
      <c r="I1835" s="176">
        <f t="shared" si="259"/>
        <v>0.75007895099999999</v>
      </c>
      <c r="J1835" s="182"/>
      <c r="K1835" s="184">
        <v>1</v>
      </c>
      <c r="L1835" s="184">
        <f>'норма часов'!$H$9</f>
        <v>8313</v>
      </c>
      <c r="M1835" s="178" t="str">
        <f>CONCATENATE(G1835,"- фактичесое посещение 1 ребенка в год")</f>
        <v>247- фактичесое посещение 1 ребенка в год</v>
      </c>
      <c r="N1835" s="133">
        <f>N1547</f>
        <v>103.30800858029397</v>
      </c>
      <c r="O1835" s="142">
        <f>MROUND(G1835*N1835,0.000001)</f>
        <v>25517.078118999998</v>
      </c>
      <c r="P1835" s="93"/>
      <c r="Q1835" s="93">
        <f t="shared" si="258"/>
        <v>212123470.40324697</v>
      </c>
    </row>
    <row r="1836" spans="1:17" s="94" customFormat="1" ht="30" x14ac:dyDescent="0.25">
      <c r="A1836" s="276"/>
      <c r="B1836" s="279"/>
      <c r="C1836" s="167" t="s">
        <v>96</v>
      </c>
      <c r="D1836" s="166" t="s">
        <v>97</v>
      </c>
      <c r="E1836" s="180" t="s">
        <v>98</v>
      </c>
      <c r="F1836" s="181" t="s">
        <v>203</v>
      </c>
      <c r="G1836" s="168">
        <f>MROUND(H1836*K1836*I1836/L1836,0.000001)</f>
        <v>1.8045929999999999</v>
      </c>
      <c r="H1836" s="171">
        <f>H1548</f>
        <v>20000</v>
      </c>
      <c r="I1836" s="176">
        <f t="shared" si="259"/>
        <v>0.75007895099999999</v>
      </c>
      <c r="J1836" s="182"/>
      <c r="K1836" s="184">
        <v>1</v>
      </c>
      <c r="L1836" s="184">
        <f>'норма часов'!$H$9</f>
        <v>8313</v>
      </c>
      <c r="M1836" s="178" t="str">
        <f>CONCATENATE(H1836," ",F1836," ","*",I1836,"/",L1836,"чел.")</f>
        <v>20000 компл. *0,750078951/8313чел.</v>
      </c>
      <c r="N1836" s="133">
        <f>N1548</f>
        <v>402.27559200000002</v>
      </c>
      <c r="O1836" s="142">
        <f>MROUND(G1836*N1836,0.000001)</f>
        <v>725.94371699999999</v>
      </c>
      <c r="P1836" s="93"/>
      <c r="Q1836" s="93">
        <f t="shared" si="258"/>
        <v>6034770.1194209997</v>
      </c>
    </row>
    <row r="1837" spans="1:17" s="94" customFormat="1" ht="30" x14ac:dyDescent="0.25">
      <c r="A1837" s="276"/>
      <c r="B1837" s="279"/>
      <c r="C1837" s="270" t="s">
        <v>85</v>
      </c>
      <c r="D1837" s="166" t="s">
        <v>99</v>
      </c>
      <c r="E1837" s="180" t="s">
        <v>202</v>
      </c>
      <c r="F1837" s="181" t="s">
        <v>204</v>
      </c>
      <c r="G1837" s="168">
        <f>MROUND(H1837*K1837*I1837/L1837,0.0000001)</f>
        <v>0.54354329999999995</v>
      </c>
      <c r="H1837" s="171">
        <f>H1549</f>
        <v>502</v>
      </c>
      <c r="I1837" s="176">
        <f t="shared" si="259"/>
        <v>0.75007895099999999</v>
      </c>
      <c r="J1837" s="182"/>
      <c r="K1837" s="184">
        <v>12</v>
      </c>
      <c r="L1837" s="184">
        <f>'норма часов'!$H$9</f>
        <v>8313</v>
      </c>
      <c r="M1837" s="178" t="str">
        <f>CONCATENATE(H1837," ",F1837," ","*",I1837,"/",L1837,"чел.")</f>
        <v>502 гр. *0,750078951/8313чел.</v>
      </c>
      <c r="N1837" s="133">
        <f>N1549</f>
        <v>2231.1153867861885</v>
      </c>
      <c r="O1837" s="142">
        <f>MROUND(G1837*N1837,0.000001)</f>
        <v>1212.7078199999999</v>
      </c>
      <c r="P1837" s="93"/>
      <c r="Q1837" s="93">
        <f t="shared" si="258"/>
        <v>10081240.107659999</v>
      </c>
    </row>
    <row r="1838" spans="1:17" s="94" customFormat="1" x14ac:dyDescent="0.25">
      <c r="A1838" s="276"/>
      <c r="B1838" s="279"/>
      <c r="C1838" s="270"/>
      <c r="D1838" s="166"/>
      <c r="E1838" s="180"/>
      <c r="F1838" s="181" t="s">
        <v>203</v>
      </c>
      <c r="G1838" s="168"/>
      <c r="H1838" s="171">
        <f>H1550</f>
        <v>0</v>
      </c>
      <c r="I1838" s="176">
        <f t="shared" si="259"/>
        <v>0.75007895099999999</v>
      </c>
      <c r="J1838" s="182"/>
      <c r="K1838" s="184">
        <v>1</v>
      </c>
      <c r="L1838" s="184">
        <f>'норма часов'!$H$9</f>
        <v>8313</v>
      </c>
      <c r="M1838" s="178"/>
      <c r="N1838" s="133">
        <f>N1550</f>
        <v>0</v>
      </c>
      <c r="O1838" s="142">
        <f>MROUND(G1838*N1838,0.000001)</f>
        <v>0</v>
      </c>
      <c r="P1838" s="93"/>
      <c r="Q1838" s="93">
        <f t="shared" si="258"/>
        <v>0</v>
      </c>
    </row>
    <row r="1839" spans="1:17" s="94" customFormat="1" x14ac:dyDescent="0.25">
      <c r="A1839" s="276"/>
      <c r="B1839" s="279"/>
      <c r="C1839" s="170" t="s">
        <v>259</v>
      </c>
      <c r="D1839" s="283"/>
      <c r="E1839" s="283"/>
      <c r="F1839" s="283"/>
      <c r="G1839" s="284"/>
      <c r="H1839" s="171"/>
      <c r="I1839" s="176">
        <f t="shared" si="259"/>
        <v>0.75007895099999999</v>
      </c>
      <c r="J1839" s="171"/>
      <c r="K1839" s="177"/>
      <c r="L1839" s="184"/>
      <c r="M1839" s="197"/>
      <c r="N1839" s="133"/>
      <c r="O1839" s="140">
        <f>O1837+O1838</f>
        <v>1212.7078199999999</v>
      </c>
      <c r="P1839" s="93"/>
      <c r="Q1839" s="93">
        <f t="shared" si="258"/>
        <v>0</v>
      </c>
    </row>
    <row r="1840" spans="1:17" s="94" customFormat="1" x14ac:dyDescent="0.25">
      <c r="A1840" s="276"/>
      <c r="B1840" s="279"/>
      <c r="C1840" s="167"/>
      <c r="D1840" s="283" t="s">
        <v>51</v>
      </c>
      <c r="E1840" s="283"/>
      <c r="F1840" s="283"/>
      <c r="G1840" s="284"/>
      <c r="H1840" s="171"/>
      <c r="I1840" s="176">
        <f t="shared" si="259"/>
        <v>0.75007895099999999</v>
      </c>
      <c r="J1840" s="171"/>
      <c r="K1840" s="177"/>
      <c r="L1840" s="184"/>
      <c r="M1840" s="197"/>
      <c r="N1840" s="133"/>
      <c r="O1840" s="142"/>
      <c r="P1840" s="93"/>
      <c r="Q1840" s="93">
        <f t="shared" si="258"/>
        <v>0</v>
      </c>
    </row>
    <row r="1841" spans="1:17" s="94" customFormat="1" x14ac:dyDescent="0.25">
      <c r="A1841" s="276"/>
      <c r="B1841" s="279"/>
      <c r="C1841" s="170"/>
      <c r="D1841" s="286" t="s">
        <v>5</v>
      </c>
      <c r="E1841" s="286"/>
      <c r="F1841" s="286"/>
      <c r="G1841" s="287"/>
      <c r="H1841" s="171"/>
      <c r="I1841" s="176">
        <f t="shared" si="259"/>
        <v>0.75007895099999999</v>
      </c>
      <c r="J1841" s="171"/>
      <c r="K1841" s="177"/>
      <c r="L1841" s="184"/>
      <c r="M1841" s="197"/>
      <c r="N1841" s="133"/>
      <c r="O1841" s="140">
        <f>O1842+O1852+O1858+O1860+O1862+O1864+O1866</f>
        <v>46329.279046165087</v>
      </c>
      <c r="P1841" s="93"/>
      <c r="Q1841" s="93"/>
    </row>
    <row r="1842" spans="1:17" s="94" customFormat="1" x14ac:dyDescent="0.25">
      <c r="A1842" s="276"/>
      <c r="B1842" s="279"/>
      <c r="C1842" s="198" t="s">
        <v>57</v>
      </c>
      <c r="D1842" s="286" t="s">
        <v>6</v>
      </c>
      <c r="E1842" s="286"/>
      <c r="F1842" s="286"/>
      <c r="G1842" s="287"/>
      <c r="H1842" s="182"/>
      <c r="I1842" s="176">
        <f t="shared" si="259"/>
        <v>0.75007895099999999</v>
      </c>
      <c r="J1842" s="182"/>
      <c r="K1842" s="184"/>
      <c r="L1842" s="184"/>
      <c r="M1842" s="197"/>
      <c r="N1842" s="133"/>
      <c r="O1842" s="140">
        <f>O1843+O1844+O1848+O1851</f>
        <v>17469.526474165083</v>
      </c>
      <c r="P1842" s="93"/>
      <c r="Q1842" s="93">
        <f t="shared" si="258"/>
        <v>0</v>
      </c>
    </row>
    <row r="1843" spans="1:17" s="94" customFormat="1" ht="30" x14ac:dyDescent="0.25">
      <c r="A1843" s="276"/>
      <c r="B1843" s="279"/>
      <c r="C1843" s="198" t="s">
        <v>59</v>
      </c>
      <c r="D1843" s="166" t="s">
        <v>7</v>
      </c>
      <c r="E1843" s="199" t="s">
        <v>8</v>
      </c>
      <c r="F1843" s="199" t="s">
        <v>8</v>
      </c>
      <c r="G1843" s="168">
        <f>MROUND(H1843*K1843*I1843/L1843,0.000001)</f>
        <v>351.12613499999998</v>
      </c>
      <c r="H1843" s="219">
        <f>H1555</f>
        <v>3891472.4332458824</v>
      </c>
      <c r="I1843" s="176">
        <f t="shared" si="259"/>
        <v>0.75007895099999999</v>
      </c>
      <c r="J1843" s="182"/>
      <c r="K1843" s="184">
        <v>1</v>
      </c>
      <c r="L1843" s="184">
        <f>'норма часов'!$H$9</f>
        <v>8313</v>
      </c>
      <c r="M1843" s="178" t="str">
        <f>CONCATENATE(H1843," ",F1843,"(лимиты выделенные УЖКХ) ","*",I1843,"/",L1843,"чел.")</f>
        <v>3891472,43324588 кВт час.(лимиты выделенные УЖКХ) *0,750078951/8313чел.</v>
      </c>
      <c r="N1843" s="133">
        <f>N1555</f>
        <v>10.900877836777333</v>
      </c>
      <c r="O1843" s="142">
        <f>MROUND(G1843*N1843,0.000001)</f>
        <v>3827.5831029999999</v>
      </c>
      <c r="P1843" s="93"/>
      <c r="Q1843" s="93">
        <f t="shared" si="258"/>
        <v>31818698.335239001</v>
      </c>
    </row>
    <row r="1844" spans="1:17" s="94" customFormat="1" ht="30" x14ac:dyDescent="0.25">
      <c r="A1844" s="276"/>
      <c r="B1844" s="279"/>
      <c r="C1844" s="198" t="s">
        <v>60</v>
      </c>
      <c r="D1844" s="166" t="s">
        <v>9</v>
      </c>
      <c r="E1844" s="199" t="s">
        <v>10</v>
      </c>
      <c r="F1844" s="199" t="s">
        <v>10</v>
      </c>
      <c r="G1844" s="168">
        <f>MROUND(H1844*K1844*I1844/L1844,0.0000001)</f>
        <v>2.6889018</v>
      </c>
      <c r="H1844" s="182">
        <f>H1556</f>
        <v>29800.65</v>
      </c>
      <c r="I1844" s="176">
        <f t="shared" si="259"/>
        <v>0.75007895099999999</v>
      </c>
      <c r="J1844" s="182"/>
      <c r="K1844" s="184">
        <v>1</v>
      </c>
      <c r="L1844" s="184">
        <f>'норма часов'!$H$9</f>
        <v>8313</v>
      </c>
      <c r="M1844" s="178" t="str">
        <f>CONCATENATE(H1844," ",F1844,"(лимиты выделенные УЖКХ) ","*",I1844,"/",L1844,"чел.")</f>
        <v>29800,65 Гкал(лимиты выделенные УЖКХ) *0,750078951/8313чел.</v>
      </c>
      <c r="N1844" s="133">
        <f>N1556</f>
        <v>2985.1699006565295</v>
      </c>
      <c r="O1844" s="142">
        <f>MROUND(G1844*N1844,0.000001)</f>
        <v>8026.8287189999992</v>
      </c>
      <c r="P1844" s="93"/>
      <c r="Q1844" s="93">
        <f t="shared" si="258"/>
        <v>66727027.141046993</v>
      </c>
    </row>
    <row r="1845" spans="1:17" s="94" customFormat="1" ht="30" x14ac:dyDescent="0.25">
      <c r="A1845" s="276"/>
      <c r="B1845" s="279"/>
      <c r="C1845" s="269" t="s">
        <v>61</v>
      </c>
      <c r="D1845" s="166" t="s">
        <v>12</v>
      </c>
      <c r="E1845" s="200" t="s">
        <v>11</v>
      </c>
      <c r="F1845" s="200" t="s">
        <v>11</v>
      </c>
      <c r="G1845" s="168">
        <f>MROUND(H1845*K1845*I1845/L1845,0.000001)</f>
        <v>20.557648</v>
      </c>
      <c r="H1845" s="182">
        <f>H1557</f>
        <v>227836.99175999995</v>
      </c>
      <c r="I1845" s="176">
        <f t="shared" si="259"/>
        <v>0.75007895099999999</v>
      </c>
      <c r="J1845" s="182"/>
      <c r="K1845" s="184">
        <v>1</v>
      </c>
      <c r="L1845" s="184">
        <f>'норма часов'!$H$9</f>
        <v>8313</v>
      </c>
      <c r="M1845" s="178" t="str">
        <f>CONCATENATE(H1845," ",F1845,"(лимиты выделенные УЖКХ) ","*",I1845,"/",L1845,"чел.")</f>
        <v>227836,99176 м3(лимиты выделенные УЖКХ) *0,750078951/8313чел.</v>
      </c>
      <c r="N1845" s="133">
        <f>N1557</f>
        <v>54.214179999999992</v>
      </c>
      <c r="O1845" s="142">
        <f>MROUND(G1845*N1845,0.000001)</f>
        <v>1114.5160289999999</v>
      </c>
      <c r="P1845" s="93"/>
      <c r="Q1845" s="93">
        <f t="shared" si="258"/>
        <v>9264971.7490769997</v>
      </c>
    </row>
    <row r="1846" spans="1:17" s="94" customFormat="1" ht="30" x14ac:dyDescent="0.25">
      <c r="A1846" s="276"/>
      <c r="B1846" s="279"/>
      <c r="C1846" s="269"/>
      <c r="D1846" s="166" t="s">
        <v>17</v>
      </c>
      <c r="E1846" s="200" t="s">
        <v>11</v>
      </c>
      <c r="F1846" s="200" t="s">
        <v>11</v>
      </c>
      <c r="G1846" s="168">
        <f>MROUND(H1846*K1846*I1846/L1846,0.0000000000001)</f>
        <v>2.8161184336300001E-2</v>
      </c>
      <c r="H1846" s="182">
        <f>H1558</f>
        <v>26.008809369960769</v>
      </c>
      <c r="I1846" s="176">
        <f t="shared" si="259"/>
        <v>0.75007895099999999</v>
      </c>
      <c r="J1846" s="182"/>
      <c r="K1846" s="184">
        <v>12</v>
      </c>
      <c r="L1846" s="184">
        <f>'норма часов'!$H$9</f>
        <v>8313</v>
      </c>
      <c r="M1846" s="178" t="str">
        <f>CONCATENATE(H1846," ",F1846,"(лимиты выделенные УЖКХ) ","*",I1846,"/",L1846,"чел.")</f>
        <v>26,0088093699608 м3(лимиты выделенные УЖКХ) *0,750078951/8313чел.</v>
      </c>
      <c r="N1846" s="133">
        <f>N1558</f>
        <v>60140.397503878732</v>
      </c>
      <c r="O1846" s="142">
        <f>MROUND(G1846*N1846,0.0000000000001)</f>
        <v>1693.6248201650853</v>
      </c>
      <c r="P1846" s="93"/>
      <c r="Q1846" s="93">
        <f t="shared" si="258"/>
        <v>14079103.130032355</v>
      </c>
    </row>
    <row r="1847" spans="1:17" s="94" customFormat="1" ht="30" x14ac:dyDescent="0.25">
      <c r="A1847" s="276"/>
      <c r="B1847" s="279"/>
      <c r="C1847" s="269"/>
      <c r="D1847" s="166" t="s">
        <v>13</v>
      </c>
      <c r="E1847" s="200" t="s">
        <v>11</v>
      </c>
      <c r="F1847" s="200" t="s">
        <v>11</v>
      </c>
      <c r="G1847" s="168">
        <f>MROUND(H1847*K1847*I1847/L1847,0.000001)</f>
        <v>20.557648</v>
      </c>
      <c r="H1847" s="182">
        <f>H1559</f>
        <v>227836.99175999995</v>
      </c>
      <c r="I1847" s="176">
        <f t="shared" si="259"/>
        <v>0.75007895099999999</v>
      </c>
      <c r="J1847" s="182"/>
      <c r="K1847" s="184">
        <v>1</v>
      </c>
      <c r="L1847" s="184">
        <f>'норма часов'!$H$9</f>
        <v>8313</v>
      </c>
      <c r="M1847" s="178" t="str">
        <f>CONCATENATE(H1847," ",F1847,"(лимиты выделенные УЖКХ) ","*",I1847,"/",L1847,"чел.")</f>
        <v>227836,99176 м3(лимиты выделенные УЖКХ) *0,750078951/8313чел.</v>
      </c>
      <c r="N1847" s="133">
        <f>N1559</f>
        <v>114.50116551414543</v>
      </c>
      <c r="O1847" s="142">
        <f>MROUND(G1847*N1847,0.000001)</f>
        <v>2353.874656</v>
      </c>
      <c r="P1847" s="93"/>
      <c r="Q1847" s="93">
        <f t="shared" si="258"/>
        <v>19567760.015328001</v>
      </c>
    </row>
    <row r="1848" spans="1:17" s="94" customFormat="1" ht="28.5" x14ac:dyDescent="0.25">
      <c r="A1848" s="276"/>
      <c r="B1848" s="279"/>
      <c r="C1848" s="201" t="s">
        <v>253</v>
      </c>
      <c r="D1848" s="166"/>
      <c r="E1848" s="200"/>
      <c r="F1848" s="200"/>
      <c r="G1848" s="168"/>
      <c r="H1848" s="182"/>
      <c r="I1848" s="176"/>
      <c r="J1848" s="182"/>
      <c r="K1848" s="184"/>
      <c r="L1848" s="184"/>
      <c r="M1848" s="178"/>
      <c r="N1848" s="133"/>
      <c r="O1848" s="140">
        <f>SUM(O1845:O1847)</f>
        <v>5162.0155051650854</v>
      </c>
      <c r="P1848" s="93"/>
      <c r="Q1848" s="93">
        <f t="shared" si="258"/>
        <v>0</v>
      </c>
    </row>
    <row r="1849" spans="1:17" s="94" customFormat="1" x14ac:dyDescent="0.25">
      <c r="A1849" s="276"/>
      <c r="B1849" s="279"/>
      <c r="C1849" s="269" t="s">
        <v>208</v>
      </c>
      <c r="D1849" s="166" t="s">
        <v>21</v>
      </c>
      <c r="E1849" s="96" t="s">
        <v>11</v>
      </c>
      <c r="F1849" s="96" t="s">
        <v>11</v>
      </c>
      <c r="G1849" s="168">
        <f>MROUND(H1849*K1849*I1849/L1849,0.00000001)</f>
        <v>3.1552400000000001E-2</v>
      </c>
      <c r="H1849" s="182">
        <f>H1561</f>
        <v>349.68999999999994</v>
      </c>
      <c r="I1849" s="176">
        <f>I1847</f>
        <v>0.75007895099999999</v>
      </c>
      <c r="J1849" s="182"/>
      <c r="K1849" s="184">
        <v>1</v>
      </c>
      <c r="L1849" s="184">
        <f>'норма часов'!$H$9</f>
        <v>8313</v>
      </c>
      <c r="M1849" s="178" t="str">
        <f>CONCATENATE(H1849," ",F1849," ","*",I1849,"/",L1849,"чел.")</f>
        <v>349,69 м3 *0,750078951/8313чел.</v>
      </c>
      <c r="N1849" s="133">
        <f>N1561</f>
        <v>9316.0943407017676</v>
      </c>
      <c r="O1849" s="142">
        <f>MROUND(G1849*N1849,0.000001)</f>
        <v>293.94513499999999</v>
      </c>
      <c r="P1849" s="93"/>
      <c r="Q1849" s="93">
        <f t="shared" si="258"/>
        <v>2443565.907255</v>
      </c>
    </row>
    <row r="1850" spans="1:17" s="94" customFormat="1" ht="45" x14ac:dyDescent="0.25">
      <c r="A1850" s="276"/>
      <c r="B1850" s="279"/>
      <c r="C1850" s="269"/>
      <c r="D1850" s="166" t="s">
        <v>22</v>
      </c>
      <c r="E1850" s="96" t="s">
        <v>23</v>
      </c>
      <c r="F1850" s="96" t="s">
        <v>26</v>
      </c>
      <c r="G1850" s="168">
        <f>MROUND(H1850*K1850*I1850/L1850,0.00000001)</f>
        <v>2.5625220000000001E-2</v>
      </c>
      <c r="H1850" s="182">
        <f>H1562</f>
        <v>284</v>
      </c>
      <c r="I1850" s="176">
        <f t="shared" si="259"/>
        <v>0.75007895099999999</v>
      </c>
      <c r="J1850" s="182"/>
      <c r="K1850" s="184">
        <v>1</v>
      </c>
      <c r="L1850" s="184">
        <f>'норма часов'!$H$9</f>
        <v>8313</v>
      </c>
      <c r="M1850" s="178" t="str">
        <f>CONCATENATE(H1850," ",F1850,"(потребность из расчета 4 контейнера для уборки территории весной и осенью на 1 учреждение)","*",I1850,"/",L1850,"чел.")</f>
        <v>284 шт(потребность из расчета 4 контейнера для уборки территории весной и осенью на 1 учреждение)*0,750078951/8313чел.</v>
      </c>
      <c r="N1850" s="133">
        <f>N1562</f>
        <v>6210.8349647887389</v>
      </c>
      <c r="O1850" s="142">
        <f>MROUND(G1850*N1850,0.000001)</f>
        <v>159.15401199999999</v>
      </c>
      <c r="P1850" s="93"/>
      <c r="Q1850" s="93">
        <f t="shared" si="258"/>
        <v>1323047.3017559999</v>
      </c>
    </row>
    <row r="1851" spans="1:17" s="94" customFormat="1" ht="28.5" x14ac:dyDescent="0.25">
      <c r="A1851" s="276"/>
      <c r="B1851" s="279"/>
      <c r="C1851" s="201" t="s">
        <v>254</v>
      </c>
      <c r="D1851" s="166"/>
      <c r="E1851" s="96"/>
      <c r="F1851" s="96"/>
      <c r="G1851" s="168"/>
      <c r="H1851" s="182"/>
      <c r="I1851" s="176"/>
      <c r="J1851" s="182"/>
      <c r="K1851" s="184"/>
      <c r="L1851" s="184"/>
      <c r="M1851" s="178"/>
      <c r="N1851" s="133"/>
      <c r="O1851" s="140">
        <f>SUM(O1849:O1850)</f>
        <v>453.09914700000002</v>
      </c>
      <c r="P1851" s="93"/>
      <c r="Q1851" s="93">
        <f t="shared" si="258"/>
        <v>0</v>
      </c>
    </row>
    <row r="1852" spans="1:17" s="94" customFormat="1" x14ac:dyDescent="0.25">
      <c r="A1852" s="276"/>
      <c r="B1852" s="279"/>
      <c r="C1852" s="198"/>
      <c r="D1852" s="285" t="s">
        <v>14</v>
      </c>
      <c r="E1852" s="285"/>
      <c r="F1852" s="285"/>
      <c r="G1852" s="284"/>
      <c r="H1852" s="204"/>
      <c r="I1852" s="176">
        <f>I1847</f>
        <v>0.75007895099999999</v>
      </c>
      <c r="J1852" s="204"/>
      <c r="K1852" s="205"/>
      <c r="L1852" s="184"/>
      <c r="M1852" s="197"/>
      <c r="N1852" s="133"/>
      <c r="O1852" s="140">
        <f>O1856+O1857</f>
        <v>21581.028223000001</v>
      </c>
      <c r="P1852" s="93"/>
      <c r="Q1852" s="93"/>
    </row>
    <row r="1853" spans="1:17" s="94" customFormat="1" x14ac:dyDescent="0.25">
      <c r="A1853" s="276"/>
      <c r="B1853" s="279"/>
      <c r="C1853" s="269" t="s">
        <v>62</v>
      </c>
      <c r="D1853" s="166" t="s">
        <v>41</v>
      </c>
      <c r="E1853" s="193" t="s">
        <v>20</v>
      </c>
      <c r="F1853" s="193" t="s">
        <v>20</v>
      </c>
      <c r="G1853" s="168">
        <f>MROUND(H1853*K1853*I1853/L1853,0.00000001)</f>
        <v>3.1269150200000002</v>
      </c>
      <c r="H1853" s="182">
        <f>H1565</f>
        <v>34655.078000000001</v>
      </c>
      <c r="I1853" s="176">
        <f t="shared" si="259"/>
        <v>0.75007895099999999</v>
      </c>
      <c r="J1853" s="182"/>
      <c r="K1853" s="184">
        <v>1</v>
      </c>
      <c r="L1853" s="184">
        <f>'норма часов'!$H$9</f>
        <v>8313</v>
      </c>
      <c r="M1853" s="178" t="str">
        <f>CONCATENATE(H1853," ",F1853," ","*",I1853,"/",L1853,"чел.")</f>
        <v>34655,078 м2 *0,750078951/8313чел.</v>
      </c>
      <c r="N1853" s="133">
        <f>N1565</f>
        <v>1074.0378076771317</v>
      </c>
      <c r="O1853" s="142">
        <f>MROUND(G1853*N1853,0.000001)</f>
        <v>3358.4249529999997</v>
      </c>
      <c r="P1853" s="93"/>
      <c r="Q1853" s="93">
        <f t="shared" si="258"/>
        <v>27918586.634288996</v>
      </c>
    </row>
    <row r="1854" spans="1:17" s="94" customFormat="1" x14ac:dyDescent="0.25">
      <c r="A1854" s="276"/>
      <c r="B1854" s="279"/>
      <c r="C1854" s="269"/>
      <c r="D1854" s="166" t="s">
        <v>41</v>
      </c>
      <c r="E1854" s="193" t="s">
        <v>78</v>
      </c>
      <c r="F1854" s="193" t="s">
        <v>78</v>
      </c>
      <c r="G1854" s="168">
        <f>MROUND(H1854*K1854*I1854/L1854,0.00000001)</f>
        <v>0.89760439999999997</v>
      </c>
      <c r="H1854" s="182">
        <f>H1566</f>
        <v>9948</v>
      </c>
      <c r="I1854" s="176">
        <f t="shared" si="259"/>
        <v>0.75007895099999999</v>
      </c>
      <c r="J1854" s="182"/>
      <c r="K1854" s="184">
        <v>1</v>
      </c>
      <c r="L1854" s="184">
        <f>'норма часов'!$H$9</f>
        <v>8313</v>
      </c>
      <c r="M1854" s="178" t="str">
        <f>CONCATENATE(H1854," ",F1854," ","*",I1854,"/",L1854,"чел.")</f>
        <v>9948 погон.м. *0,750078951/8313чел.</v>
      </c>
      <c r="N1854" s="133">
        <f>N1566</f>
        <v>2500</v>
      </c>
      <c r="O1854" s="142">
        <f>MROUND(G1854*N1854,0.000001)</f>
        <v>2244.011</v>
      </c>
      <c r="P1854" s="93"/>
      <c r="Q1854" s="93">
        <f t="shared" si="258"/>
        <v>18654463.443</v>
      </c>
    </row>
    <row r="1855" spans="1:17" s="94" customFormat="1" x14ac:dyDescent="0.25">
      <c r="A1855" s="276"/>
      <c r="B1855" s="279"/>
      <c r="C1855" s="269"/>
      <c r="D1855" s="166" t="s">
        <v>41</v>
      </c>
      <c r="E1855" s="193" t="s">
        <v>48</v>
      </c>
      <c r="F1855" s="193" t="s">
        <v>48</v>
      </c>
      <c r="G1855" s="168">
        <f>MROUND(H1855*K1855*I1855/L1855,0.0000000001)</f>
        <v>0.1860535062</v>
      </c>
      <c r="H1855" s="182">
        <f>H1567</f>
        <v>2062</v>
      </c>
      <c r="I1855" s="176">
        <f t="shared" si="259"/>
        <v>0.75007895099999999</v>
      </c>
      <c r="J1855" s="182"/>
      <c r="K1855" s="184">
        <v>1</v>
      </c>
      <c r="L1855" s="184">
        <f>'норма часов'!$H$9</f>
        <v>8313</v>
      </c>
      <c r="M1855" s="178" t="str">
        <f>CONCATENATE(H1855," ",F1855," ","*",I1855,"/",L1855,"чел.")</f>
        <v>2062 шт. *0,750078951/8313чел.</v>
      </c>
      <c r="N1855" s="133">
        <f>N1567</f>
        <v>85881.704655674097</v>
      </c>
      <c r="O1855" s="142">
        <f>MROUND(G1855*N1855,0.000001)</f>
        <v>15978.592269999999</v>
      </c>
      <c r="P1855" s="93"/>
      <c r="Q1855" s="93">
        <f t="shared" si="258"/>
        <v>132830037.54051</v>
      </c>
    </row>
    <row r="1856" spans="1:17" s="94" customFormat="1" ht="28.5" x14ac:dyDescent="0.25">
      <c r="A1856" s="276"/>
      <c r="B1856" s="279"/>
      <c r="C1856" s="201" t="s">
        <v>252</v>
      </c>
      <c r="D1856" s="166"/>
      <c r="E1856" s="193"/>
      <c r="F1856" s="193"/>
      <c r="G1856" s="168"/>
      <c r="H1856" s="182"/>
      <c r="I1856" s="176"/>
      <c r="J1856" s="182"/>
      <c r="K1856" s="184"/>
      <c r="L1856" s="184"/>
      <c r="M1856" s="178"/>
      <c r="N1856" s="133"/>
      <c r="O1856" s="140">
        <f>SUM(O1853:O1855)</f>
        <v>21581.028223000001</v>
      </c>
      <c r="P1856" s="93"/>
      <c r="Q1856" s="93">
        <f t="shared" si="258"/>
        <v>0</v>
      </c>
    </row>
    <row r="1857" spans="1:17" s="94" customFormat="1" x14ac:dyDescent="0.25">
      <c r="A1857" s="276"/>
      <c r="B1857" s="279"/>
      <c r="C1857" s="198" t="s">
        <v>63</v>
      </c>
      <c r="D1857" s="166"/>
      <c r="E1857" s="193"/>
      <c r="F1857" s="193" t="s">
        <v>20</v>
      </c>
      <c r="G1857" s="168"/>
      <c r="H1857" s="182">
        <f>H1761</f>
        <v>0</v>
      </c>
      <c r="I1857" s="176">
        <f>I1855</f>
        <v>0.75007895099999999</v>
      </c>
      <c r="J1857" s="182"/>
      <c r="K1857" s="184">
        <v>12</v>
      </c>
      <c r="L1857" s="184">
        <f>'норма часов'!$H$9</f>
        <v>8313</v>
      </c>
      <c r="M1857" s="178"/>
      <c r="N1857" s="133">
        <f>N1761</f>
        <v>0</v>
      </c>
      <c r="O1857" s="142">
        <f>MROUND(G1857*N1857,0.000001)</f>
        <v>0</v>
      </c>
      <c r="P1857" s="93"/>
      <c r="Q1857" s="93"/>
    </row>
    <row r="1858" spans="1:17" s="94" customFormat="1" x14ac:dyDescent="0.25">
      <c r="A1858" s="276"/>
      <c r="B1858" s="279"/>
      <c r="C1858" s="198"/>
      <c r="D1858" s="283" t="s">
        <v>52</v>
      </c>
      <c r="E1858" s="283"/>
      <c r="F1858" s="283"/>
      <c r="G1858" s="284"/>
      <c r="H1858" s="171"/>
      <c r="I1858" s="176">
        <f t="shared" si="259"/>
        <v>0.75007895099999999</v>
      </c>
      <c r="J1858" s="171"/>
      <c r="K1858" s="177"/>
      <c r="L1858" s="184"/>
      <c r="M1858" s="197"/>
      <c r="N1858" s="133"/>
      <c r="O1858" s="140"/>
      <c r="P1858" s="93"/>
      <c r="Q1858" s="93">
        <f t="shared" si="258"/>
        <v>0</v>
      </c>
    </row>
    <row r="1859" spans="1:17" s="94" customFormat="1" x14ac:dyDescent="0.25">
      <c r="A1859" s="276"/>
      <c r="B1859" s="279"/>
      <c r="C1859" s="198"/>
      <c r="D1859" s="179"/>
      <c r="E1859" s="180"/>
      <c r="F1859" s="181"/>
      <c r="G1859" s="168"/>
      <c r="H1859" s="171"/>
      <c r="I1859" s="176">
        <f t="shared" si="259"/>
        <v>0.75007895099999999</v>
      </c>
      <c r="J1859" s="171"/>
      <c r="K1859" s="177"/>
      <c r="L1859" s="184"/>
      <c r="M1859" s="197"/>
      <c r="N1859" s="133"/>
      <c r="O1859" s="142"/>
      <c r="P1859" s="93"/>
      <c r="Q1859" s="93">
        <f t="shared" si="258"/>
        <v>0</v>
      </c>
    </row>
    <row r="1860" spans="1:17" s="94" customFormat="1" x14ac:dyDescent="0.25">
      <c r="A1860" s="276"/>
      <c r="B1860" s="279"/>
      <c r="C1860" s="267" t="s">
        <v>101</v>
      </c>
      <c r="D1860" s="288" t="s">
        <v>53</v>
      </c>
      <c r="E1860" s="288"/>
      <c r="F1860" s="288"/>
      <c r="G1860" s="289"/>
      <c r="H1860" s="171"/>
      <c r="I1860" s="176">
        <f t="shared" si="259"/>
        <v>0.75007895099999999</v>
      </c>
      <c r="J1860" s="171"/>
      <c r="K1860" s="177"/>
      <c r="L1860" s="184"/>
      <c r="M1860" s="197"/>
      <c r="N1860" s="133"/>
      <c r="O1860" s="140">
        <f>O1861</f>
        <v>33.192675000000001</v>
      </c>
      <c r="P1860" s="93"/>
      <c r="Q1860" s="93">
        <f t="shared" si="258"/>
        <v>0</v>
      </c>
    </row>
    <row r="1861" spans="1:17" s="94" customFormat="1" ht="45" x14ac:dyDescent="0.25">
      <c r="A1861" s="276"/>
      <c r="B1861" s="279"/>
      <c r="C1861" s="268"/>
      <c r="D1861" s="166" t="s">
        <v>286</v>
      </c>
      <c r="E1861" s="180" t="s">
        <v>26</v>
      </c>
      <c r="F1861" s="180" t="s">
        <v>26</v>
      </c>
      <c r="G1861" s="168">
        <f>MROUND(H1861*K1861*I1861/L1861,0.00000001)</f>
        <v>7.5792890000000002E-2</v>
      </c>
      <c r="H1861" s="171">
        <f>$H$1573</f>
        <v>70</v>
      </c>
      <c r="I1861" s="176">
        <f>I1859</f>
        <v>0.75007895099999999</v>
      </c>
      <c r="J1861" s="171"/>
      <c r="K1861" s="177">
        <v>12</v>
      </c>
      <c r="L1861" s="184">
        <f>'норма часов'!$H$9</f>
        <v>8313</v>
      </c>
      <c r="M1861" s="178" t="str">
        <f>CONCATENATE(H1861," ",F1861," ","в мес.","*",K1861,"мес.","*",I1861,"/",L1861,"чел.")</f>
        <v>70 шт в мес.*12мес.*0,750078951/8313чел.</v>
      </c>
      <c r="N1861" s="133">
        <f>$N$1573</f>
        <v>437.93916666666689</v>
      </c>
      <c r="O1861" s="142">
        <f>MROUND(G1861*N1861,0.000001)</f>
        <v>33.192675000000001</v>
      </c>
      <c r="P1861" s="93"/>
      <c r="Q1861" s="93">
        <f t="shared" si="258"/>
        <v>275930.70727499999</v>
      </c>
    </row>
    <row r="1862" spans="1:17" s="94" customFormat="1" x14ac:dyDescent="0.25">
      <c r="A1862" s="276"/>
      <c r="B1862" s="279"/>
      <c r="C1862" s="269" t="s">
        <v>102</v>
      </c>
      <c r="D1862" s="288" t="s">
        <v>54</v>
      </c>
      <c r="E1862" s="288"/>
      <c r="F1862" s="288"/>
      <c r="G1862" s="289"/>
      <c r="H1862" s="171"/>
      <c r="I1862" s="176">
        <f>I1860</f>
        <v>0.75007895099999999</v>
      </c>
      <c r="J1862" s="182"/>
      <c r="K1862" s="177"/>
      <c r="L1862" s="184"/>
      <c r="M1862" s="197"/>
      <c r="N1862" s="133"/>
      <c r="O1862" s="140">
        <f>O1863</f>
        <v>11.357275</v>
      </c>
      <c r="P1862" s="93"/>
      <c r="Q1862" s="93">
        <f t="shared" si="258"/>
        <v>0</v>
      </c>
    </row>
    <row r="1863" spans="1:17" s="94" customFormat="1" x14ac:dyDescent="0.25">
      <c r="A1863" s="276"/>
      <c r="B1863" s="279"/>
      <c r="C1863" s="269"/>
      <c r="D1863" s="179" t="s">
        <v>103</v>
      </c>
      <c r="E1863" s="180" t="s">
        <v>26</v>
      </c>
      <c r="F1863" s="180" t="s">
        <v>26</v>
      </c>
      <c r="G1863" s="168">
        <f>MROUND(H1863*K1863*I1863/L1863,0.0000001)</f>
        <v>4.3309999999999998E-3</v>
      </c>
      <c r="H1863" s="182">
        <v>4</v>
      </c>
      <c r="I1863" s="176">
        <f t="shared" si="259"/>
        <v>0.75007895099999999</v>
      </c>
      <c r="J1863" s="182"/>
      <c r="K1863" s="184">
        <v>12</v>
      </c>
      <c r="L1863" s="184">
        <f>'норма часов'!$H$9</f>
        <v>8313</v>
      </c>
      <c r="M1863" s="178" t="str">
        <f>CONCATENATE(H1863," ",F1863," ","в мес.","*",K1863,"мес.","*",I1863,"/",L1863,"чел.")</f>
        <v>4 шт в мес.*12мес.*0,750078951/8313чел.</v>
      </c>
      <c r="N1863" s="133">
        <f>N1575</f>
        <v>2622.3216666666667</v>
      </c>
      <c r="O1863" s="142">
        <f>MROUND(G1863*N1863,0.000001)</f>
        <v>11.357275</v>
      </c>
      <c r="P1863" s="93"/>
      <c r="Q1863" s="93">
        <f t="shared" si="258"/>
        <v>94413.027074999991</v>
      </c>
    </row>
    <row r="1864" spans="1:17" s="94" customFormat="1" x14ac:dyDescent="0.25">
      <c r="A1864" s="276"/>
      <c r="B1864" s="279"/>
      <c r="C1864" s="198"/>
      <c r="D1864" s="283" t="s">
        <v>55</v>
      </c>
      <c r="E1864" s="283"/>
      <c r="F1864" s="283"/>
      <c r="G1864" s="284"/>
      <c r="H1864" s="171"/>
      <c r="I1864" s="176">
        <f t="shared" si="259"/>
        <v>0.75007895099999999</v>
      </c>
      <c r="J1864" s="171"/>
      <c r="K1864" s="177"/>
      <c r="L1864" s="184"/>
      <c r="M1864" s="197"/>
      <c r="N1864" s="133"/>
      <c r="O1864" s="142"/>
      <c r="P1864" s="93"/>
      <c r="Q1864" s="93">
        <f t="shared" si="258"/>
        <v>0</v>
      </c>
    </row>
    <row r="1865" spans="1:17" s="94" customFormat="1" x14ac:dyDescent="0.25">
      <c r="A1865" s="276"/>
      <c r="B1865" s="279"/>
      <c r="C1865" s="198"/>
      <c r="D1865" s="166"/>
      <c r="E1865" s="96"/>
      <c r="F1865" s="206"/>
      <c r="G1865" s="161"/>
      <c r="H1865" s="171"/>
      <c r="I1865" s="176">
        <f t="shared" si="259"/>
        <v>0.75007895099999999</v>
      </c>
      <c r="J1865" s="171"/>
      <c r="K1865" s="177"/>
      <c r="L1865" s="184"/>
      <c r="M1865" s="197"/>
      <c r="N1865" s="133"/>
      <c r="O1865" s="142"/>
      <c r="P1865" s="93"/>
      <c r="Q1865" s="93">
        <f t="shared" si="258"/>
        <v>0</v>
      </c>
    </row>
    <row r="1866" spans="1:17" s="94" customFormat="1" x14ac:dyDescent="0.25">
      <c r="A1866" s="276"/>
      <c r="B1866" s="279"/>
      <c r="C1866" s="198"/>
      <c r="D1866" s="288" t="s">
        <v>56</v>
      </c>
      <c r="E1866" s="288"/>
      <c r="F1866" s="288"/>
      <c r="G1866" s="289"/>
      <c r="H1866" s="182"/>
      <c r="I1866" s="176">
        <f t="shared" si="259"/>
        <v>0.75007895099999999</v>
      </c>
      <c r="J1866" s="182"/>
      <c r="K1866" s="184"/>
      <c r="L1866" s="184"/>
      <c r="M1866" s="197"/>
      <c r="N1866" s="133"/>
      <c r="O1866" s="140">
        <f>O1874+O1897+O1898+O1913+O1914+O1915+O1918</f>
        <v>7234.1743989999995</v>
      </c>
      <c r="P1866" s="93"/>
      <c r="Q1866" s="93"/>
    </row>
    <row r="1867" spans="1:17" s="94" customFormat="1" ht="45" x14ac:dyDescent="0.25">
      <c r="A1867" s="276"/>
      <c r="B1867" s="279"/>
      <c r="C1867" s="269" t="s">
        <v>64</v>
      </c>
      <c r="D1867" s="166" t="s">
        <v>24</v>
      </c>
      <c r="E1867" s="96" t="s">
        <v>20</v>
      </c>
      <c r="F1867" s="96" t="s">
        <v>209</v>
      </c>
      <c r="G1867" s="168">
        <f>MROUND(H1867*K1867*I1867/L1867,0.000001)</f>
        <v>135.79662099999999</v>
      </c>
      <c r="H1867" s="182">
        <f>H1579</f>
        <v>125417.61000000002</v>
      </c>
      <c r="I1867" s="176">
        <f t="shared" si="259"/>
        <v>0.75007895099999999</v>
      </c>
      <c r="J1867" s="182"/>
      <c r="K1867" s="184">
        <v>12</v>
      </c>
      <c r="L1867" s="184">
        <f>'норма часов'!$H$9</f>
        <v>8313</v>
      </c>
      <c r="M1867" s="178" t="str">
        <f>CONCATENATE(H1867," ",F1867," ","в мес.","*",K1867,"мес.","*",I1867,"/",L1867,"чел.")</f>
        <v>125417,61 м2 (обрабатываемая площадь) в мес.*12мес.*0,750078951/8313чел.</v>
      </c>
      <c r="N1867" s="133">
        <f>N1579</f>
        <v>1.2085484114498219</v>
      </c>
      <c r="O1867" s="142">
        <f>MROUND(G1867*N1867,0.000001)</f>
        <v>164.11679100000001</v>
      </c>
      <c r="P1867" s="93"/>
      <c r="Q1867" s="93">
        <f t="shared" si="258"/>
        <v>1364302.8835830002</v>
      </c>
    </row>
    <row r="1868" spans="1:17" s="94" customFormat="1" ht="45" x14ac:dyDescent="0.25">
      <c r="A1868" s="276"/>
      <c r="B1868" s="279"/>
      <c r="C1868" s="269"/>
      <c r="D1868" s="166" t="s">
        <v>77</v>
      </c>
      <c r="E1868" s="96" t="s">
        <v>20</v>
      </c>
      <c r="F1868" s="96" t="s">
        <v>209</v>
      </c>
      <c r="G1868" s="168">
        <f>MROUND(H1868*K1868*I1868/L1868,0.000001)</f>
        <v>135.79662099999999</v>
      </c>
      <c r="H1868" s="182">
        <f>H1676</f>
        <v>125417.61000000002</v>
      </c>
      <c r="I1868" s="176">
        <f t="shared" si="259"/>
        <v>0.75007895099999999</v>
      </c>
      <c r="J1868" s="182"/>
      <c r="K1868" s="184">
        <v>12</v>
      </c>
      <c r="L1868" s="184">
        <f>'норма часов'!$H$9</f>
        <v>8313</v>
      </c>
      <c r="M1868" s="178" t="str">
        <f>CONCATENATE(H1868," ",F1868," ","в мес.","*",K1868,"мес.","*",I1868,"/",L1868,"чел.")</f>
        <v>125417,61 м2 (обрабатываемая площадь) в мес.*12мес.*0,750078951/8313чел.</v>
      </c>
      <c r="N1868" s="133">
        <f>N1580</f>
        <v>1.5961959807717587</v>
      </c>
      <c r="O1868" s="142">
        <f>MROUND(G1868*N1868,0.000001)</f>
        <v>216.75802099999999</v>
      </c>
      <c r="P1868" s="93"/>
      <c r="Q1868" s="93">
        <f t="shared" si="258"/>
        <v>1801909.4285729998</v>
      </c>
    </row>
    <row r="1869" spans="1:17" s="94" customFormat="1" ht="45" x14ac:dyDescent="0.25">
      <c r="A1869" s="276"/>
      <c r="B1869" s="279"/>
      <c r="C1869" s="269"/>
      <c r="D1869" s="166" t="s">
        <v>298</v>
      </c>
      <c r="E1869" s="96" t="s">
        <v>20</v>
      </c>
      <c r="F1869" s="96" t="s">
        <v>209</v>
      </c>
      <c r="G1869" s="168">
        <f>MROUND(H1869*K1869*I1869/L1869,0.00000001)</f>
        <v>135.79662121000001</v>
      </c>
      <c r="H1869" s="182">
        <f>H1581</f>
        <v>125417.61000000002</v>
      </c>
      <c r="I1869" s="176">
        <f>I1865</f>
        <v>0.75007895099999999</v>
      </c>
      <c r="J1869" s="182"/>
      <c r="K1869" s="184">
        <v>12</v>
      </c>
      <c r="L1869" s="184">
        <f>'норма часов'!$H$9</f>
        <v>8313</v>
      </c>
      <c r="M1869" s="178" t="str">
        <f t="shared" ref="M1869:M1871" si="260">CONCATENATE(H1869," ",F1869," ","в мес.","*",K1869,"мес.","*",I1869,"/",L1869,"чел.")</f>
        <v>125417,61 м2 (обрабатываемая площадь) в мес.*12мес.*0,750078951/8313чел.</v>
      </c>
      <c r="N1869" s="133">
        <f>N1581</f>
        <v>0.57006999123435143</v>
      </c>
      <c r="O1869" s="142">
        <f t="shared" ref="O1869:O1871" si="261">MROUND(G1869*N1869,0.000001)</f>
        <v>77.413578999999999</v>
      </c>
      <c r="P1869" s="93"/>
      <c r="Q1869" s="93">
        <f t="shared" si="258"/>
        <v>643539.08222700004</v>
      </c>
    </row>
    <row r="1870" spans="1:17" s="94" customFormat="1" ht="45" x14ac:dyDescent="0.25">
      <c r="A1870" s="276"/>
      <c r="B1870" s="279"/>
      <c r="C1870" s="269"/>
      <c r="D1870" s="166" t="s">
        <v>299</v>
      </c>
      <c r="E1870" s="96" t="s">
        <v>20</v>
      </c>
      <c r="F1870" s="96" t="s">
        <v>209</v>
      </c>
      <c r="G1870" s="168">
        <f>MROUND(H1870*K1870*I1870/L1870,0.00000001)</f>
        <v>271.59324243000003</v>
      </c>
      <c r="H1870" s="182">
        <f>H1582</f>
        <v>125417.61000000002</v>
      </c>
      <c r="I1870" s="176">
        <f>I1866</f>
        <v>0.75007895099999999</v>
      </c>
      <c r="J1870" s="182"/>
      <c r="K1870" s="184">
        <v>24</v>
      </c>
      <c r="L1870" s="184">
        <f>'норма часов'!$H$9</f>
        <v>8313</v>
      </c>
      <c r="M1870" s="178" t="str">
        <f>CONCATENATE(H1870," ",F1870," ","в год","*",K1870," раза в год","*",I1870,"/",L1870,"чел.")</f>
        <v>125417,61 м2 (обрабатываемая площадь) в год*24 раза в год*0,750078951/8313чел.</v>
      </c>
      <c r="N1870" s="133">
        <f>$N$1582</f>
        <v>2.3942939910910437</v>
      </c>
      <c r="O1870" s="142">
        <f t="shared" si="261"/>
        <v>650.27406799999994</v>
      </c>
      <c r="P1870" s="93"/>
      <c r="Q1870" s="93">
        <f t="shared" si="258"/>
        <v>5405728.3272839999</v>
      </c>
    </row>
    <row r="1871" spans="1:17" s="94" customFormat="1" ht="45" x14ac:dyDescent="0.25">
      <c r="A1871" s="276"/>
      <c r="B1871" s="279"/>
      <c r="C1871" s="269"/>
      <c r="D1871" s="166" t="s">
        <v>300</v>
      </c>
      <c r="E1871" s="96" t="s">
        <v>280</v>
      </c>
      <c r="F1871" s="96" t="s">
        <v>281</v>
      </c>
      <c r="G1871" s="168">
        <f>MROUND(H1871*K1871*I1871/L1871,0.00000001)</f>
        <v>2.8151600000000001E-3</v>
      </c>
      <c r="H1871" s="182">
        <f>$H$1583</f>
        <v>31.200000000000021</v>
      </c>
      <c r="I1871" s="176">
        <f>I1867</f>
        <v>0.75007895099999999</v>
      </c>
      <c r="J1871" s="182"/>
      <c r="K1871" s="184">
        <v>1</v>
      </c>
      <c r="L1871" s="184">
        <f>'норма часов'!$H$9</f>
        <v>8313</v>
      </c>
      <c r="M1871" s="178" t="str">
        <f t="shared" si="260"/>
        <v>31,2 га (обрабатываемая площадь) в мес.*1мес.*0,750078951/8313чел.</v>
      </c>
      <c r="N1871" s="133">
        <f>$N$1583</f>
        <v>570.07083333333367</v>
      </c>
      <c r="O1871" s="142">
        <f t="shared" si="261"/>
        <v>1.604841</v>
      </c>
      <c r="P1871" s="93"/>
      <c r="Q1871" s="93">
        <f t="shared" si="258"/>
        <v>13341.043233</v>
      </c>
    </row>
    <row r="1872" spans="1:17" s="94" customFormat="1" ht="45" x14ac:dyDescent="0.25">
      <c r="A1872" s="276"/>
      <c r="B1872" s="279"/>
      <c r="C1872" s="269"/>
      <c r="D1872" s="166" t="s">
        <v>276</v>
      </c>
      <c r="E1872" s="96" t="s">
        <v>280</v>
      </c>
      <c r="F1872" s="96" t="s">
        <v>281</v>
      </c>
      <c r="G1872" s="168">
        <f>MROUND(H1872*K1872*I1872/L1872,0.00000001)</f>
        <v>2.8151600000000001E-3</v>
      </c>
      <c r="H1872" s="182">
        <f>H1584</f>
        <v>31.200000000000021</v>
      </c>
      <c r="I1872" s="176">
        <f>I1868</f>
        <v>0.75007895099999999</v>
      </c>
      <c r="J1872" s="182"/>
      <c r="K1872" s="184">
        <v>1</v>
      </c>
      <c r="L1872" s="184">
        <f>'норма часов'!$H$9</f>
        <v>8313</v>
      </c>
      <c r="M1872" s="178" t="str">
        <f>CONCATENATE(H1872," ",F1872," ","в мес.","*",K1872,"мес.","*",I1872,"/",L1872,"чел.")</f>
        <v>31,2 га (обрабатываемая площадь) в мес.*1мес.*0,750078951/8313чел.</v>
      </c>
      <c r="N1872" s="133">
        <f>N1584</f>
        <v>3102.4108974358965</v>
      </c>
      <c r="O1872" s="142">
        <f>MROUND(G1872*N1872,0.000001)</f>
        <v>8.733782999999999</v>
      </c>
      <c r="P1872" s="93"/>
      <c r="Q1872" s="93">
        <f t="shared" si="258"/>
        <v>72603.938078999985</v>
      </c>
    </row>
    <row r="1873" spans="1:17" s="94" customFormat="1" ht="30" x14ac:dyDescent="0.25">
      <c r="A1873" s="276"/>
      <c r="B1873" s="279"/>
      <c r="C1873" s="269"/>
      <c r="D1873" s="166" t="s">
        <v>105</v>
      </c>
      <c r="E1873" s="96" t="s">
        <v>106</v>
      </c>
      <c r="F1873" s="206" t="s">
        <v>210</v>
      </c>
      <c r="G1873" s="168">
        <f>MROUND(H1873*K1873*I1873/L1873,0.000001)</f>
        <v>21.804966</v>
      </c>
      <c r="H1873" s="182">
        <f>H1585</f>
        <v>20138.400000000001</v>
      </c>
      <c r="I1873" s="176">
        <f>I1868</f>
        <v>0.75007895099999999</v>
      </c>
      <c r="J1873" s="182"/>
      <c r="K1873" s="184">
        <v>12</v>
      </c>
      <c r="L1873" s="184">
        <f>'норма часов'!$H$9</f>
        <v>8313</v>
      </c>
      <c r="M1873" s="178" t="str">
        <f>CONCATENATE(H1873," ",F1873," ","в мес.","*",K1873,"мес.","*",I1873,"/",L1873,"чел.")</f>
        <v>20138,4 кг стираемого белья в мес.*12мес.*0,750078951/8313чел.</v>
      </c>
      <c r="N1873" s="133">
        <f>N1585</f>
        <v>74.109099862286286</v>
      </c>
      <c r="O1873" s="142">
        <f>MROUND(G1873*N1873,0.000001)</f>
        <v>1615.9464029999999</v>
      </c>
      <c r="P1873" s="93"/>
      <c r="Q1873" s="93">
        <f t="shared" si="258"/>
        <v>13433362.448138999</v>
      </c>
    </row>
    <row r="1874" spans="1:17" s="94" customFormat="1" ht="28.5" x14ac:dyDescent="0.25">
      <c r="A1874" s="276"/>
      <c r="B1874" s="279"/>
      <c r="C1874" s="201" t="s">
        <v>255</v>
      </c>
      <c r="D1874" s="166"/>
      <c r="E1874" s="96"/>
      <c r="F1874" s="206"/>
      <c r="G1874" s="168"/>
      <c r="H1874" s="182"/>
      <c r="I1874" s="176"/>
      <c r="J1874" s="182"/>
      <c r="K1874" s="184"/>
      <c r="L1874" s="184"/>
      <c r="M1874" s="178"/>
      <c r="N1874" s="133"/>
      <c r="O1874" s="140">
        <f>SUM(O1867:O1873)</f>
        <v>2734.8474859999997</v>
      </c>
      <c r="P1874" s="93"/>
      <c r="Q1874" s="93">
        <f t="shared" si="258"/>
        <v>0</v>
      </c>
    </row>
    <row r="1875" spans="1:17" s="94" customFormat="1" ht="45" x14ac:dyDescent="0.25">
      <c r="A1875" s="276"/>
      <c r="B1875" s="279"/>
      <c r="C1875" s="269" t="s">
        <v>63</v>
      </c>
      <c r="D1875" s="208" t="s">
        <v>301</v>
      </c>
      <c r="E1875" s="96" t="s">
        <v>20</v>
      </c>
      <c r="F1875" s="96" t="s">
        <v>209</v>
      </c>
      <c r="G1875" s="168">
        <f>MROUND(H1875*K1875*I1875/L1875,0.000001)</f>
        <v>0.68735400000000002</v>
      </c>
      <c r="H1875" s="182">
        <f>H1587</f>
        <v>7617.8300000000008</v>
      </c>
      <c r="I1875" s="176">
        <f>I1873</f>
        <v>0.75007895099999999</v>
      </c>
      <c r="J1875" s="182"/>
      <c r="K1875" s="184">
        <v>1</v>
      </c>
      <c r="L1875" s="184">
        <f>'норма часов'!$H$9</f>
        <v>8313</v>
      </c>
      <c r="M1875" s="178" t="str">
        <f>CONCATENATE(H1875," ",F1875," ","*",I1875,"/",L1875,"чел.")</f>
        <v>7617,83 м2 (обрабатываемая площадь) *0,750078951/8313чел.</v>
      </c>
      <c r="N1875" s="133">
        <f>N1587</f>
        <v>71.954072222667094</v>
      </c>
      <c r="O1875" s="142">
        <f t="shared" ref="O1875:O1880" si="262">MROUND(G1875*N1875,0.000001)</f>
        <v>49.457918999999997</v>
      </c>
      <c r="P1875" s="93"/>
      <c r="Q1875" s="93">
        <f t="shared" si="258"/>
        <v>411143.68064699997</v>
      </c>
    </row>
    <row r="1876" spans="1:17" s="94" customFormat="1" ht="60" x14ac:dyDescent="0.25">
      <c r="A1876" s="276"/>
      <c r="B1876" s="279"/>
      <c r="C1876" s="269"/>
      <c r="D1876" s="166" t="s">
        <v>302</v>
      </c>
      <c r="E1876" s="96" t="s">
        <v>26</v>
      </c>
      <c r="F1876" s="206" t="s">
        <v>26</v>
      </c>
      <c r="G1876" s="168">
        <f>MROUND(H1876*K1876*I1876/L1876,0.000001)</f>
        <v>2.4359999999999998E-3</v>
      </c>
      <c r="H1876" s="182">
        <f>H1588</f>
        <v>27</v>
      </c>
      <c r="I1876" s="176">
        <f t="shared" si="259"/>
        <v>0.75007895099999999</v>
      </c>
      <c r="J1876" s="182"/>
      <c r="K1876" s="184">
        <v>1</v>
      </c>
      <c r="L1876" s="184">
        <f>'норма часов'!$H$9</f>
        <v>8313</v>
      </c>
      <c r="M1876" s="178" t="str">
        <f>CONCATENATE(H1876," ",F1876," ","*",I1876,"/",L1876,"чел.")</f>
        <v>27 шт *0,750078951/8313чел.</v>
      </c>
      <c r="N1876" s="133">
        <f>N1588</f>
        <v>6840.8399999999974</v>
      </c>
      <c r="O1876" s="142">
        <f t="shared" si="262"/>
        <v>16.664286000000001</v>
      </c>
      <c r="P1876" s="93"/>
      <c r="Q1876" s="93">
        <f t="shared" si="258"/>
        <v>138530.20951800002</v>
      </c>
    </row>
    <row r="1877" spans="1:17" s="94" customFormat="1" ht="45" x14ac:dyDescent="0.25">
      <c r="A1877" s="276"/>
      <c r="B1877" s="279"/>
      <c r="C1877" s="269"/>
      <c r="D1877" s="208" t="s">
        <v>30</v>
      </c>
      <c r="E1877" s="96" t="s">
        <v>45</v>
      </c>
      <c r="F1877" s="206" t="s">
        <v>223</v>
      </c>
      <c r="G1877" s="168">
        <f>MROUND(H1877*K1877*I1877/L1877,0.00000001)</f>
        <v>2.598613E-2</v>
      </c>
      <c r="H1877" s="182">
        <f>H1589</f>
        <v>72</v>
      </c>
      <c r="I1877" s="176">
        <f t="shared" si="259"/>
        <v>0.75007895099999999</v>
      </c>
      <c r="J1877" s="182"/>
      <c r="K1877" s="184">
        <v>4</v>
      </c>
      <c r="L1877" s="184">
        <f>'норма часов'!$H$9</f>
        <v>8313</v>
      </c>
      <c r="M1877" s="178" t="str">
        <f>CONCATENATE(H1877," ",F1877," ","в кв.","*",K1877,"кв.","*",I1877,"/",L1877,"чел.")</f>
        <v>72 системы в кв.*4кв.*0,750078951/8313чел.</v>
      </c>
      <c r="N1877" s="133">
        <f>N1589</f>
        <v>7250.9742013888936</v>
      </c>
      <c r="O1877" s="142">
        <f t="shared" si="262"/>
        <v>188.424758</v>
      </c>
      <c r="P1877" s="93"/>
      <c r="Q1877" s="93">
        <f t="shared" si="258"/>
        <v>1566375.0132539999</v>
      </c>
    </row>
    <row r="1878" spans="1:17" s="94" customFormat="1" ht="60" x14ac:dyDescent="0.25">
      <c r="A1878" s="276"/>
      <c r="B1878" s="279"/>
      <c r="C1878" s="269"/>
      <c r="D1878" s="208" t="s">
        <v>86</v>
      </c>
      <c r="E1878" s="96" t="s">
        <v>45</v>
      </c>
      <c r="F1878" s="206" t="s">
        <v>224</v>
      </c>
      <c r="G1878" s="168">
        <f>MROUND(H1878*K1878*I1878/L1878,0.00000001)</f>
        <v>7.6875650000000004E-2</v>
      </c>
      <c r="H1878" s="182">
        <f>H1686</f>
        <v>71</v>
      </c>
      <c r="I1878" s="176">
        <f t="shared" si="259"/>
        <v>0.75007895099999999</v>
      </c>
      <c r="J1878" s="182"/>
      <c r="K1878" s="184">
        <v>12</v>
      </c>
      <c r="L1878" s="184">
        <f>'норма часов'!$H$9</f>
        <v>8313</v>
      </c>
      <c r="M1878" s="178" t="str">
        <f>CONCATENATE(H1878," ",F1878," ","в мес.","*",K1878,"мес.","*",I1878,"/",L1878,"чел.")</f>
        <v>71 систем в мес.*12мес.*0,750078951/8313чел.</v>
      </c>
      <c r="N1878" s="133">
        <f>N1686</f>
        <v>5985.4138028169009</v>
      </c>
      <c r="O1878" s="142">
        <f t="shared" si="262"/>
        <v>460.13257699999997</v>
      </c>
      <c r="P1878" s="93"/>
      <c r="Q1878" s="93">
        <f t="shared" si="258"/>
        <v>3825082.1126009999</v>
      </c>
    </row>
    <row r="1879" spans="1:17" s="94" customFormat="1" ht="31.5" x14ac:dyDescent="0.25">
      <c r="A1879" s="276"/>
      <c r="B1879" s="279"/>
      <c r="C1879" s="269"/>
      <c r="D1879" s="211" t="s">
        <v>303</v>
      </c>
      <c r="E1879" s="96" t="s">
        <v>26</v>
      </c>
      <c r="F1879" s="206" t="s">
        <v>26</v>
      </c>
      <c r="G1879" s="168">
        <f>MROUND(H1879*K1879*I1879/L1879,0.000000001)</f>
        <v>3.6091900000000002E-4</v>
      </c>
      <c r="H1879" s="182">
        <f>H1687</f>
        <v>4</v>
      </c>
      <c r="I1879" s="176">
        <f t="shared" si="259"/>
        <v>0.75007895099999999</v>
      </c>
      <c r="J1879" s="182"/>
      <c r="K1879" s="184">
        <v>1</v>
      </c>
      <c r="L1879" s="184">
        <f>'норма часов'!$H$9</f>
        <v>8313</v>
      </c>
      <c r="M1879" s="178" t="str">
        <f>CONCATENATE(H1879," ",F1879," ","*",I1879,"/",L1879,"чел.")</f>
        <v>4 шт *0,750078951/8313чел.</v>
      </c>
      <c r="N1879" s="133">
        <f>N1591</f>
        <v>71374.072499999995</v>
      </c>
      <c r="O1879" s="142">
        <f t="shared" si="262"/>
        <v>25.760258999999998</v>
      </c>
      <c r="P1879" s="93"/>
      <c r="Q1879" s="93">
        <f t="shared" si="258"/>
        <v>214145.03306699998</v>
      </c>
    </row>
    <row r="1880" spans="1:17" s="94" customFormat="1" ht="30" x14ac:dyDescent="0.25">
      <c r="A1880" s="276"/>
      <c r="B1880" s="279"/>
      <c r="C1880" s="269"/>
      <c r="D1880" s="208" t="s">
        <v>108</v>
      </c>
      <c r="E1880" s="96" t="s">
        <v>26</v>
      </c>
      <c r="F1880" s="206" t="s">
        <v>26</v>
      </c>
      <c r="G1880" s="168">
        <f>MROUND(H1880*K1880*I1880/L1880,0.00000001)</f>
        <v>1.0827600000000001E-3</v>
      </c>
      <c r="H1880" s="182">
        <v>1</v>
      </c>
      <c r="I1880" s="176">
        <f t="shared" si="259"/>
        <v>0.75007895099999999</v>
      </c>
      <c r="J1880" s="182"/>
      <c r="K1880" s="184">
        <v>12</v>
      </c>
      <c r="L1880" s="184">
        <f>'норма часов'!$H$9</f>
        <v>8313</v>
      </c>
      <c r="M1880" s="178" t="str">
        <f>CONCATENATE(H1880," ",F1880," ","в мес.","*",K1880,"мес.","*",I1880,"/",L1880,"чел.")</f>
        <v>1 шт в мес.*12мес.*0,750078951/8313чел.</v>
      </c>
      <c r="N1880" s="133">
        <f>N1592</f>
        <v>2907.3566666666666</v>
      </c>
      <c r="O1880" s="142">
        <f t="shared" si="262"/>
        <v>3.1479699999999999</v>
      </c>
      <c r="P1880" s="93"/>
      <c r="Q1880" s="93">
        <f t="shared" si="258"/>
        <v>26169.07461</v>
      </c>
    </row>
    <row r="1881" spans="1:17" s="94" customFormat="1" ht="31.5" x14ac:dyDescent="0.25">
      <c r="A1881" s="276"/>
      <c r="B1881" s="279"/>
      <c r="C1881" s="269"/>
      <c r="D1881" s="211" t="s">
        <v>304</v>
      </c>
      <c r="E1881" s="96" t="s">
        <v>26</v>
      </c>
      <c r="F1881" s="206" t="s">
        <v>26</v>
      </c>
      <c r="G1881" s="168">
        <f>MROUND(H1881*K1881*I1881/L1881,0.00000001)</f>
        <v>6.4063000000000002E-3</v>
      </c>
      <c r="H1881" s="182">
        <f>H1593</f>
        <v>71</v>
      </c>
      <c r="I1881" s="176">
        <f t="shared" si="259"/>
        <v>0.75007895099999999</v>
      </c>
      <c r="J1881" s="182"/>
      <c r="K1881" s="184">
        <v>1</v>
      </c>
      <c r="L1881" s="184">
        <f>'норма часов'!$H$9</f>
        <v>8313</v>
      </c>
      <c r="M1881" s="178" t="str">
        <f>CONCATENATE(H1881," ",F1881," ","*",I1881,"/",L1881,"чел.")</f>
        <v>71 шт *0,750078951/8313чел.</v>
      </c>
      <c r="N1881" s="133">
        <f>N1593</f>
        <v>912.11000000000047</v>
      </c>
      <c r="O1881" s="142">
        <f t="shared" ref="O1881:O1896" si="263">MROUND(G1881*N1881,0.000001)</f>
        <v>5.8432499999999994</v>
      </c>
      <c r="P1881" s="93"/>
      <c r="Q1881" s="93">
        <f t="shared" si="258"/>
        <v>48574.937249999995</v>
      </c>
    </row>
    <row r="1882" spans="1:17" s="94" customFormat="1" ht="60" x14ac:dyDescent="0.25">
      <c r="A1882" s="276"/>
      <c r="B1882" s="279"/>
      <c r="C1882" s="269"/>
      <c r="D1882" s="208" t="s">
        <v>31</v>
      </c>
      <c r="E1882" s="96" t="s">
        <v>46</v>
      </c>
      <c r="F1882" s="206" t="s">
        <v>26</v>
      </c>
      <c r="G1882" s="168">
        <f>MROUND(H1882*K1882*I1882/L1882,0.00000001)</f>
        <v>7.9402099999999996E-3</v>
      </c>
      <c r="H1882" s="182">
        <f>H1690</f>
        <v>44</v>
      </c>
      <c r="I1882" s="176">
        <f t="shared" si="259"/>
        <v>0.75007895099999999</v>
      </c>
      <c r="J1882" s="182"/>
      <c r="K1882" s="184">
        <v>2</v>
      </c>
      <c r="L1882" s="184">
        <f>'норма часов'!$H$9</f>
        <v>8313</v>
      </c>
      <c r="M1882" s="178" t="str">
        <f>CONCATENATE(H1882," ",F1882," ","*",I1882,"/",L1882,"чел.")</f>
        <v>44 шт *0,750078951/8313чел.</v>
      </c>
      <c r="N1882" s="133">
        <f>N1690</f>
        <v>4928.2551136363654</v>
      </c>
      <c r="O1882" s="142">
        <f t="shared" si="263"/>
        <v>39.131380999999998</v>
      </c>
      <c r="P1882" s="93"/>
      <c r="Q1882" s="93">
        <f t="shared" ref="Q1882:Q1936" si="264">O1882*L1882</f>
        <v>325299.17025299999</v>
      </c>
    </row>
    <row r="1883" spans="1:17" s="94" customFormat="1" ht="30" x14ac:dyDescent="0.25">
      <c r="A1883" s="276"/>
      <c r="B1883" s="279"/>
      <c r="C1883" s="269"/>
      <c r="D1883" s="208" t="s">
        <v>109</v>
      </c>
      <c r="E1883" s="96" t="s">
        <v>45</v>
      </c>
      <c r="F1883" s="206" t="s">
        <v>211</v>
      </c>
      <c r="G1883" s="168">
        <f>MROUND(H1883*K1883*I1883/L1883,0.00000001)</f>
        <v>1.8046000000000002E-4</v>
      </c>
      <c r="H1883" s="182">
        <v>1</v>
      </c>
      <c r="I1883" s="176">
        <f t="shared" si="259"/>
        <v>0.75007895099999999</v>
      </c>
      <c r="J1883" s="182"/>
      <c r="K1883" s="184">
        <v>2</v>
      </c>
      <c r="L1883" s="184">
        <f>'норма часов'!$H$9</f>
        <v>8313</v>
      </c>
      <c r="M1883" s="178" t="str">
        <f>CONCATENATE(H1883," ",F1883," ","в мес.","*",K1883,"*",I1883,"/",L1883,"чел.")</f>
        <v>1  система(2 раза в год (зима, лето) в мес.*2*0,750078951/8313чел.</v>
      </c>
      <c r="N1883" s="133">
        <f t="shared" ref="N1883:N1892" si="265">N1595</f>
        <v>9378.1450000000004</v>
      </c>
      <c r="O1883" s="142">
        <f t="shared" si="263"/>
        <v>1.69238</v>
      </c>
      <c r="P1883" s="93"/>
      <c r="Q1883" s="93">
        <f t="shared" si="264"/>
        <v>14068.754940000001</v>
      </c>
    </row>
    <row r="1884" spans="1:17" s="94" customFormat="1" ht="45" x14ac:dyDescent="0.25">
      <c r="A1884" s="276"/>
      <c r="B1884" s="279"/>
      <c r="C1884" s="269"/>
      <c r="D1884" s="208" t="s">
        <v>110</v>
      </c>
      <c r="E1884" s="96" t="s">
        <v>48</v>
      </c>
      <c r="F1884" s="206" t="s">
        <v>26</v>
      </c>
      <c r="G1884" s="168">
        <f>MROUND(H1884*K1884*I1884/L1884,0.000001)</f>
        <v>2.797E-3</v>
      </c>
      <c r="H1884" s="182">
        <f>H1596</f>
        <v>31</v>
      </c>
      <c r="I1884" s="176">
        <f t="shared" si="259"/>
        <v>0.75007895099999999</v>
      </c>
      <c r="J1884" s="182"/>
      <c r="K1884" s="184">
        <v>1</v>
      </c>
      <c r="L1884" s="184">
        <f>'норма часов'!$H$9</f>
        <v>8313</v>
      </c>
      <c r="M1884" s="178" t="str">
        <f>CONCATENATE(H1884," ",F1884," ","*",I1884,"/",L1884,"чел.")</f>
        <v>31 шт *0,750078951/8313чел.</v>
      </c>
      <c r="N1884" s="133">
        <f t="shared" si="265"/>
        <v>12876.961935483876</v>
      </c>
      <c r="O1884" s="142">
        <f t="shared" si="263"/>
        <v>36.016863000000001</v>
      </c>
      <c r="P1884" s="93"/>
      <c r="Q1884" s="93">
        <f t="shared" si="264"/>
        <v>299408.182119</v>
      </c>
    </row>
    <row r="1885" spans="1:17" s="94" customFormat="1" x14ac:dyDescent="0.25">
      <c r="A1885" s="276"/>
      <c r="B1885" s="279"/>
      <c r="C1885" s="269"/>
      <c r="D1885" s="208" t="s">
        <v>111</v>
      </c>
      <c r="E1885" s="96" t="s">
        <v>48</v>
      </c>
      <c r="F1885" s="206" t="s">
        <v>26</v>
      </c>
      <c r="G1885" s="168">
        <f>MROUND(H1885*K1885*I1885/L1885,0.0000000001)</f>
        <v>3.7355068700000001E-2</v>
      </c>
      <c r="H1885" s="182">
        <f>H1693</f>
        <v>414</v>
      </c>
      <c r="I1885" s="176">
        <f t="shared" si="259"/>
        <v>0.75007895099999999</v>
      </c>
      <c r="J1885" s="182"/>
      <c r="K1885" s="184">
        <v>1</v>
      </c>
      <c r="L1885" s="184">
        <f>'норма часов'!$H$9</f>
        <v>8313</v>
      </c>
      <c r="M1885" s="178" t="str">
        <f>CONCATENATE(H1885," ",F1885," ","*",I1885,"/",L1885,"чел.")</f>
        <v>414 шт *0,750078951/8313чел.</v>
      </c>
      <c r="N1885" s="133">
        <f t="shared" si="265"/>
        <v>16978.17173913043</v>
      </c>
      <c r="O1885" s="142">
        <f t="shared" si="263"/>
        <v>634.22077200000001</v>
      </c>
      <c r="P1885" s="93"/>
      <c r="Q1885" s="93">
        <f t="shared" si="264"/>
        <v>5272277.277636</v>
      </c>
    </row>
    <row r="1886" spans="1:17" s="94" customFormat="1" ht="45" x14ac:dyDescent="0.25">
      <c r="A1886" s="276"/>
      <c r="B1886" s="279"/>
      <c r="C1886" s="269"/>
      <c r="D1886" s="208" t="s">
        <v>112</v>
      </c>
      <c r="E1886" s="96" t="s">
        <v>20</v>
      </c>
      <c r="F1886" s="96" t="s">
        <v>209</v>
      </c>
      <c r="G1886" s="168">
        <f t="shared" ref="G1886:G1891" si="266">MROUND(H1886*K1886*I1886/L1886,0.00000001)</f>
        <v>1.3173530000000001E-2</v>
      </c>
      <c r="H1886" s="182">
        <f>H1598</f>
        <v>73</v>
      </c>
      <c r="I1886" s="176">
        <f t="shared" si="259"/>
        <v>0.75007895099999999</v>
      </c>
      <c r="J1886" s="182"/>
      <c r="K1886" s="184">
        <v>2</v>
      </c>
      <c r="L1886" s="184">
        <f>'норма часов'!$H$9</f>
        <v>8313</v>
      </c>
      <c r="M1886" s="178" t="str">
        <f>CONCATENATE(H1886," ",F1886," ","*",I1886,"/",L1886,"чел.")</f>
        <v>73 м2 (обрабатываемая площадь) *0,750078951/8313чел.</v>
      </c>
      <c r="N1886" s="133">
        <f t="shared" si="265"/>
        <v>5700.7</v>
      </c>
      <c r="O1886" s="142">
        <f t="shared" si="263"/>
        <v>75.098342000000002</v>
      </c>
      <c r="P1886" s="93"/>
      <c r="Q1886" s="93">
        <f t="shared" si="264"/>
        <v>624292.51704599999</v>
      </c>
    </row>
    <row r="1887" spans="1:17" s="94" customFormat="1" ht="30" x14ac:dyDescent="0.25">
      <c r="A1887" s="276"/>
      <c r="B1887" s="279"/>
      <c r="C1887" s="269"/>
      <c r="D1887" s="208" t="s">
        <v>32</v>
      </c>
      <c r="E1887" s="96" t="s">
        <v>79</v>
      </c>
      <c r="F1887" s="206" t="s">
        <v>212</v>
      </c>
      <c r="G1887" s="168">
        <f t="shared" si="266"/>
        <v>6.4063000000000002E-3</v>
      </c>
      <c r="H1887" s="182">
        <f>H1599</f>
        <v>71</v>
      </c>
      <c r="I1887" s="176">
        <f t="shared" si="259"/>
        <v>0.75007895099999999</v>
      </c>
      <c r="J1887" s="182"/>
      <c r="K1887" s="184">
        <v>1</v>
      </c>
      <c r="L1887" s="184">
        <f>'норма часов'!$H$9</f>
        <v>8313</v>
      </c>
      <c r="M1887" s="178" t="str">
        <f>CONCATENATE(H1887," ",F1887," ","*",I1887,"/",L1887,"чел.")</f>
        <v>71 замеров(потребность) *0,750078951/8313чел.</v>
      </c>
      <c r="N1887" s="133">
        <f t="shared" si="265"/>
        <v>12043.73239436621</v>
      </c>
      <c r="O1887" s="142">
        <f t="shared" si="263"/>
        <v>77.155762999999993</v>
      </c>
      <c r="P1887" s="93"/>
      <c r="Q1887" s="93">
        <f t="shared" si="264"/>
        <v>641395.85781899991</v>
      </c>
    </row>
    <row r="1888" spans="1:17" s="94" customFormat="1" ht="30" x14ac:dyDescent="0.25">
      <c r="A1888" s="276"/>
      <c r="B1888" s="279"/>
      <c r="C1888" s="269"/>
      <c r="D1888" s="208" t="s">
        <v>113</v>
      </c>
      <c r="E1888" s="96" t="s">
        <v>48</v>
      </c>
      <c r="F1888" s="206" t="s">
        <v>26</v>
      </c>
      <c r="G1888" s="168">
        <f t="shared" si="266"/>
        <v>3.7896449999999998E-2</v>
      </c>
      <c r="H1888" s="182">
        <f>H1696</f>
        <v>35</v>
      </c>
      <c r="I1888" s="176">
        <f t="shared" si="259"/>
        <v>0.75007895099999999</v>
      </c>
      <c r="J1888" s="182"/>
      <c r="K1888" s="184">
        <v>12</v>
      </c>
      <c r="L1888" s="184">
        <f>'норма часов'!$H$9</f>
        <v>8313</v>
      </c>
      <c r="M1888" s="178" t="str">
        <f>CONCATENATE(H1888," ",F1888," ","в мес.","*",K1888,"мес.","*",I1888,"/",L1888,"чел.")</f>
        <v>35 шт в мес.*12мес.*0,750078951/8313чел.</v>
      </c>
      <c r="N1888" s="133">
        <f t="shared" si="265"/>
        <v>3007.4846428571418</v>
      </c>
      <c r="O1888" s="142">
        <f t="shared" si="263"/>
        <v>113.97299099999999</v>
      </c>
      <c r="P1888" s="93"/>
      <c r="Q1888" s="93">
        <f t="shared" si="264"/>
        <v>947457.47418299993</v>
      </c>
    </row>
    <row r="1889" spans="1:17" s="94" customFormat="1" x14ac:dyDescent="0.25">
      <c r="A1889" s="276"/>
      <c r="B1889" s="279"/>
      <c r="C1889" s="269"/>
      <c r="D1889" s="166" t="s">
        <v>25</v>
      </c>
      <c r="E1889" s="96" t="s">
        <v>26</v>
      </c>
      <c r="F1889" s="206" t="s">
        <v>26</v>
      </c>
      <c r="G1889" s="168">
        <f t="shared" si="266"/>
        <v>5.7746970000000002E-2</v>
      </c>
      <c r="H1889" s="182">
        <f>H1601</f>
        <v>640</v>
      </c>
      <c r="I1889" s="176">
        <f t="shared" si="259"/>
        <v>0.75007895099999999</v>
      </c>
      <c r="J1889" s="182"/>
      <c r="K1889" s="184">
        <v>1</v>
      </c>
      <c r="L1889" s="184">
        <f>'норма часов'!$H$9</f>
        <v>8313</v>
      </c>
      <c r="M1889" s="178" t="str">
        <f>CONCATENATE(H1889," ",F1889," ","*",I1889,"/",L1889,"чел.")</f>
        <v>640 шт *0,750078951/8313чел.</v>
      </c>
      <c r="N1889" s="133">
        <f t="shared" si="265"/>
        <v>434.67837499999985</v>
      </c>
      <c r="O1889" s="142">
        <f t="shared" si="263"/>
        <v>25.101358999999999</v>
      </c>
      <c r="P1889" s="93"/>
      <c r="Q1889" s="93">
        <f t="shared" si="264"/>
        <v>208667.59736699998</v>
      </c>
    </row>
    <row r="1890" spans="1:17" s="94" customFormat="1" ht="30" x14ac:dyDescent="0.25">
      <c r="A1890" s="276"/>
      <c r="B1890" s="279"/>
      <c r="C1890" s="269"/>
      <c r="D1890" s="208" t="s">
        <v>80</v>
      </c>
      <c r="E1890" s="96" t="s">
        <v>81</v>
      </c>
      <c r="F1890" s="206" t="s">
        <v>213</v>
      </c>
      <c r="G1890" s="168">
        <f t="shared" si="266"/>
        <v>6.4063000000000002E-3</v>
      </c>
      <c r="H1890" s="182">
        <f>H1602</f>
        <v>71</v>
      </c>
      <c r="I1890" s="176">
        <f>I1888</f>
        <v>0.75007895099999999</v>
      </c>
      <c r="J1890" s="182"/>
      <c r="K1890" s="184">
        <v>1</v>
      </c>
      <c r="L1890" s="184">
        <f>'норма часов'!$H$9</f>
        <v>8313</v>
      </c>
      <c r="M1890" s="178" t="str">
        <f>CONCATENATE(H1890," ",F1890," ","*",I1890,"/",L1890,"чел.")</f>
        <v>71 отключений(потребность) *0,750078951/8313чел.</v>
      </c>
      <c r="N1890" s="133">
        <f t="shared" si="265"/>
        <v>5130.6300000000028</v>
      </c>
      <c r="O1890" s="142">
        <f t="shared" si="263"/>
        <v>32.868355000000001</v>
      </c>
      <c r="P1890" s="93"/>
      <c r="Q1890" s="93">
        <f t="shared" si="264"/>
        <v>273234.63511500001</v>
      </c>
    </row>
    <row r="1891" spans="1:17" s="94" customFormat="1" ht="47.25" x14ac:dyDescent="0.25">
      <c r="A1891" s="276"/>
      <c r="B1891" s="279"/>
      <c r="C1891" s="269"/>
      <c r="D1891" s="211" t="s">
        <v>305</v>
      </c>
      <c r="E1891" s="96" t="s">
        <v>28</v>
      </c>
      <c r="F1891" s="96" t="s">
        <v>312</v>
      </c>
      <c r="G1891" s="168">
        <f t="shared" si="266"/>
        <v>1.281261E-2</v>
      </c>
      <c r="H1891" s="182">
        <f>H1603</f>
        <v>71</v>
      </c>
      <c r="I1891" s="176">
        <f>I1889</f>
        <v>0.75007895099999999</v>
      </c>
      <c r="J1891" s="182"/>
      <c r="K1891" s="184">
        <v>2</v>
      </c>
      <c r="L1891" s="184">
        <f>'норма часов'!$H$9</f>
        <v>8313</v>
      </c>
      <c r="M1891" s="178" t="str">
        <f>CONCATENATE(H1891," ",F1891," ","в год","*",K1891," раза в год","*",I1891,"/",L1891,"чел.")</f>
        <v>71 устройство в год*2 раза в год*0,750078951/8313чел.</v>
      </c>
      <c r="N1891" s="133">
        <f t="shared" si="265"/>
        <v>2850.3500000000035</v>
      </c>
      <c r="O1891" s="142">
        <f t="shared" si="263"/>
        <v>36.520423000000001</v>
      </c>
      <c r="P1891" s="93"/>
      <c r="Q1891" s="93">
        <f t="shared" si="264"/>
        <v>303594.27639900002</v>
      </c>
    </row>
    <row r="1892" spans="1:17" s="94" customFormat="1" ht="63" x14ac:dyDescent="0.25">
      <c r="A1892" s="276"/>
      <c r="B1892" s="279"/>
      <c r="C1892" s="269"/>
      <c r="D1892" s="211" t="s">
        <v>306</v>
      </c>
      <c r="E1892" s="96" t="s">
        <v>26</v>
      </c>
      <c r="F1892" s="206" t="s">
        <v>26</v>
      </c>
      <c r="G1892" s="168">
        <f>MROUND(H1892*K1892*I1892/L1892,0.0000000001)</f>
        <v>6.4063039999999998E-3</v>
      </c>
      <c r="H1892" s="182">
        <f>H1604</f>
        <v>71</v>
      </c>
      <c r="I1892" s="176">
        <f>I1890</f>
        <v>0.75007895099999999</v>
      </c>
      <c r="J1892" s="182"/>
      <c r="K1892" s="184">
        <v>1</v>
      </c>
      <c r="L1892" s="184">
        <f>'норма часов'!$H$9</f>
        <v>8313</v>
      </c>
      <c r="M1892" s="178" t="str">
        <f>CONCATENATE(H1892," ",F1892," ","*",I1892,"/",L1892,"чел.")</f>
        <v>71 шт *0,750078951/8313чел.</v>
      </c>
      <c r="N1892" s="133">
        <f t="shared" si="265"/>
        <v>6384.7801408450814</v>
      </c>
      <c r="O1892" s="142">
        <f t="shared" si="263"/>
        <v>40.902842999999997</v>
      </c>
      <c r="P1892" s="93"/>
      <c r="Q1892" s="93">
        <f t="shared" si="264"/>
        <v>340025.33385899995</v>
      </c>
    </row>
    <row r="1893" spans="1:17" s="94" customFormat="1" ht="31.5" x14ac:dyDescent="0.25">
      <c r="A1893" s="276"/>
      <c r="B1893" s="279"/>
      <c r="C1893" s="269"/>
      <c r="D1893" s="209" t="s">
        <v>307</v>
      </c>
      <c r="E1893" s="96" t="s">
        <v>26</v>
      </c>
      <c r="F1893" s="206" t="s">
        <v>26</v>
      </c>
      <c r="G1893" s="168">
        <f>MROUND(H1893*K1893*I1893/L1893,0.00000001)</f>
        <v>6.4063000000000002E-3</v>
      </c>
      <c r="H1893" s="182">
        <f>$H$1605</f>
        <v>71</v>
      </c>
      <c r="I1893" s="176">
        <f>I1888</f>
        <v>0.75007895099999999</v>
      </c>
      <c r="J1893" s="182"/>
      <c r="K1893" s="184">
        <v>1</v>
      </c>
      <c r="L1893" s="184">
        <f>'норма часов'!$H$9</f>
        <v>8313</v>
      </c>
      <c r="M1893" s="178" t="str">
        <f>CONCATENATE(H1893," ",F1893," ","в мес.","*",K1893,"мес.","*",I1893,"/",L1893,"чел.")</f>
        <v>71 шт в мес.*1мес.*0,750078951/8313чел.</v>
      </c>
      <c r="N1893" s="133">
        <f>$N$1605</f>
        <v>11515.410140845073</v>
      </c>
      <c r="O1893" s="142">
        <f t="shared" si="263"/>
        <v>73.771171999999993</v>
      </c>
      <c r="P1893" s="93"/>
      <c r="Q1893" s="93">
        <f t="shared" si="264"/>
        <v>613259.75283599994</v>
      </c>
    </row>
    <row r="1894" spans="1:17" s="94" customFormat="1" ht="63" x14ac:dyDescent="0.25">
      <c r="A1894" s="276"/>
      <c r="B1894" s="279"/>
      <c r="C1894" s="269"/>
      <c r="D1894" s="211" t="s">
        <v>308</v>
      </c>
      <c r="E1894" s="96" t="s">
        <v>26</v>
      </c>
      <c r="F1894" s="206" t="s">
        <v>26</v>
      </c>
      <c r="G1894" s="168">
        <f>MROUND(H1894*K1894*I1894/L1894,0.00000001)</f>
        <v>9.0230000000000009E-5</v>
      </c>
      <c r="H1894" s="182">
        <f>$H$1606</f>
        <v>1</v>
      </c>
      <c r="I1894" s="176">
        <f>I1889</f>
        <v>0.75007895099999999</v>
      </c>
      <c r="J1894" s="182"/>
      <c r="K1894" s="184">
        <v>1</v>
      </c>
      <c r="L1894" s="184">
        <f>'норма часов'!$H$9</f>
        <v>8313</v>
      </c>
      <c r="M1894" s="178" t="str">
        <f>CONCATENATE(H1894," ",F1894," ","в мес.","*",K1894,"мес.","*",I1894,"/",L1894,"чел.")</f>
        <v>1 шт в мес.*1мес.*0,750078951/8313чел.</v>
      </c>
      <c r="N1894" s="133">
        <f>$N$1606</f>
        <v>34204.199999999997</v>
      </c>
      <c r="O1894" s="142">
        <f t="shared" si="263"/>
        <v>3.0862449999999999</v>
      </c>
      <c r="P1894" s="93"/>
      <c r="Q1894" s="93">
        <f t="shared" si="264"/>
        <v>25655.954685000001</v>
      </c>
    </row>
    <row r="1895" spans="1:17" s="94" customFormat="1" ht="15.75" x14ac:dyDescent="0.25">
      <c r="A1895" s="276"/>
      <c r="B1895" s="279"/>
      <c r="C1895" s="269"/>
      <c r="D1895" s="211" t="s">
        <v>311</v>
      </c>
      <c r="E1895" s="96" t="s">
        <v>26</v>
      </c>
      <c r="F1895" s="206" t="s">
        <v>26</v>
      </c>
      <c r="G1895" s="168">
        <f>MROUND(H1895*K1895*I1895/L1895,0.00000001)</f>
        <v>2.3459700000000002E-3</v>
      </c>
      <c r="H1895" s="182">
        <f>$H$1607</f>
        <v>26</v>
      </c>
      <c r="I1895" s="176">
        <f>I1890</f>
        <v>0.75007895099999999</v>
      </c>
      <c r="J1895" s="182"/>
      <c r="K1895" s="184">
        <v>1</v>
      </c>
      <c r="L1895" s="184">
        <f>'норма часов'!$H$9</f>
        <v>8313</v>
      </c>
      <c r="M1895" s="178" t="str">
        <f>CONCATENATE(H1895," ",F1895," ","в мес.","*",K1895,"мес.","*",I1895,"/",L1895,"чел.")</f>
        <v>26 шт в мес.*1мес.*0,750078951/8313чел.</v>
      </c>
      <c r="N1895" s="133">
        <f>$N$1607</f>
        <v>20920</v>
      </c>
      <c r="O1895" s="142">
        <f t="shared" si="263"/>
        <v>49.077691999999999</v>
      </c>
      <c r="P1895" s="93"/>
      <c r="Q1895" s="93">
        <f t="shared" si="264"/>
        <v>407982.853596</v>
      </c>
    </row>
    <row r="1896" spans="1:17" s="94" customFormat="1" ht="45" x14ac:dyDescent="0.25">
      <c r="A1896" s="276"/>
      <c r="B1896" s="279"/>
      <c r="C1896" s="269"/>
      <c r="D1896" s="208" t="s">
        <v>33</v>
      </c>
      <c r="E1896" s="96" t="s">
        <v>28</v>
      </c>
      <c r="F1896" s="206" t="s">
        <v>26</v>
      </c>
      <c r="G1896" s="168">
        <f>MROUND(H1896*K1896*I1896/L1896,0.00000001)</f>
        <v>7.6875650000000004E-2</v>
      </c>
      <c r="H1896" s="182">
        <f>H1608</f>
        <v>71</v>
      </c>
      <c r="I1896" s="176">
        <f>I1891</f>
        <v>0.75007895099999999</v>
      </c>
      <c r="J1896" s="182"/>
      <c r="K1896" s="184">
        <v>12</v>
      </c>
      <c r="L1896" s="184">
        <f>'норма часов'!$H$9</f>
        <v>8313</v>
      </c>
      <c r="M1896" s="178" t="str">
        <f>CONCATENATE(H1896," ",F1896," ","в мес.","*",K1896,"мес.","*",I1896,"/",L1896,"чел.")</f>
        <v>71 шт в мес.*12мес.*0,750078951/8313чел.</v>
      </c>
      <c r="N1896" s="133">
        <f>N1608</f>
        <v>2508.308321596242</v>
      </c>
      <c r="O1896" s="142">
        <f t="shared" si="263"/>
        <v>192.827833</v>
      </c>
      <c r="P1896" s="93"/>
      <c r="Q1896" s="93">
        <f t="shared" si="264"/>
        <v>1602977.7757289999</v>
      </c>
    </row>
    <row r="1897" spans="1:17" s="94" customFormat="1" ht="28.5" x14ac:dyDescent="0.25">
      <c r="A1897" s="276"/>
      <c r="B1897" s="279"/>
      <c r="C1897" s="201" t="s">
        <v>256</v>
      </c>
      <c r="D1897" s="208"/>
      <c r="E1897" s="96"/>
      <c r="F1897" s="206"/>
      <c r="G1897" s="168"/>
      <c r="H1897" s="182"/>
      <c r="I1897" s="176"/>
      <c r="J1897" s="182"/>
      <c r="K1897" s="184"/>
      <c r="L1897" s="184"/>
      <c r="M1897" s="178"/>
      <c r="N1897" s="133"/>
      <c r="O1897" s="140">
        <f>SUM(O1875:O1896)</f>
        <v>2180.8754330000002</v>
      </c>
      <c r="P1897" s="93"/>
      <c r="Q1897" s="93">
        <f t="shared" si="264"/>
        <v>0</v>
      </c>
    </row>
    <row r="1898" spans="1:17" s="94" customFormat="1" x14ac:dyDescent="0.25">
      <c r="A1898" s="276"/>
      <c r="B1898" s="279"/>
      <c r="C1898" s="198" t="s">
        <v>65</v>
      </c>
      <c r="D1898" s="208" t="s">
        <v>115</v>
      </c>
      <c r="E1898" s="96" t="s">
        <v>116</v>
      </c>
      <c r="F1898" s="206" t="s">
        <v>214</v>
      </c>
      <c r="G1898" s="168">
        <f>MROUND(H1898*K1898*I1898/L1898,0.0000000001)</f>
        <v>6.4063039999999998E-3</v>
      </c>
      <c r="H1898" s="182">
        <f t="shared" ref="H1898:H1903" si="267">H1610</f>
        <v>71</v>
      </c>
      <c r="I1898" s="176">
        <f>I1896</f>
        <v>0.75007895099999999</v>
      </c>
      <c r="J1898" s="182"/>
      <c r="K1898" s="184">
        <v>1</v>
      </c>
      <c r="L1898" s="184">
        <f>'норма часов'!$H$9</f>
        <v>8313</v>
      </c>
      <c r="M1898" s="178" t="str">
        <f>CONCATENATE(H1898," ",F1898," ","*",I1898,"/",L1898,"чел.")</f>
        <v>71 учреждений *0,750078951/8313чел.</v>
      </c>
      <c r="N1898" s="133">
        <f t="shared" ref="N1898:N1907" si="268">N1610</f>
        <v>59300</v>
      </c>
      <c r="O1898" s="142">
        <f t="shared" ref="O1898:O1905" si="269">MROUND(G1898*N1898,0.000001)</f>
        <v>379.89382699999999</v>
      </c>
      <c r="P1898" s="93"/>
      <c r="Q1898" s="93">
        <f t="shared" si="264"/>
        <v>3158057.3838510001</v>
      </c>
    </row>
    <row r="1899" spans="1:17" s="94" customFormat="1" x14ac:dyDescent="0.25">
      <c r="A1899" s="276"/>
      <c r="B1899" s="279"/>
      <c r="C1899" s="269" t="s">
        <v>66</v>
      </c>
      <c r="D1899" s="208" t="s">
        <v>34</v>
      </c>
      <c r="E1899" s="96" t="s">
        <v>47</v>
      </c>
      <c r="F1899" s="206" t="s">
        <v>215</v>
      </c>
      <c r="G1899" s="168">
        <f>MROUND(H1899*K1899*I1899/L1899,0.000000001)</f>
        <v>7.6875649000000004E-2</v>
      </c>
      <c r="H1899" s="182">
        <f t="shared" si="267"/>
        <v>71</v>
      </c>
      <c r="I1899" s="176">
        <f t="shared" si="259"/>
        <v>0.75007895099999999</v>
      </c>
      <c r="J1899" s="182"/>
      <c r="K1899" s="184">
        <v>12</v>
      </c>
      <c r="L1899" s="184">
        <f>'норма часов'!$H$9</f>
        <v>8313</v>
      </c>
      <c r="M1899" s="178" t="str">
        <f>CONCATENATE(H1899," ",F1899," ","в мес.","*",K1899,"мес.","*",I1899,"/",L1899,"чел.")</f>
        <v>71 зданий в мес.*12мес.*0,750078951/8313чел.</v>
      </c>
      <c r="N1899" s="133">
        <f t="shared" si="268"/>
        <v>4910.5833215962439</v>
      </c>
      <c r="O1899" s="142">
        <f t="shared" si="269"/>
        <v>377.50427999999999</v>
      </c>
      <c r="P1899" s="93"/>
      <c r="Q1899" s="93">
        <f t="shared" si="264"/>
        <v>3138193.0796400001</v>
      </c>
    </row>
    <row r="1900" spans="1:17" s="94" customFormat="1" x14ac:dyDescent="0.25">
      <c r="A1900" s="276"/>
      <c r="B1900" s="279"/>
      <c r="C1900" s="269"/>
      <c r="D1900" s="208" t="s">
        <v>117</v>
      </c>
      <c r="E1900" s="96" t="s">
        <v>19</v>
      </c>
      <c r="F1900" s="206" t="s">
        <v>216</v>
      </c>
      <c r="G1900" s="168">
        <f t="shared" ref="G1900:G1905" si="270">MROUND(H1900*K1900*I1900/L1900,0.00000001)</f>
        <v>0.22449133000000002</v>
      </c>
      <c r="H1900" s="182">
        <f t="shared" si="267"/>
        <v>2488</v>
      </c>
      <c r="I1900" s="176">
        <f t="shared" si="259"/>
        <v>0.75007895099999999</v>
      </c>
      <c r="J1900" s="182"/>
      <c r="K1900" s="184">
        <v>1</v>
      </c>
      <c r="L1900" s="184">
        <f>'норма часов'!$H$9</f>
        <v>8313</v>
      </c>
      <c r="M1900" s="178" t="str">
        <f>CONCATENATE(H1900," ",F1900," ","*",I1900,"/",L1900,"чел.")</f>
        <v>2488 чел. в год *0,750078951/8313чел.</v>
      </c>
      <c r="N1900" s="133">
        <f t="shared" si="268"/>
        <v>1938.2379903536978</v>
      </c>
      <c r="O1900" s="142">
        <f t="shared" si="269"/>
        <v>435.11762399999998</v>
      </c>
      <c r="P1900" s="93"/>
      <c r="Q1900" s="93">
        <f t="shared" si="264"/>
        <v>3617132.8083119998</v>
      </c>
    </row>
    <row r="1901" spans="1:17" s="94" customFormat="1" ht="30" x14ac:dyDescent="0.25">
      <c r="A1901" s="276"/>
      <c r="B1901" s="279"/>
      <c r="C1901" s="269"/>
      <c r="D1901" s="208" t="s">
        <v>39</v>
      </c>
      <c r="E1901" s="96" t="s">
        <v>44</v>
      </c>
      <c r="F1901" s="206" t="s">
        <v>217</v>
      </c>
      <c r="G1901" s="168">
        <f t="shared" si="270"/>
        <v>6.31607E-3</v>
      </c>
      <c r="H1901" s="182">
        <f t="shared" si="267"/>
        <v>70</v>
      </c>
      <c r="I1901" s="176">
        <f t="shared" ref="I1901:I1917" si="271">I1900</f>
        <v>0.75007895099999999</v>
      </c>
      <c r="J1901" s="182"/>
      <c r="K1901" s="184">
        <v>1</v>
      </c>
      <c r="L1901" s="184">
        <f>'норма часов'!$H$9</f>
        <v>8313</v>
      </c>
      <c r="M1901" s="178" t="str">
        <f>CONCATENATE(H1901," ",F1901," (по 1 ЭЦП на 1 учреждение. Срок сертификата ЭЦП 1 год) ","*",I1901,"/",L1901,"чел.")</f>
        <v>70 ЭЦП (по 1 ЭЦП на 1 учреждение. Срок сертификата ЭЦП 1 год) *0,750078951/8313чел.</v>
      </c>
      <c r="N1901" s="133">
        <f t="shared" si="268"/>
        <v>8099.5499999999965</v>
      </c>
      <c r="O1901" s="142">
        <f t="shared" si="269"/>
        <v>51.157325</v>
      </c>
      <c r="P1901" s="93"/>
      <c r="Q1901" s="93">
        <f t="shared" si="264"/>
        <v>425270.84272499999</v>
      </c>
    </row>
    <row r="1902" spans="1:17" s="94" customFormat="1" ht="30" x14ac:dyDescent="0.25">
      <c r="A1902" s="276"/>
      <c r="B1902" s="279"/>
      <c r="C1902" s="269"/>
      <c r="D1902" s="208" t="s">
        <v>37</v>
      </c>
      <c r="E1902" s="96" t="s">
        <v>42</v>
      </c>
      <c r="F1902" s="206" t="s">
        <v>218</v>
      </c>
      <c r="G1902" s="168">
        <f t="shared" si="270"/>
        <v>6.31607E-3</v>
      </c>
      <c r="H1902" s="182">
        <f t="shared" si="267"/>
        <v>70</v>
      </c>
      <c r="I1902" s="176">
        <f t="shared" si="271"/>
        <v>0.75007895099999999</v>
      </c>
      <c r="J1902" s="182"/>
      <c r="K1902" s="184">
        <v>1</v>
      </c>
      <c r="L1902" s="184">
        <f>'норма часов'!$H$9</f>
        <v>8313</v>
      </c>
      <c r="M1902" s="178" t="str">
        <f>CONCATENATE(H1902," ",F1902," (по 1 отчету на 1 учреждение) ","*",I1902,"/",L1902,"чел.")</f>
        <v>70 отчетов (по 1 отчету на 1 учреждение) *0,750078951/8313чел.</v>
      </c>
      <c r="N1902" s="133">
        <f t="shared" si="268"/>
        <v>6840.8400000000101</v>
      </c>
      <c r="O1902" s="142">
        <f t="shared" si="269"/>
        <v>43.207223999999997</v>
      </c>
      <c r="P1902" s="93"/>
      <c r="Q1902" s="93">
        <f t="shared" si="264"/>
        <v>359181.65311199997</v>
      </c>
    </row>
    <row r="1903" spans="1:17" s="94" customFormat="1" ht="30" x14ac:dyDescent="0.25">
      <c r="A1903" s="276"/>
      <c r="B1903" s="279"/>
      <c r="C1903" s="269"/>
      <c r="D1903" s="208" t="s">
        <v>38</v>
      </c>
      <c r="E1903" s="96" t="s">
        <v>43</v>
      </c>
      <c r="F1903" s="206" t="s">
        <v>219</v>
      </c>
      <c r="G1903" s="168">
        <f t="shared" si="270"/>
        <v>3.3024049999999999E-2</v>
      </c>
      <c r="H1903" s="182">
        <f t="shared" si="267"/>
        <v>366</v>
      </c>
      <c r="I1903" s="176">
        <f t="shared" si="271"/>
        <v>0.75007895099999999</v>
      </c>
      <c r="J1903" s="182"/>
      <c r="K1903" s="184">
        <v>1</v>
      </c>
      <c r="L1903" s="184">
        <f>'норма часов'!$H$9</f>
        <v>8313</v>
      </c>
      <c r="M1903" s="178" t="str">
        <f>CONCATENATE(H1903," ",F1903," (заявленная потребность руководителями учреждений) ","*",I1903,"/",L1903,"чел.")</f>
        <v>366 мест (заявленная потребность руководителями учреждений) *0,750078951/8313чел.</v>
      </c>
      <c r="N1903" s="133">
        <f t="shared" si="268"/>
        <v>1140.1400000000006</v>
      </c>
      <c r="O1903" s="142">
        <f t="shared" si="269"/>
        <v>37.65204</v>
      </c>
      <c r="P1903" s="93"/>
      <c r="Q1903" s="93">
        <f t="shared" si="264"/>
        <v>313001.40852</v>
      </c>
    </row>
    <row r="1904" spans="1:17" s="94" customFormat="1" x14ac:dyDescent="0.25">
      <c r="A1904" s="276"/>
      <c r="B1904" s="279"/>
      <c r="C1904" s="269"/>
      <c r="D1904" s="208" t="s">
        <v>118</v>
      </c>
      <c r="E1904" s="96" t="s">
        <v>19</v>
      </c>
      <c r="F1904" s="206" t="s">
        <v>19</v>
      </c>
      <c r="G1904" s="168">
        <f t="shared" si="270"/>
        <v>0.22449133000000002</v>
      </c>
      <c r="H1904" s="182">
        <f>H1808</f>
        <v>2488</v>
      </c>
      <c r="I1904" s="176">
        <f t="shared" si="271"/>
        <v>0.75007895099999999</v>
      </c>
      <c r="J1904" s="182"/>
      <c r="K1904" s="184">
        <v>1</v>
      </c>
      <c r="L1904" s="184">
        <f>'норма часов'!$H$9</f>
        <v>8313</v>
      </c>
      <c r="M1904" s="178" t="str">
        <f>CONCATENATE(H1904," ",F1904," ","*",I1904,"/",L1904,"чел.")</f>
        <v>2488 чел. *0,750078951/8313чел.</v>
      </c>
      <c r="N1904" s="133">
        <f t="shared" si="268"/>
        <v>513.06302652733109</v>
      </c>
      <c r="O1904" s="142">
        <f t="shared" si="269"/>
        <v>115.178201</v>
      </c>
      <c r="P1904" s="93"/>
      <c r="Q1904" s="93">
        <f t="shared" si="264"/>
        <v>957476.38491300005</v>
      </c>
    </row>
    <row r="1905" spans="1:17" s="94" customFormat="1" ht="30" x14ac:dyDescent="0.25">
      <c r="A1905" s="276"/>
      <c r="B1905" s="279"/>
      <c r="C1905" s="269"/>
      <c r="D1905" s="208" t="s">
        <v>35</v>
      </c>
      <c r="E1905" s="96" t="s">
        <v>19</v>
      </c>
      <c r="F1905" s="206" t="s">
        <v>19</v>
      </c>
      <c r="G1905" s="168">
        <f t="shared" si="270"/>
        <v>1.6421789999999999E-2</v>
      </c>
      <c r="H1905" s="182">
        <f t="shared" ref="H1905:H1910" si="272">H1617</f>
        <v>182</v>
      </c>
      <c r="I1905" s="176">
        <f t="shared" si="271"/>
        <v>0.75007895099999999</v>
      </c>
      <c r="J1905" s="182"/>
      <c r="K1905" s="184">
        <v>1</v>
      </c>
      <c r="L1905" s="184">
        <f>'норма часов'!$H$9</f>
        <v>8313</v>
      </c>
      <c r="M1905" s="178" t="str">
        <f>CONCATENATE(H1905," ",F1905," (заявленная потребность руководителями учреждений) ","*",I1905,"/",L1905,"чел.")</f>
        <v>182 чел. (заявленная потребность руководителями учреждений) *0,750078951/8313чел.</v>
      </c>
      <c r="N1905" s="133">
        <f t="shared" si="268"/>
        <v>798.09791208791194</v>
      </c>
      <c r="O1905" s="142">
        <f t="shared" si="269"/>
        <v>13.106195999999999</v>
      </c>
      <c r="P1905" s="93"/>
      <c r="Q1905" s="93">
        <f t="shared" si="264"/>
        <v>108951.80734799999</v>
      </c>
    </row>
    <row r="1906" spans="1:17" s="94" customFormat="1" ht="30" x14ac:dyDescent="0.25">
      <c r="A1906" s="276"/>
      <c r="B1906" s="279"/>
      <c r="C1906" s="269"/>
      <c r="D1906" s="208" t="s">
        <v>36</v>
      </c>
      <c r="E1906" s="96" t="s">
        <v>19</v>
      </c>
      <c r="F1906" s="206" t="s">
        <v>19</v>
      </c>
      <c r="G1906" s="168">
        <f>MROUND(H1906*K1906*I1906/L1906,0.000000001)</f>
        <v>1.3805134E-2</v>
      </c>
      <c r="H1906" s="182">
        <f t="shared" si="272"/>
        <v>153</v>
      </c>
      <c r="I1906" s="176">
        <f t="shared" si="271"/>
        <v>0.75007895099999999</v>
      </c>
      <c r="J1906" s="182"/>
      <c r="K1906" s="184">
        <v>1</v>
      </c>
      <c r="L1906" s="184">
        <f>'норма часов'!$H$9</f>
        <v>8313</v>
      </c>
      <c r="M1906" s="178" t="str">
        <f>CONCATENATE(H1906," ",F1906," (заявленная потребность руководителями учреждений) ","*",I1906,"/",L1906,"чел.")</f>
        <v>153 чел. (заявленная потребность руководителями учреждений) *0,750078951/8313чел.</v>
      </c>
      <c r="N1906" s="133">
        <f t="shared" si="268"/>
        <v>1710.2100000000016</v>
      </c>
      <c r="O1906" s="142">
        <f>MROUND(G1906*N1906,0.000001)</f>
        <v>23.609677999999999</v>
      </c>
      <c r="P1906" s="93"/>
      <c r="Q1906" s="93">
        <f t="shared" si="264"/>
        <v>196267.253214</v>
      </c>
    </row>
    <row r="1907" spans="1:17" s="94" customFormat="1" ht="30" x14ac:dyDescent="0.25">
      <c r="A1907" s="276"/>
      <c r="B1907" s="279"/>
      <c r="C1907" s="269"/>
      <c r="D1907" s="208" t="s">
        <v>119</v>
      </c>
      <c r="E1907" s="96" t="s">
        <v>19</v>
      </c>
      <c r="F1907" s="206" t="s">
        <v>19</v>
      </c>
      <c r="G1907" s="168">
        <f>MROUND(H1907*K1907*I1907/L1907,0.000001)</f>
        <v>1.0376E-2</v>
      </c>
      <c r="H1907" s="182">
        <f t="shared" si="272"/>
        <v>115</v>
      </c>
      <c r="I1907" s="176">
        <f t="shared" si="271"/>
        <v>0.75007895099999999</v>
      </c>
      <c r="J1907" s="182"/>
      <c r="K1907" s="184">
        <v>1</v>
      </c>
      <c r="L1907" s="184">
        <f>'норма часов'!$H$9</f>
        <v>8313</v>
      </c>
      <c r="M1907" s="178" t="str">
        <f>CONCATENATE(H1907," ",F1907," (заявленная потребность руководителями учреждений) ","*",I1907,"/",L1907,"чел.")</f>
        <v>115 чел. (заявленная потребность руководителями учреждений) *0,750078951/8313чел.</v>
      </c>
      <c r="N1907" s="133">
        <f t="shared" si="268"/>
        <v>3648.4485217391343</v>
      </c>
      <c r="O1907" s="142">
        <f t="shared" ref="O1907:O1912" si="273">MROUND(G1907*N1907,0.000001)</f>
        <v>37.856301999999999</v>
      </c>
      <c r="P1907" s="93"/>
      <c r="Q1907" s="93">
        <f t="shared" si="264"/>
        <v>314699.43852600001</v>
      </c>
    </row>
    <row r="1908" spans="1:17" s="94" customFormat="1" ht="31.5" x14ac:dyDescent="0.25">
      <c r="A1908" s="276"/>
      <c r="B1908" s="279"/>
      <c r="C1908" s="269"/>
      <c r="D1908" s="211" t="s">
        <v>309</v>
      </c>
      <c r="E1908" s="96" t="s">
        <v>19</v>
      </c>
      <c r="F1908" s="206" t="s">
        <v>19</v>
      </c>
      <c r="G1908" s="168">
        <f>MROUND(H1908*K1908*I1908/L1908,0.000001)</f>
        <v>0.224491</v>
      </c>
      <c r="H1908" s="182">
        <f t="shared" si="272"/>
        <v>2488</v>
      </c>
      <c r="I1908" s="176">
        <f t="shared" si="271"/>
        <v>0.75007895099999999</v>
      </c>
      <c r="J1908" s="182"/>
      <c r="K1908" s="184">
        <v>1</v>
      </c>
      <c r="L1908" s="184">
        <f>'норма часов'!$H$9</f>
        <v>8313</v>
      </c>
      <c r="M1908" s="178" t="str">
        <f>CONCATENATE(H1908," ",F1908," (заявленная потребность руководителями учреждений) ","*",I1908,"/",L1908,"чел.")</f>
        <v>2488 чел. (заявленная потребность руководителями учреждений) *0,750078951/8313чел.</v>
      </c>
      <c r="N1908" s="133">
        <f>$N$1620</f>
        <v>570.06999999999982</v>
      </c>
      <c r="O1908" s="142">
        <f t="shared" si="273"/>
        <v>127.975584</v>
      </c>
      <c r="P1908" s="93"/>
      <c r="Q1908" s="93">
        <f t="shared" si="264"/>
        <v>1063861.0297920001</v>
      </c>
    </row>
    <row r="1909" spans="1:17" s="94" customFormat="1" x14ac:dyDescent="0.25">
      <c r="A1909" s="276"/>
      <c r="B1909" s="279"/>
      <c r="C1909" s="269"/>
      <c r="D1909" s="166"/>
      <c r="E1909" s="166"/>
      <c r="F1909" s="206" t="s">
        <v>19</v>
      </c>
      <c r="G1909" s="168"/>
      <c r="H1909" s="182">
        <f t="shared" si="272"/>
        <v>0</v>
      </c>
      <c r="I1909" s="176">
        <f t="shared" si="271"/>
        <v>0.75007895099999999</v>
      </c>
      <c r="J1909" s="182"/>
      <c r="K1909" s="184">
        <v>1</v>
      </c>
      <c r="L1909" s="184">
        <f>'норма часов'!$H$9</f>
        <v>8313</v>
      </c>
      <c r="M1909" s="178"/>
      <c r="N1909" s="133">
        <f>N1621</f>
        <v>0</v>
      </c>
      <c r="O1909" s="142">
        <f t="shared" si="273"/>
        <v>0</v>
      </c>
      <c r="P1909" s="93"/>
      <c r="Q1909" s="93"/>
    </row>
    <row r="1910" spans="1:17" s="94" customFormat="1" x14ac:dyDescent="0.25">
      <c r="A1910" s="276"/>
      <c r="B1910" s="279"/>
      <c r="C1910" s="269"/>
      <c r="D1910" s="166" t="s">
        <v>287</v>
      </c>
      <c r="E1910" s="166" t="s">
        <v>26</v>
      </c>
      <c r="F1910" s="166" t="s">
        <v>26</v>
      </c>
      <c r="G1910" s="168">
        <f>MROUND(H1910*K1910*I1910/L1910,0.00000001)</f>
        <v>6.31607E-3</v>
      </c>
      <c r="H1910" s="182">
        <f t="shared" si="272"/>
        <v>70</v>
      </c>
      <c r="I1910" s="176">
        <f t="shared" si="271"/>
        <v>0.75007895099999999</v>
      </c>
      <c r="J1910" s="182"/>
      <c r="K1910" s="184">
        <v>1</v>
      </c>
      <c r="L1910" s="184">
        <f>'норма часов'!$H$9</f>
        <v>8313</v>
      </c>
      <c r="M1910" s="178" t="str">
        <f>CONCATENATE(H1910," ",F1910," ","*",I1910,"/",L1910,"чел.")</f>
        <v>70 шт *0,750078951/8313чел.</v>
      </c>
      <c r="N1910" s="133">
        <f>N1622</f>
        <v>68260.180000000037</v>
      </c>
      <c r="O1910" s="142">
        <f t="shared" si="273"/>
        <v>431.13607500000001</v>
      </c>
      <c r="P1910" s="93"/>
      <c r="Q1910" s="93">
        <f t="shared" si="264"/>
        <v>3584034.1914750002</v>
      </c>
    </row>
    <row r="1911" spans="1:17" s="94" customFormat="1" x14ac:dyDescent="0.25">
      <c r="A1911" s="276"/>
      <c r="B1911" s="279"/>
      <c r="C1911" s="269"/>
      <c r="D1911" s="166" t="s">
        <v>284</v>
      </c>
      <c r="E1911" s="166" t="s">
        <v>26</v>
      </c>
      <c r="F1911" s="206" t="s">
        <v>26</v>
      </c>
      <c r="G1911" s="168">
        <f>MROUND(H1911*K1911*I1911/L1911,0.00000001)</f>
        <v>6.31607E-3</v>
      </c>
      <c r="H1911" s="182">
        <f>$H$1623</f>
        <v>70</v>
      </c>
      <c r="I1911" s="176">
        <f t="shared" si="271"/>
        <v>0.75007895099999999</v>
      </c>
      <c r="J1911" s="182"/>
      <c r="K1911" s="184">
        <v>1</v>
      </c>
      <c r="L1911" s="184">
        <f>'норма часов'!$H$9</f>
        <v>8313</v>
      </c>
      <c r="M1911" s="178" t="str">
        <f>CONCATENATE(H1911," ",F1911," ","*",I1911,"/",L1911,"чел.")</f>
        <v>70 шт *0,750078951/8313чел.</v>
      </c>
      <c r="N1911" s="133">
        <f>$N$1623</f>
        <v>24000</v>
      </c>
      <c r="O1911" s="142">
        <f t="shared" si="273"/>
        <v>151.58568</v>
      </c>
      <c r="P1911" s="93"/>
      <c r="Q1911" s="93">
        <f t="shared" si="264"/>
        <v>1260131.7578399999</v>
      </c>
    </row>
    <row r="1912" spans="1:17" s="94" customFormat="1" x14ac:dyDescent="0.25">
      <c r="A1912" s="276"/>
      <c r="B1912" s="279"/>
      <c r="C1912" s="269"/>
      <c r="D1912" s="208" t="s">
        <v>121</v>
      </c>
      <c r="E1912" s="96" t="s">
        <v>122</v>
      </c>
      <c r="F1912" s="206" t="s">
        <v>220</v>
      </c>
      <c r="G1912" s="168">
        <f>MROUND(H1912*K1912*I1912/L1912,0.00000001)</f>
        <v>6.31607E-3</v>
      </c>
      <c r="H1912" s="182">
        <f>H1624</f>
        <v>70</v>
      </c>
      <c r="I1912" s="176">
        <f>I1908</f>
        <v>0.75007895099999999</v>
      </c>
      <c r="J1912" s="182"/>
      <c r="K1912" s="184">
        <v>1</v>
      </c>
      <c r="L1912" s="184">
        <f>'норма часов'!$H$9</f>
        <v>8313</v>
      </c>
      <c r="M1912" s="178" t="str">
        <f>CONCATENATE(H1912," ",F1912," ","*",I1912,"/",L1912,"чел.")</f>
        <v>70 сайтов *0,750078951/8313чел.</v>
      </c>
      <c r="N1912" s="133">
        <f>N1624</f>
        <v>5928.7299999999959</v>
      </c>
      <c r="O1912" s="142">
        <f t="shared" si="273"/>
        <v>37.446273999999995</v>
      </c>
      <c r="P1912" s="93"/>
      <c r="Q1912" s="93">
        <f t="shared" si="264"/>
        <v>311290.87576199998</v>
      </c>
    </row>
    <row r="1913" spans="1:17" s="94" customFormat="1" x14ac:dyDescent="0.25">
      <c r="A1913" s="276"/>
      <c r="B1913" s="279"/>
      <c r="C1913" s="201" t="s">
        <v>257</v>
      </c>
      <c r="D1913" s="208"/>
      <c r="E1913" s="96"/>
      <c r="F1913" s="206"/>
      <c r="G1913" s="168"/>
      <c r="H1913" s="182"/>
      <c r="I1913" s="176"/>
      <c r="J1913" s="182"/>
      <c r="K1913" s="184"/>
      <c r="L1913" s="184"/>
      <c r="M1913" s="178"/>
      <c r="N1913" s="133"/>
      <c r="O1913" s="140">
        <f>SUM(O1899:O1912)</f>
        <v>1882.5324829999997</v>
      </c>
      <c r="P1913" s="93"/>
      <c r="Q1913" s="93"/>
    </row>
    <row r="1914" spans="1:17" s="94" customFormat="1" ht="25.5" x14ac:dyDescent="0.25">
      <c r="A1914" s="276"/>
      <c r="B1914" s="279"/>
      <c r="C1914" s="198" t="s">
        <v>207</v>
      </c>
      <c r="D1914" s="166"/>
      <c r="E1914" s="166"/>
      <c r="F1914" s="210" t="s">
        <v>206</v>
      </c>
      <c r="G1914" s="168"/>
      <c r="H1914" s="182">
        <f>H1626</f>
        <v>0</v>
      </c>
      <c r="I1914" s="176">
        <f>I1912</f>
        <v>0.75007895099999999</v>
      </c>
      <c r="J1914" s="182"/>
      <c r="K1914" s="184">
        <v>12</v>
      </c>
      <c r="L1914" s="184">
        <f>'норма часов'!$H$9</f>
        <v>8313</v>
      </c>
      <c r="M1914" s="178"/>
      <c r="N1914" s="133">
        <v>50</v>
      </c>
      <c r="O1914" s="142">
        <f>MROUND(G1914*N1914,0.000001)</f>
        <v>0</v>
      </c>
      <c r="P1914" s="93"/>
      <c r="Q1914" s="93">
        <f t="shared" si="264"/>
        <v>0</v>
      </c>
    </row>
    <row r="1915" spans="1:17" s="94" customFormat="1" ht="30" x14ac:dyDescent="0.25">
      <c r="A1915" s="276"/>
      <c r="B1915" s="279"/>
      <c r="C1915" s="198" t="s">
        <v>67</v>
      </c>
      <c r="D1915" s="166" t="s">
        <v>124</v>
      </c>
      <c r="E1915" s="193" t="s">
        <v>26</v>
      </c>
      <c r="F1915" s="181" t="s">
        <v>26</v>
      </c>
      <c r="G1915" s="168">
        <f>MROUND(H1915*K1915*I1915/L1915,0.0000001)</f>
        <v>1.6511999999999999E-2</v>
      </c>
      <c r="H1915" s="171">
        <f>H1627</f>
        <v>183</v>
      </c>
      <c r="I1915" s="176">
        <f t="shared" si="271"/>
        <v>0.75007895099999999</v>
      </c>
      <c r="J1915" s="182"/>
      <c r="K1915" s="184">
        <v>1</v>
      </c>
      <c r="L1915" s="184">
        <f>'норма часов'!$H$9</f>
        <v>8313</v>
      </c>
      <c r="M1915" s="178" t="str">
        <f>CONCATENATE(H1915," ",F1915," ","*",I1915,"/",L1915,"чел.")</f>
        <v>183 шт *0,750078951/8313чел.</v>
      </c>
      <c r="N1915" s="133">
        <f>N1627</f>
        <v>2242.8983606557385</v>
      </c>
      <c r="O1915" s="142">
        <f>MROUND(G1915*N1915,0.000001)</f>
        <v>37.034737999999997</v>
      </c>
      <c r="P1915" s="93"/>
      <c r="Q1915" s="93">
        <f t="shared" si="264"/>
        <v>307869.77699399996</v>
      </c>
    </row>
    <row r="1916" spans="1:17" s="94" customFormat="1" x14ac:dyDescent="0.25">
      <c r="A1916" s="276"/>
      <c r="B1916" s="279"/>
      <c r="C1916" s="269" t="s">
        <v>226</v>
      </c>
      <c r="D1916" s="166" t="s">
        <v>40</v>
      </c>
      <c r="E1916" s="180" t="s">
        <v>26</v>
      </c>
      <c r="F1916" s="180" t="s">
        <v>48</v>
      </c>
      <c r="G1916" s="168">
        <f>MROUND(H1916*K1916*I1916/L1916,0.000001)</f>
        <v>2.5624999999999998E-2</v>
      </c>
      <c r="H1916" s="171">
        <f>H1628</f>
        <v>284</v>
      </c>
      <c r="I1916" s="176">
        <f>I1912</f>
        <v>0.75007895099999999</v>
      </c>
      <c r="J1916" s="182"/>
      <c r="K1916" s="184">
        <v>1</v>
      </c>
      <c r="L1916" s="184">
        <f>'норма часов'!$H$9</f>
        <v>8313</v>
      </c>
      <c r="M1916" s="178" t="str">
        <f>CONCATENATE(H1916," ",F1916," ","*",I1916,"/",L1916,"чел.")</f>
        <v>284 шт. *0,750078951/8313чел.</v>
      </c>
      <c r="N1916" s="133">
        <f>N1628</f>
        <v>741.09003521126647</v>
      </c>
      <c r="O1916" s="142">
        <f>MROUND(G1916*N1916,0.000001)</f>
        <v>18.990431999999998</v>
      </c>
      <c r="P1916" s="93"/>
      <c r="Q1916" s="93">
        <f t="shared" si="264"/>
        <v>157867.461216</v>
      </c>
    </row>
    <row r="1917" spans="1:17" s="94" customFormat="1" x14ac:dyDescent="0.25">
      <c r="A1917" s="276"/>
      <c r="B1917" s="279"/>
      <c r="C1917" s="269"/>
      <c r="D1917" s="166"/>
      <c r="E1917" s="180"/>
      <c r="F1917" s="180" t="s">
        <v>48</v>
      </c>
      <c r="G1917" s="168"/>
      <c r="H1917" s="171">
        <f>H1629</f>
        <v>0</v>
      </c>
      <c r="I1917" s="176">
        <f t="shared" si="271"/>
        <v>0.75007895099999999</v>
      </c>
      <c r="J1917" s="182"/>
      <c r="K1917" s="184">
        <v>1</v>
      </c>
      <c r="L1917" s="184">
        <f>'норма часов'!$H$9</f>
        <v>8313</v>
      </c>
      <c r="M1917" s="178"/>
      <c r="N1917" s="133">
        <f>N1629</f>
        <v>0</v>
      </c>
      <c r="O1917" s="142">
        <f>MROUND(G1917*N1917,0.000001)</f>
        <v>0</v>
      </c>
      <c r="P1917" s="93"/>
      <c r="Q1917" s="93"/>
    </row>
    <row r="1918" spans="1:17" s="94" customFormat="1" x14ac:dyDescent="0.25">
      <c r="A1918" s="277"/>
      <c r="B1918" s="280"/>
      <c r="C1918" s="221" t="s">
        <v>258</v>
      </c>
      <c r="D1918" s="166"/>
      <c r="E1918" s="180"/>
      <c r="F1918" s="180"/>
      <c r="G1918" s="168"/>
      <c r="H1918" s="171"/>
      <c r="I1918" s="176"/>
      <c r="J1918" s="182"/>
      <c r="K1918" s="184"/>
      <c r="L1918" s="184"/>
      <c r="M1918" s="178"/>
      <c r="N1918" s="133"/>
      <c r="O1918" s="140">
        <f>SUM(O1916:O1917)</f>
        <v>18.990431999999998</v>
      </c>
      <c r="P1918" s="93"/>
      <c r="Q1918" s="93"/>
    </row>
    <row r="1919" spans="1:17" s="94" customFormat="1" hidden="1" x14ac:dyDescent="0.25">
      <c r="A1919" s="275" t="str">
        <f>CONCATENATE('норма часов'!$B$10,",  ",'норма часов'!$C$10,", ",'норма часов'!$D$10,", ",'норма часов'!$F$10)</f>
        <v>Присмотр и уход,  физические лица за исключением льготных категорий, от 1 года до 3 лет, группа продленного дня</v>
      </c>
      <c r="B1919" s="278" t="str">
        <f>'норма часов'!$A$10</f>
        <v>880900О.99.0.ББ08АА45000</v>
      </c>
      <c r="C1919" s="170"/>
      <c r="D1919" s="281" t="s">
        <v>15</v>
      </c>
      <c r="E1919" s="281"/>
      <c r="F1919" s="281"/>
      <c r="G1919" s="282"/>
      <c r="H1919" s="171"/>
      <c r="I1919" s="176"/>
      <c r="J1919" s="171"/>
      <c r="K1919" s="177"/>
      <c r="L1919" s="177"/>
      <c r="M1919" s="197"/>
      <c r="N1919" s="139"/>
      <c r="O1919" s="140" t="e">
        <f>O1920+O1925+O1936</f>
        <v>#DIV/0!</v>
      </c>
      <c r="P1919" s="93"/>
      <c r="Q1919" s="93"/>
    </row>
    <row r="1920" spans="1:17" s="94" customFormat="1" hidden="1" x14ac:dyDescent="0.25">
      <c r="A1920" s="276"/>
      <c r="B1920" s="279"/>
      <c r="C1920" s="167"/>
      <c r="D1920" s="283" t="s">
        <v>49</v>
      </c>
      <c r="E1920" s="283"/>
      <c r="F1920" s="283"/>
      <c r="G1920" s="284"/>
      <c r="H1920" s="171"/>
      <c r="I1920" s="176"/>
      <c r="J1920" s="171"/>
      <c r="K1920" s="177"/>
      <c r="L1920" s="177"/>
      <c r="M1920" s="178"/>
      <c r="N1920" s="133"/>
      <c r="O1920" s="140" t="e">
        <f>O1922+O1924</f>
        <v>#DIV/0!</v>
      </c>
      <c r="P1920" s="93"/>
      <c r="Q1920" s="93"/>
    </row>
    <row r="1921" spans="1:17" s="94" customFormat="1" hidden="1" x14ac:dyDescent="0.25">
      <c r="A1921" s="276"/>
      <c r="B1921" s="279"/>
      <c r="C1921" s="167">
        <v>211</v>
      </c>
      <c r="D1921" s="179" t="s">
        <v>73</v>
      </c>
      <c r="E1921" s="180" t="s">
        <v>87</v>
      </c>
      <c r="F1921" s="181" t="s">
        <v>87</v>
      </c>
      <c r="G1921" s="168" t="e">
        <f>MROUND(H1921*K1921*I1921/L1921,0.00000001)</f>
        <v>#DIV/0!</v>
      </c>
      <c r="H1921" s="182">
        <f>H1537</f>
        <v>754.5</v>
      </c>
      <c r="I1921" s="183">
        <f>'норма часов'!$K$10</f>
        <v>0</v>
      </c>
      <c r="J1921" s="182"/>
      <c r="K1921" s="184">
        <v>12</v>
      </c>
      <c r="L1921" s="184">
        <f>'норма часов'!$H$10</f>
        <v>0</v>
      </c>
      <c r="M1921" s="178" t="str">
        <f>CONCATENATE(H1921," ",F1921," ","в мес.","*",K1921,"мес.","*",I1921,"/",L1921,"чел.")</f>
        <v>754,5 шт. ед в мес.*12мес.*0/0чел.</v>
      </c>
      <c r="N1921" s="133">
        <f>N1537</f>
        <v>18609.515968632655</v>
      </c>
      <c r="O1921" s="141" t="e">
        <f>MROUND(G1921*N1921,0.000001)</f>
        <v>#DIV/0!</v>
      </c>
      <c r="P1921" s="93"/>
      <c r="Q1921" s="93"/>
    </row>
    <row r="1922" spans="1:17" s="94" customFormat="1" hidden="1" x14ac:dyDescent="0.25">
      <c r="A1922" s="276"/>
      <c r="B1922" s="279"/>
      <c r="C1922" s="170" t="s">
        <v>249</v>
      </c>
      <c r="D1922" s="179"/>
      <c r="E1922" s="180"/>
      <c r="F1922" s="181"/>
      <c r="G1922" s="168"/>
      <c r="H1922" s="182"/>
      <c r="I1922" s="217"/>
      <c r="J1922" s="182"/>
      <c r="K1922" s="184"/>
      <c r="L1922" s="184"/>
      <c r="M1922" s="178"/>
      <c r="N1922" s="139"/>
      <c r="O1922" s="140" t="e">
        <f>SUM(O1921)</f>
        <v>#DIV/0!</v>
      </c>
      <c r="P1922" s="93"/>
      <c r="Q1922" s="93"/>
    </row>
    <row r="1923" spans="1:17" s="94" customFormat="1" hidden="1" x14ac:dyDescent="0.25">
      <c r="A1923" s="276"/>
      <c r="B1923" s="279"/>
      <c r="C1923" s="167">
        <v>213</v>
      </c>
      <c r="D1923" s="179" t="s">
        <v>74</v>
      </c>
      <c r="E1923" s="180" t="s">
        <v>75</v>
      </c>
      <c r="F1923" s="181"/>
      <c r="G1923" s="168">
        <v>30.2</v>
      </c>
      <c r="H1923" s="171"/>
      <c r="I1923" s="176">
        <f>I1921</f>
        <v>0</v>
      </c>
      <c r="J1923" s="171"/>
      <c r="K1923" s="177"/>
      <c r="L1923" s="184">
        <f>'норма часов'!$H$10</f>
        <v>0</v>
      </c>
      <c r="M1923" s="178"/>
      <c r="N1923" s="133"/>
      <c r="O1923" s="142" t="e">
        <f>MROUND(O1921*0.302,0.000001)</f>
        <v>#DIV/0!</v>
      </c>
      <c r="P1923" s="93"/>
      <c r="Q1923" s="93"/>
    </row>
    <row r="1924" spans="1:17" s="94" customFormat="1" hidden="1" x14ac:dyDescent="0.25">
      <c r="A1924" s="276"/>
      <c r="B1924" s="279"/>
      <c r="C1924" s="170" t="s">
        <v>250</v>
      </c>
      <c r="D1924" s="179"/>
      <c r="E1924" s="180"/>
      <c r="F1924" s="181"/>
      <c r="G1924" s="168"/>
      <c r="H1924" s="171"/>
      <c r="I1924" s="176"/>
      <c r="J1924" s="171"/>
      <c r="K1924" s="177"/>
      <c r="L1924" s="184"/>
      <c r="M1924" s="178"/>
      <c r="N1924" s="139"/>
      <c r="O1924" s="140" t="e">
        <f>SUM(O1923)</f>
        <v>#DIV/0!</v>
      </c>
      <c r="P1924" s="93"/>
      <c r="Q1924" s="93"/>
    </row>
    <row r="1925" spans="1:17" s="94" customFormat="1" hidden="1" x14ac:dyDescent="0.25">
      <c r="A1925" s="276"/>
      <c r="B1925" s="279"/>
      <c r="C1925" s="167"/>
      <c r="D1925" s="285" t="s">
        <v>50</v>
      </c>
      <c r="E1925" s="285"/>
      <c r="F1925" s="285"/>
      <c r="G1925" s="284"/>
      <c r="H1925" s="171"/>
      <c r="I1925" s="176">
        <f>I1923</f>
        <v>0</v>
      </c>
      <c r="J1925" s="171"/>
      <c r="K1925" s="177"/>
      <c r="L1925" s="184"/>
      <c r="M1925" s="178"/>
      <c r="N1925" s="133"/>
      <c r="O1925" s="140" t="e">
        <f>O1929+O1930+O1931+O1932+O1933++O1934</f>
        <v>#DIV/0!</v>
      </c>
      <c r="P1925" s="93"/>
      <c r="Q1925" s="93"/>
    </row>
    <row r="1926" spans="1:17" s="94" customFormat="1" ht="30" hidden="1" x14ac:dyDescent="0.25">
      <c r="A1926" s="276"/>
      <c r="B1926" s="279"/>
      <c r="C1926" s="270" t="s">
        <v>67</v>
      </c>
      <c r="D1926" s="166" t="s">
        <v>88</v>
      </c>
      <c r="E1926" s="193" t="s">
        <v>26</v>
      </c>
      <c r="F1926" s="181" t="s">
        <v>26</v>
      </c>
      <c r="G1926" s="168" t="e">
        <f>MROUND(H1926*K1926*I1926/L1926,0.000001)</f>
        <v>#DIV/0!</v>
      </c>
      <c r="H1926" s="171">
        <f>H1542</f>
        <v>0</v>
      </c>
      <c r="I1926" s="176">
        <f t="shared" ref="I1926:I1996" si="274">I1925</f>
        <v>0</v>
      </c>
      <c r="J1926" s="182"/>
      <c r="K1926" s="184">
        <v>1</v>
      </c>
      <c r="L1926" s="184">
        <f>'норма часов'!$H$10</f>
        <v>0</v>
      </c>
      <c r="M1926" s="178" t="str">
        <f>CONCATENATE(H1926," ",F1926," ","*",I1926,"/",L1926,"чел.")</f>
        <v>0 шт *0/0чел.</v>
      </c>
      <c r="N1926" s="133">
        <f>N1542</f>
        <v>0</v>
      </c>
      <c r="O1926" s="142" t="e">
        <f>MROUND(G1926*N1926,0.000001)</f>
        <v>#DIV/0!</v>
      </c>
      <c r="P1926" s="93"/>
      <c r="Q1926" s="93"/>
    </row>
    <row r="1927" spans="1:17" s="94" customFormat="1" ht="30" hidden="1" x14ac:dyDescent="0.25">
      <c r="A1927" s="276"/>
      <c r="B1927" s="279"/>
      <c r="C1927" s="270"/>
      <c r="D1927" s="166" t="s">
        <v>89</v>
      </c>
      <c r="E1927" s="193" t="s">
        <v>26</v>
      </c>
      <c r="F1927" s="181" t="s">
        <v>26</v>
      </c>
      <c r="G1927" s="168" t="e">
        <f>MROUND(H1927*K1927*I1927/L1927,0.00000001)</f>
        <v>#DIV/0!</v>
      </c>
      <c r="H1927" s="171">
        <f>H1543</f>
        <v>0</v>
      </c>
      <c r="I1927" s="176">
        <f t="shared" si="274"/>
        <v>0</v>
      </c>
      <c r="J1927" s="182"/>
      <c r="K1927" s="184">
        <v>1</v>
      </c>
      <c r="L1927" s="184">
        <f>'норма часов'!$H$10</f>
        <v>0</v>
      </c>
      <c r="M1927" s="178" t="str">
        <f>CONCATENATE(H1927," ",F1927," ","*",I1927,"/",L1927,"чел.")</f>
        <v>0 шт *0/0чел.</v>
      </c>
      <c r="N1927" s="133">
        <f>N1543</f>
        <v>0</v>
      </c>
      <c r="O1927" s="142" t="e">
        <f>MROUND(G1927*N1927,0.000001)</f>
        <v>#DIV/0!</v>
      </c>
      <c r="P1927" s="93"/>
      <c r="Q1927" s="93"/>
    </row>
    <row r="1928" spans="1:17" s="94" customFormat="1" ht="30" hidden="1" x14ac:dyDescent="0.25">
      <c r="A1928" s="276"/>
      <c r="B1928" s="279"/>
      <c r="C1928" s="270"/>
      <c r="D1928" s="166" t="s">
        <v>90</v>
      </c>
      <c r="E1928" s="193" t="s">
        <v>26</v>
      </c>
      <c r="F1928" s="181" t="s">
        <v>26</v>
      </c>
      <c r="G1928" s="168" t="e">
        <f>MROUND(H1928*K1928*I1928/L1928,0.000001)</f>
        <v>#DIV/0!</v>
      </c>
      <c r="H1928" s="171">
        <f>H1544</f>
        <v>0</v>
      </c>
      <c r="I1928" s="176">
        <f t="shared" si="274"/>
        <v>0</v>
      </c>
      <c r="J1928" s="182"/>
      <c r="K1928" s="184">
        <v>1</v>
      </c>
      <c r="L1928" s="184">
        <f>'норма часов'!$H$10</f>
        <v>0</v>
      </c>
      <c r="M1928" s="178" t="str">
        <f>CONCATENATE(H1928," ",F1928," ","*",I1928,"/",L1928,"чел.")</f>
        <v>0 шт *0/0чел.</v>
      </c>
      <c r="N1928" s="133">
        <f>N1544</f>
        <v>0</v>
      </c>
      <c r="O1928" s="142" t="e">
        <f>MROUND(G1928*N1928,0.000001)</f>
        <v>#DIV/0!</v>
      </c>
      <c r="P1928" s="93"/>
      <c r="Q1928" s="93"/>
    </row>
    <row r="1929" spans="1:17" s="94" customFormat="1" hidden="1" x14ac:dyDescent="0.25">
      <c r="A1929" s="276"/>
      <c r="B1929" s="279"/>
      <c r="C1929" s="170" t="s">
        <v>251</v>
      </c>
      <c r="D1929" s="166"/>
      <c r="E1929" s="193"/>
      <c r="F1929" s="181"/>
      <c r="G1929" s="168"/>
      <c r="H1929" s="171"/>
      <c r="I1929" s="176"/>
      <c r="J1929" s="182"/>
      <c r="K1929" s="184"/>
      <c r="L1929" s="184"/>
      <c r="M1929" s="178"/>
      <c r="N1929" s="139"/>
      <c r="O1929" s="140" t="e">
        <f>SUM(O1926:O1928)</f>
        <v>#DIV/0!</v>
      </c>
      <c r="P1929" s="93"/>
      <c r="Q1929" s="93"/>
    </row>
    <row r="1930" spans="1:17" s="94" customFormat="1" hidden="1" x14ac:dyDescent="0.25">
      <c r="A1930" s="276"/>
      <c r="B1930" s="279"/>
      <c r="C1930" s="167" t="s">
        <v>91</v>
      </c>
      <c r="D1930" s="166"/>
      <c r="E1930" s="180"/>
      <c r="F1930" s="181">
        <v>0</v>
      </c>
      <c r="G1930" s="168"/>
      <c r="H1930" s="171"/>
      <c r="I1930" s="176">
        <f>I1928</f>
        <v>0</v>
      </c>
      <c r="J1930" s="182"/>
      <c r="K1930" s="184"/>
      <c r="L1930" s="184"/>
      <c r="M1930" s="178"/>
      <c r="N1930" s="133"/>
      <c r="O1930" s="142">
        <f>MROUND(G1930*N1930,0.000001)</f>
        <v>0</v>
      </c>
      <c r="P1930" s="93"/>
      <c r="Q1930" s="93">
        <f t="shared" si="264"/>
        <v>0</v>
      </c>
    </row>
    <row r="1931" spans="1:17" s="94" customFormat="1" ht="30" hidden="1" x14ac:dyDescent="0.25">
      <c r="A1931" s="276"/>
      <c r="B1931" s="279"/>
      <c r="C1931" s="167" t="s">
        <v>93</v>
      </c>
      <c r="D1931" s="218" t="s">
        <v>94</v>
      </c>
      <c r="E1931" s="180" t="s">
        <v>95</v>
      </c>
      <c r="F1931" s="181" t="s">
        <v>95</v>
      </c>
      <c r="G1931" s="196">
        <f>G1547</f>
        <v>247</v>
      </c>
      <c r="H1931" s="171">
        <f>H1547</f>
        <v>247</v>
      </c>
      <c r="I1931" s="176">
        <f t="shared" si="274"/>
        <v>0</v>
      </c>
      <c r="J1931" s="182"/>
      <c r="K1931" s="184">
        <v>1</v>
      </c>
      <c r="L1931" s="184">
        <f>'норма часов'!$H$10</f>
        <v>0</v>
      </c>
      <c r="M1931" s="178" t="str">
        <f>CONCATENATE(G1931,"- фактичесое посещение 1 ребенка в год")</f>
        <v>247- фактичесое посещение 1 ребенка в год</v>
      </c>
      <c r="N1931" s="133">
        <f>N1547</f>
        <v>103.30800858029397</v>
      </c>
      <c r="O1931" s="142">
        <f>MROUND(G1931*N1931,0.000001)</f>
        <v>25517.078118999998</v>
      </c>
      <c r="P1931" s="93"/>
      <c r="Q1931" s="93">
        <f t="shared" si="264"/>
        <v>0</v>
      </c>
    </row>
    <row r="1932" spans="1:17" s="94" customFormat="1" ht="30" hidden="1" x14ac:dyDescent="0.25">
      <c r="A1932" s="276"/>
      <c r="B1932" s="279"/>
      <c r="C1932" s="167" t="s">
        <v>96</v>
      </c>
      <c r="D1932" s="166" t="s">
        <v>97</v>
      </c>
      <c r="E1932" s="180" t="s">
        <v>98</v>
      </c>
      <c r="F1932" s="181" t="s">
        <v>203</v>
      </c>
      <c r="G1932" s="168" t="e">
        <f>MROUND(H1932*K1932*I1932/L1932,0.000001)</f>
        <v>#DIV/0!</v>
      </c>
      <c r="H1932" s="171">
        <f>H1548</f>
        <v>20000</v>
      </c>
      <c r="I1932" s="176">
        <f t="shared" si="274"/>
        <v>0</v>
      </c>
      <c r="J1932" s="182"/>
      <c r="K1932" s="184">
        <v>1</v>
      </c>
      <c r="L1932" s="184">
        <f>'норма часов'!$H$10</f>
        <v>0</v>
      </c>
      <c r="M1932" s="178" t="str">
        <f>CONCATENATE(H1932," ",F1932," ","*",I1932,"/",L1932,"чел.")</f>
        <v>20000 компл. *0/0чел.</v>
      </c>
      <c r="N1932" s="133">
        <f>N1548</f>
        <v>402.27559200000002</v>
      </c>
      <c r="O1932" s="142" t="e">
        <f>MROUND(G1932*N1932,0.000001)</f>
        <v>#DIV/0!</v>
      </c>
      <c r="P1932" s="93"/>
      <c r="Q1932" s="93"/>
    </row>
    <row r="1933" spans="1:17" s="94" customFormat="1" ht="30" hidden="1" x14ac:dyDescent="0.25">
      <c r="A1933" s="276"/>
      <c r="B1933" s="279"/>
      <c r="C1933" s="270" t="s">
        <v>85</v>
      </c>
      <c r="D1933" s="166" t="s">
        <v>99</v>
      </c>
      <c r="E1933" s="180" t="s">
        <v>202</v>
      </c>
      <c r="F1933" s="181" t="s">
        <v>204</v>
      </c>
      <c r="G1933" s="168" t="e">
        <f>MROUND(H1933*K1933*I1933/L1933,0.000001)</f>
        <v>#DIV/0!</v>
      </c>
      <c r="H1933" s="171">
        <f>H1549</f>
        <v>502</v>
      </c>
      <c r="I1933" s="176">
        <f t="shared" si="274"/>
        <v>0</v>
      </c>
      <c r="J1933" s="182"/>
      <c r="K1933" s="184">
        <v>12</v>
      </c>
      <c r="L1933" s="184">
        <f>'норма часов'!$H$10</f>
        <v>0</v>
      </c>
      <c r="M1933" s="178" t="str">
        <f>CONCATENATE(H1933," ",F1933," ","*",I1933,"/",L1933,"чел.")</f>
        <v>502 гр. *0/0чел.</v>
      </c>
      <c r="N1933" s="133">
        <f>N1549</f>
        <v>2231.1153867861885</v>
      </c>
      <c r="O1933" s="142" t="e">
        <f>MROUND(G1933*N1933,0.000001)</f>
        <v>#DIV/0!</v>
      </c>
      <c r="P1933" s="93"/>
      <c r="Q1933" s="93"/>
    </row>
    <row r="1934" spans="1:17" s="94" customFormat="1" ht="30" hidden="1" x14ac:dyDescent="0.25">
      <c r="A1934" s="276"/>
      <c r="B1934" s="279"/>
      <c r="C1934" s="270"/>
      <c r="D1934" s="166" t="s">
        <v>100</v>
      </c>
      <c r="E1934" s="180" t="s">
        <v>98</v>
      </c>
      <c r="F1934" s="181" t="s">
        <v>203</v>
      </c>
      <c r="G1934" s="168" t="e">
        <f>MROUND(H1934*K1934*I1934/L1934,0.00000001)</f>
        <v>#DIV/0!</v>
      </c>
      <c r="H1934" s="171">
        <f>H1550</f>
        <v>0</v>
      </c>
      <c r="I1934" s="176">
        <f t="shared" si="274"/>
        <v>0</v>
      </c>
      <c r="J1934" s="182"/>
      <c r="K1934" s="184">
        <v>1</v>
      </c>
      <c r="L1934" s="184">
        <f>'норма часов'!$H$10</f>
        <v>0</v>
      </c>
      <c r="M1934" s="178" t="str">
        <f>CONCATENATE(H1934," ",F1934," ","*",I1934,"/",L1934,"чел.")</f>
        <v>0 компл. *0/0чел.</v>
      </c>
      <c r="N1934" s="133">
        <f>N1550</f>
        <v>0</v>
      </c>
      <c r="O1934" s="142" t="e">
        <f>MROUND(G1934*N1934,0.000001)</f>
        <v>#DIV/0!</v>
      </c>
      <c r="P1934" s="93"/>
      <c r="Q1934" s="93"/>
    </row>
    <row r="1935" spans="1:17" s="94" customFormat="1" hidden="1" x14ac:dyDescent="0.25">
      <c r="A1935" s="276"/>
      <c r="B1935" s="279"/>
      <c r="C1935" s="170" t="s">
        <v>259</v>
      </c>
      <c r="D1935" s="283"/>
      <c r="E1935" s="283"/>
      <c r="F1935" s="283"/>
      <c r="G1935" s="284"/>
      <c r="H1935" s="171"/>
      <c r="I1935" s="176">
        <f t="shared" si="274"/>
        <v>0</v>
      </c>
      <c r="J1935" s="171"/>
      <c r="K1935" s="177"/>
      <c r="L1935" s="184"/>
      <c r="M1935" s="197"/>
      <c r="N1935" s="133"/>
      <c r="O1935" s="140" t="e">
        <f>O1933+O1934</f>
        <v>#DIV/0!</v>
      </c>
      <c r="P1935" s="93"/>
      <c r="Q1935" s="93"/>
    </row>
    <row r="1936" spans="1:17" s="92" customFormat="1" hidden="1" x14ac:dyDescent="0.25">
      <c r="A1936" s="276"/>
      <c r="B1936" s="279"/>
      <c r="C1936" s="170"/>
      <c r="D1936" s="283" t="s">
        <v>51</v>
      </c>
      <c r="E1936" s="283"/>
      <c r="F1936" s="283"/>
      <c r="G1936" s="284"/>
      <c r="H1936" s="171"/>
      <c r="I1936" s="172">
        <f t="shared" si="274"/>
        <v>0</v>
      </c>
      <c r="J1936" s="173"/>
      <c r="K1936" s="174"/>
      <c r="L1936" s="184"/>
      <c r="M1936" s="175"/>
      <c r="N1936" s="139"/>
      <c r="O1936" s="140"/>
      <c r="P1936" s="91"/>
      <c r="Q1936" s="93">
        <f t="shared" si="264"/>
        <v>0</v>
      </c>
    </row>
    <row r="1937" spans="1:17" s="94" customFormat="1" hidden="1" x14ac:dyDescent="0.25">
      <c r="A1937" s="276"/>
      <c r="B1937" s="279"/>
      <c r="C1937" s="170"/>
      <c r="D1937" s="286" t="s">
        <v>5</v>
      </c>
      <c r="E1937" s="286"/>
      <c r="F1937" s="286"/>
      <c r="G1937" s="287"/>
      <c r="H1937" s="171"/>
      <c r="I1937" s="176">
        <f t="shared" si="274"/>
        <v>0</v>
      </c>
      <c r="J1937" s="171"/>
      <c r="K1937" s="177"/>
      <c r="L1937" s="184"/>
      <c r="M1937" s="197"/>
      <c r="N1937" s="139"/>
      <c r="O1937" s="140" t="e">
        <f>O1938+O1948+O1954+O1956+O1958+O1960+O1962</f>
        <v>#DIV/0!</v>
      </c>
      <c r="P1937" s="93"/>
      <c r="Q1937" s="93"/>
    </row>
    <row r="1938" spans="1:17" s="94" customFormat="1" hidden="1" x14ac:dyDescent="0.25">
      <c r="A1938" s="276"/>
      <c r="B1938" s="279"/>
      <c r="C1938" s="198" t="s">
        <v>57</v>
      </c>
      <c r="D1938" s="286" t="s">
        <v>6</v>
      </c>
      <c r="E1938" s="286"/>
      <c r="F1938" s="286"/>
      <c r="G1938" s="287"/>
      <c r="H1938" s="182"/>
      <c r="I1938" s="176">
        <f t="shared" si="274"/>
        <v>0</v>
      </c>
      <c r="J1938" s="182"/>
      <c r="K1938" s="184"/>
      <c r="L1938" s="184"/>
      <c r="M1938" s="197"/>
      <c r="N1938" s="133"/>
      <c r="O1938" s="140" t="e">
        <f>O1939+O1940+O1944+O1947</f>
        <v>#DIV/0!</v>
      </c>
      <c r="P1938" s="93"/>
      <c r="Q1938" s="93"/>
    </row>
    <row r="1939" spans="1:17" s="94" customFormat="1" ht="30" hidden="1" x14ac:dyDescent="0.25">
      <c r="A1939" s="276"/>
      <c r="B1939" s="279"/>
      <c r="C1939" s="198" t="s">
        <v>59</v>
      </c>
      <c r="D1939" s="166" t="s">
        <v>7</v>
      </c>
      <c r="E1939" s="199" t="s">
        <v>8</v>
      </c>
      <c r="F1939" s="199" t="s">
        <v>8</v>
      </c>
      <c r="G1939" s="168" t="e">
        <f>MROUND(H1939*K1939*I1939/L1939,0.000001)</f>
        <v>#DIV/0!</v>
      </c>
      <c r="H1939" s="219">
        <f>H1555</f>
        <v>3891472.4332458824</v>
      </c>
      <c r="I1939" s="176">
        <f t="shared" si="274"/>
        <v>0</v>
      </c>
      <c r="J1939" s="182"/>
      <c r="K1939" s="184">
        <v>1</v>
      </c>
      <c r="L1939" s="184">
        <f>'норма часов'!$H$10</f>
        <v>0</v>
      </c>
      <c r="M1939" s="178" t="str">
        <f>CONCATENATE(H1939," ",F1939,"(лимиты выделенные УЖКХ) ","*",I1939,"/",L1939,"чел.")</f>
        <v>3891472,43324588 кВт час.(лимиты выделенные УЖКХ) *0/0чел.</v>
      </c>
      <c r="N1939" s="133">
        <f>N1555</f>
        <v>10.900877836777333</v>
      </c>
      <c r="O1939" s="142" t="e">
        <f>MROUND(G1939*N1939,0.000001)</f>
        <v>#DIV/0!</v>
      </c>
      <c r="P1939" s="93"/>
      <c r="Q1939" s="93"/>
    </row>
    <row r="1940" spans="1:17" s="94" customFormat="1" hidden="1" x14ac:dyDescent="0.25">
      <c r="A1940" s="276"/>
      <c r="B1940" s="279"/>
      <c r="C1940" s="198" t="s">
        <v>60</v>
      </c>
      <c r="D1940" s="166" t="s">
        <v>9</v>
      </c>
      <c r="E1940" s="199" t="s">
        <v>10</v>
      </c>
      <c r="F1940" s="199" t="s">
        <v>10</v>
      </c>
      <c r="G1940" s="168" t="e">
        <f>MROUND(H1940*K1940*I1940/L1940,0.0000001)</f>
        <v>#DIV/0!</v>
      </c>
      <c r="H1940" s="182">
        <f>H1556</f>
        <v>29800.65</v>
      </c>
      <c r="I1940" s="176">
        <f t="shared" si="274"/>
        <v>0</v>
      </c>
      <c r="J1940" s="182"/>
      <c r="K1940" s="184">
        <v>1</v>
      </c>
      <c r="L1940" s="184">
        <f>'норма часов'!$H$10</f>
        <v>0</v>
      </c>
      <c r="M1940" s="178" t="str">
        <f>CONCATENATE(H1940," ",F1940,"(лимиты выделенные УЖКХ) ","*",I1940,"/",L1940,"чел.")</f>
        <v>29800,65 Гкал(лимиты выделенные УЖКХ) *0/0чел.</v>
      </c>
      <c r="N1940" s="133">
        <f>N1556</f>
        <v>2985.1699006565295</v>
      </c>
      <c r="O1940" s="142" t="e">
        <f>MROUND(G1940*N1940,0.000001)</f>
        <v>#DIV/0!</v>
      </c>
      <c r="P1940" s="93"/>
      <c r="Q1940" s="93"/>
    </row>
    <row r="1941" spans="1:17" s="94" customFormat="1" hidden="1" x14ac:dyDescent="0.25">
      <c r="A1941" s="276"/>
      <c r="B1941" s="279"/>
      <c r="C1941" s="269" t="s">
        <v>61</v>
      </c>
      <c r="D1941" s="166" t="s">
        <v>12</v>
      </c>
      <c r="E1941" s="200" t="s">
        <v>11</v>
      </c>
      <c r="F1941" s="200" t="s">
        <v>11</v>
      </c>
      <c r="G1941" s="168" t="e">
        <f>MROUND(H1941*K1941*I1941/L1941,0.000001)</f>
        <v>#DIV/0!</v>
      </c>
      <c r="H1941" s="182">
        <f>H1557</f>
        <v>227836.99175999995</v>
      </c>
      <c r="I1941" s="176">
        <f t="shared" si="274"/>
        <v>0</v>
      </c>
      <c r="J1941" s="182"/>
      <c r="K1941" s="184">
        <v>1</v>
      </c>
      <c r="L1941" s="184">
        <f>'норма часов'!$H$10</f>
        <v>0</v>
      </c>
      <c r="M1941" s="178" t="str">
        <f>CONCATENATE(H1941," ",F1941,"(лимиты выделенные УЖКХ) ","*",I1941,"/",L1941,"чел.")</f>
        <v>227836,99176 м3(лимиты выделенные УЖКХ) *0/0чел.</v>
      </c>
      <c r="N1941" s="133">
        <f>N1653</f>
        <v>54.214179999999992</v>
      </c>
      <c r="O1941" s="142" t="e">
        <f>MROUND(G1941*N1941,0.000001)</f>
        <v>#DIV/0!</v>
      </c>
      <c r="P1941" s="93"/>
      <c r="Q1941" s="93"/>
    </row>
    <row r="1942" spans="1:17" s="94" customFormat="1" ht="30" hidden="1" x14ac:dyDescent="0.25">
      <c r="A1942" s="276"/>
      <c r="B1942" s="279"/>
      <c r="C1942" s="269"/>
      <c r="D1942" s="166" t="s">
        <v>17</v>
      </c>
      <c r="E1942" s="200" t="s">
        <v>11</v>
      </c>
      <c r="F1942" s="200" t="s">
        <v>11</v>
      </c>
      <c r="G1942" s="168" t="e">
        <f>MROUND(H1942*K1942*I1942/L1942,0.0000000000001)</f>
        <v>#DIV/0!</v>
      </c>
      <c r="H1942" s="182">
        <f>H1558</f>
        <v>26.008809369960769</v>
      </c>
      <c r="I1942" s="176">
        <f t="shared" si="274"/>
        <v>0</v>
      </c>
      <c r="J1942" s="182"/>
      <c r="K1942" s="184">
        <v>12</v>
      </c>
      <c r="L1942" s="184">
        <f>'норма часов'!$H$10</f>
        <v>0</v>
      </c>
      <c r="M1942" s="178" t="str">
        <f>CONCATENATE(H1942," ",F1942,"(лимиты выделенные УЖКХ) ","*",I1942,"/",L1942,"чел.")</f>
        <v>26,0088093699608 м3(лимиты выделенные УЖКХ) *0/0чел.</v>
      </c>
      <c r="N1942" s="133">
        <f>N1558</f>
        <v>60140.397503878732</v>
      </c>
      <c r="O1942" s="142" t="e">
        <f>MROUND(G1942*N1942,0.0000000000001)</f>
        <v>#DIV/0!</v>
      </c>
      <c r="P1942" s="93"/>
      <c r="Q1942" s="93"/>
    </row>
    <row r="1943" spans="1:17" s="94" customFormat="1" hidden="1" x14ac:dyDescent="0.25">
      <c r="A1943" s="276"/>
      <c r="B1943" s="279"/>
      <c r="C1943" s="269"/>
      <c r="D1943" s="166" t="s">
        <v>13</v>
      </c>
      <c r="E1943" s="200" t="s">
        <v>11</v>
      </c>
      <c r="F1943" s="200" t="s">
        <v>11</v>
      </c>
      <c r="G1943" s="168" t="e">
        <f>MROUND(H1943*K1943*I1943/L1943,0.000001)</f>
        <v>#DIV/0!</v>
      </c>
      <c r="H1943" s="182">
        <f>H1559</f>
        <v>227836.99175999995</v>
      </c>
      <c r="I1943" s="176">
        <f t="shared" si="274"/>
        <v>0</v>
      </c>
      <c r="J1943" s="182"/>
      <c r="K1943" s="184">
        <v>1</v>
      </c>
      <c r="L1943" s="184">
        <f>'норма часов'!$H$10</f>
        <v>0</v>
      </c>
      <c r="M1943" s="178" t="str">
        <f>CONCATENATE(H1943," ",F1943,"(лимиты выделенные УЖКХ) ","*",I1943,"/",L1943,"чел.")</f>
        <v>227836,99176 м3(лимиты выделенные УЖКХ) *0/0чел.</v>
      </c>
      <c r="N1943" s="133">
        <f>N1559</f>
        <v>114.50116551414543</v>
      </c>
      <c r="O1943" s="142" t="e">
        <f>MROUND(G1943*N1943,0.000001)</f>
        <v>#DIV/0!</v>
      </c>
      <c r="P1943" s="93"/>
      <c r="Q1943" s="93"/>
    </row>
    <row r="1944" spans="1:17" s="94" customFormat="1" ht="28.5" hidden="1" x14ac:dyDescent="0.25">
      <c r="A1944" s="276"/>
      <c r="B1944" s="279"/>
      <c r="C1944" s="201" t="s">
        <v>253</v>
      </c>
      <c r="D1944" s="166"/>
      <c r="E1944" s="200"/>
      <c r="F1944" s="200"/>
      <c r="G1944" s="168"/>
      <c r="H1944" s="182"/>
      <c r="I1944" s="176"/>
      <c r="J1944" s="182"/>
      <c r="K1944" s="184"/>
      <c r="L1944" s="184"/>
      <c r="M1944" s="178"/>
      <c r="N1944" s="139"/>
      <c r="O1944" s="140" t="e">
        <f>SUM(O1941:O1943)</f>
        <v>#DIV/0!</v>
      </c>
      <c r="P1944" s="93"/>
      <c r="Q1944" s="93"/>
    </row>
    <row r="1945" spans="1:17" s="94" customFormat="1" hidden="1" x14ac:dyDescent="0.25">
      <c r="A1945" s="276"/>
      <c r="B1945" s="279"/>
      <c r="C1945" s="269" t="s">
        <v>208</v>
      </c>
      <c r="D1945" s="166" t="s">
        <v>21</v>
      </c>
      <c r="E1945" s="96" t="s">
        <v>11</v>
      </c>
      <c r="F1945" s="96" t="s">
        <v>11</v>
      </c>
      <c r="G1945" s="168" t="e">
        <f>MROUND(H1945*K1945*I1945/L1945,0.00000001)</f>
        <v>#DIV/0!</v>
      </c>
      <c r="H1945" s="182">
        <f>H1561</f>
        <v>349.68999999999994</v>
      </c>
      <c r="I1945" s="176">
        <f>I1943</f>
        <v>0</v>
      </c>
      <c r="J1945" s="182"/>
      <c r="K1945" s="184">
        <v>1</v>
      </c>
      <c r="L1945" s="184">
        <f>'норма часов'!$H$10</f>
        <v>0</v>
      </c>
      <c r="M1945" s="178" t="str">
        <f>CONCATENATE(H1945," ",F1945," ","*",I1945,"/",L1945,"чел.")</f>
        <v>349,69 м3 *0/0чел.</v>
      </c>
      <c r="N1945" s="133">
        <f>N1561</f>
        <v>9316.0943407017676</v>
      </c>
      <c r="O1945" s="142" t="e">
        <f>MROUND(G1945*N1945,0.000001)</f>
        <v>#DIV/0!</v>
      </c>
      <c r="P1945" s="93"/>
      <c r="Q1945" s="93"/>
    </row>
    <row r="1946" spans="1:17" s="94" customFormat="1" ht="30" hidden="1" x14ac:dyDescent="0.25">
      <c r="A1946" s="276"/>
      <c r="B1946" s="279"/>
      <c r="C1946" s="269"/>
      <c r="D1946" s="166" t="s">
        <v>22</v>
      </c>
      <c r="E1946" s="96" t="s">
        <v>23</v>
      </c>
      <c r="F1946" s="96" t="s">
        <v>26</v>
      </c>
      <c r="G1946" s="168" t="e">
        <f>MROUND(H1946*K1946*I1946/L1946,0.0000001)</f>
        <v>#DIV/0!</v>
      </c>
      <c r="H1946" s="182">
        <f>H1562</f>
        <v>284</v>
      </c>
      <c r="I1946" s="176">
        <f t="shared" si="274"/>
        <v>0</v>
      </c>
      <c r="J1946" s="182"/>
      <c r="K1946" s="184">
        <v>1</v>
      </c>
      <c r="L1946" s="184">
        <f>'норма часов'!$H$10</f>
        <v>0</v>
      </c>
      <c r="M1946" s="178" t="str">
        <f>CONCATENATE(H1946," ",F1946,"(потребность из расчета 4 контейнера для уборки территории весной и осенью на 1 учреждение)","*",I1946,"/",L1946,"чел.")</f>
        <v>284 шт(потребность из расчета 4 контейнера для уборки территории весной и осенью на 1 учреждение)*0/0чел.</v>
      </c>
      <c r="N1946" s="133">
        <f>N1562</f>
        <v>6210.8349647887389</v>
      </c>
      <c r="O1946" s="142" t="e">
        <f>MROUND(G1946*N1946,0.000001)</f>
        <v>#DIV/0!</v>
      </c>
      <c r="P1946" s="93"/>
      <c r="Q1946" s="93"/>
    </row>
    <row r="1947" spans="1:17" s="94" customFormat="1" ht="28.5" hidden="1" x14ac:dyDescent="0.25">
      <c r="A1947" s="276"/>
      <c r="B1947" s="279"/>
      <c r="C1947" s="201" t="s">
        <v>254</v>
      </c>
      <c r="D1947" s="166"/>
      <c r="E1947" s="96"/>
      <c r="F1947" s="96"/>
      <c r="G1947" s="168"/>
      <c r="H1947" s="182"/>
      <c r="I1947" s="176"/>
      <c r="J1947" s="182"/>
      <c r="K1947" s="184"/>
      <c r="L1947" s="184"/>
      <c r="M1947" s="178"/>
      <c r="N1947" s="139"/>
      <c r="O1947" s="140" t="e">
        <f>SUM(O1945:O1946)</f>
        <v>#DIV/0!</v>
      </c>
      <c r="P1947" s="93"/>
      <c r="Q1947" s="93"/>
    </row>
    <row r="1948" spans="1:17" s="94" customFormat="1" hidden="1" x14ac:dyDescent="0.25">
      <c r="A1948" s="276"/>
      <c r="B1948" s="279"/>
      <c r="C1948" s="198"/>
      <c r="D1948" s="285" t="s">
        <v>14</v>
      </c>
      <c r="E1948" s="285"/>
      <c r="F1948" s="285"/>
      <c r="G1948" s="284"/>
      <c r="H1948" s="204"/>
      <c r="I1948" s="176">
        <f>I1943</f>
        <v>0</v>
      </c>
      <c r="J1948" s="204"/>
      <c r="K1948" s="205"/>
      <c r="L1948" s="184"/>
      <c r="M1948" s="197"/>
      <c r="N1948" s="133"/>
      <c r="O1948" s="140" t="e">
        <f>O1952+O1953</f>
        <v>#DIV/0!</v>
      </c>
      <c r="P1948" s="93"/>
      <c r="Q1948" s="93"/>
    </row>
    <row r="1949" spans="1:17" s="94" customFormat="1" hidden="1" x14ac:dyDescent="0.25">
      <c r="A1949" s="276"/>
      <c r="B1949" s="279"/>
      <c r="C1949" s="269" t="s">
        <v>62</v>
      </c>
      <c r="D1949" s="166" t="s">
        <v>41</v>
      </c>
      <c r="E1949" s="193" t="s">
        <v>20</v>
      </c>
      <c r="F1949" s="193" t="s">
        <v>20</v>
      </c>
      <c r="G1949" s="168" t="e">
        <f>MROUND(H1949*K1949*I1949/L1949,0.00000001)</f>
        <v>#DIV/0!</v>
      </c>
      <c r="H1949" s="182">
        <f>H1565</f>
        <v>34655.078000000001</v>
      </c>
      <c r="I1949" s="176">
        <f t="shared" si="274"/>
        <v>0</v>
      </c>
      <c r="J1949" s="182"/>
      <c r="K1949" s="184">
        <v>1</v>
      </c>
      <c r="L1949" s="184">
        <f>'норма часов'!$H$10</f>
        <v>0</v>
      </c>
      <c r="M1949" s="178" t="str">
        <f>CONCATENATE(H1949," ",F1949," ","*",I1949,"/",L1949,"чел.")</f>
        <v>34655,078 м2 *0/0чел.</v>
      </c>
      <c r="N1949" s="133">
        <f>N1565</f>
        <v>1074.0378076771317</v>
      </c>
      <c r="O1949" s="142" t="e">
        <f>MROUND(G1949*N1949,0.000001)</f>
        <v>#DIV/0!</v>
      </c>
      <c r="P1949" s="93"/>
      <c r="Q1949" s="93"/>
    </row>
    <row r="1950" spans="1:17" s="94" customFormat="1" hidden="1" x14ac:dyDescent="0.25">
      <c r="A1950" s="276"/>
      <c r="B1950" s="279"/>
      <c r="C1950" s="269"/>
      <c r="D1950" s="166" t="s">
        <v>41</v>
      </c>
      <c r="E1950" s="193" t="s">
        <v>78</v>
      </c>
      <c r="F1950" s="193" t="s">
        <v>78</v>
      </c>
      <c r="G1950" s="168" t="e">
        <f>MROUND(H1950*K1950*I1950/L1950,0.00000001)</f>
        <v>#DIV/0!</v>
      </c>
      <c r="H1950" s="182">
        <f>H1566</f>
        <v>9948</v>
      </c>
      <c r="I1950" s="176">
        <f t="shared" si="274"/>
        <v>0</v>
      </c>
      <c r="J1950" s="182"/>
      <c r="K1950" s="184">
        <v>1</v>
      </c>
      <c r="L1950" s="184">
        <f>'норма часов'!$H$10</f>
        <v>0</v>
      </c>
      <c r="M1950" s="178" t="str">
        <f>CONCATENATE(H1950," ",F1950," ","*",I1950,"/",L1950,"чел.")</f>
        <v>9948 погон.м. *0/0чел.</v>
      </c>
      <c r="N1950" s="133">
        <f>N1566</f>
        <v>2500</v>
      </c>
      <c r="O1950" s="142" t="e">
        <f>MROUND(G1950*N1950,0.000001)</f>
        <v>#DIV/0!</v>
      </c>
      <c r="P1950" s="93"/>
      <c r="Q1950" s="93"/>
    </row>
    <row r="1951" spans="1:17" s="94" customFormat="1" hidden="1" x14ac:dyDescent="0.25">
      <c r="A1951" s="276"/>
      <c r="B1951" s="279"/>
      <c r="C1951" s="269"/>
      <c r="D1951" s="166" t="s">
        <v>41</v>
      </c>
      <c r="E1951" s="193" t="s">
        <v>48</v>
      </c>
      <c r="F1951" s="193" t="s">
        <v>48</v>
      </c>
      <c r="G1951" s="168" t="e">
        <f>MROUND(H1951*K1951*I1951/L1951,0.0000000001)</f>
        <v>#DIV/0!</v>
      </c>
      <c r="H1951" s="182">
        <f>H1567</f>
        <v>2062</v>
      </c>
      <c r="I1951" s="176">
        <f t="shared" si="274"/>
        <v>0</v>
      </c>
      <c r="J1951" s="182"/>
      <c r="K1951" s="184">
        <v>1</v>
      </c>
      <c r="L1951" s="184">
        <f>'норма часов'!$H$10</f>
        <v>0</v>
      </c>
      <c r="M1951" s="178" t="str">
        <f>CONCATENATE(H1951," ",F1951," ","*",I1951,"/",L1951,"чел.")</f>
        <v>2062 шт. *0/0чел.</v>
      </c>
      <c r="N1951" s="133">
        <f>N1567</f>
        <v>85881.704655674097</v>
      </c>
      <c r="O1951" s="142" t="e">
        <f>MROUND(G1951*N1951,0.000001)</f>
        <v>#DIV/0!</v>
      </c>
      <c r="P1951" s="93"/>
      <c r="Q1951" s="93"/>
    </row>
    <row r="1952" spans="1:17" s="94" customFormat="1" ht="28.5" hidden="1" x14ac:dyDescent="0.25">
      <c r="A1952" s="276"/>
      <c r="B1952" s="279"/>
      <c r="C1952" s="201" t="s">
        <v>252</v>
      </c>
      <c r="D1952" s="166"/>
      <c r="E1952" s="193"/>
      <c r="F1952" s="193"/>
      <c r="G1952" s="168"/>
      <c r="H1952" s="182"/>
      <c r="I1952" s="176"/>
      <c r="J1952" s="182"/>
      <c r="K1952" s="184"/>
      <c r="L1952" s="184"/>
      <c r="M1952" s="178"/>
      <c r="N1952" s="139"/>
      <c r="O1952" s="140" t="e">
        <f>SUM(O1949:O1951)</f>
        <v>#DIV/0!</v>
      </c>
      <c r="P1952" s="93"/>
      <c r="Q1952" s="93"/>
    </row>
    <row r="1953" spans="1:17" s="94" customFormat="1" ht="90" hidden="1" x14ac:dyDescent="0.25">
      <c r="A1953" s="276"/>
      <c r="B1953" s="279"/>
      <c r="C1953" s="198" t="s">
        <v>63</v>
      </c>
      <c r="D1953" s="166" t="s">
        <v>29</v>
      </c>
      <c r="E1953" s="193" t="s">
        <v>20</v>
      </c>
      <c r="F1953" s="193" t="s">
        <v>20</v>
      </c>
      <c r="G1953" s="168" t="e">
        <f>MROUND(H1953*K1953*I1953/L1953,0.000001)</f>
        <v>#DIV/0!</v>
      </c>
      <c r="H1953" s="182">
        <f>H1857</f>
        <v>0</v>
      </c>
      <c r="I1953" s="176">
        <f>I1951</f>
        <v>0</v>
      </c>
      <c r="J1953" s="182"/>
      <c r="K1953" s="184">
        <v>12</v>
      </c>
      <c r="L1953" s="184">
        <f>'норма часов'!$H$10</f>
        <v>0</v>
      </c>
      <c r="M1953" s="178" t="str">
        <f>CONCATENATE(H1953," ",F1953," ","в мес.","*",K1953,"мес.","*",I1953,"/",L1953,"чел.")</f>
        <v>0 м2 в мес.*12мес.*0/0чел.</v>
      </c>
      <c r="N1953" s="133">
        <f>N1857</f>
        <v>0</v>
      </c>
      <c r="O1953" s="142" t="e">
        <f>MROUND(G1953*N1953,0.000001)</f>
        <v>#DIV/0!</v>
      </c>
      <c r="P1953" s="93"/>
      <c r="Q1953" s="93"/>
    </row>
    <row r="1954" spans="1:17" s="94" customFormat="1" hidden="1" x14ac:dyDescent="0.25">
      <c r="A1954" s="276"/>
      <c r="B1954" s="279"/>
      <c r="C1954" s="198"/>
      <c r="D1954" s="283" t="s">
        <v>52</v>
      </c>
      <c r="E1954" s="283"/>
      <c r="F1954" s="283"/>
      <c r="G1954" s="284"/>
      <c r="H1954" s="171"/>
      <c r="I1954" s="176">
        <f t="shared" si="274"/>
        <v>0</v>
      </c>
      <c r="J1954" s="171"/>
      <c r="K1954" s="177"/>
      <c r="L1954" s="184"/>
      <c r="M1954" s="197"/>
      <c r="N1954" s="133"/>
      <c r="O1954" s="140"/>
      <c r="P1954" s="93"/>
      <c r="Q1954" s="93">
        <f t="shared" ref="Q1954:Q2019" si="275">O1954*L1954</f>
        <v>0</v>
      </c>
    </row>
    <row r="1955" spans="1:17" s="94" customFormat="1" hidden="1" x14ac:dyDescent="0.25">
      <c r="A1955" s="276"/>
      <c r="B1955" s="279"/>
      <c r="C1955" s="198"/>
      <c r="D1955" s="179"/>
      <c r="E1955" s="180"/>
      <c r="F1955" s="181"/>
      <c r="G1955" s="168"/>
      <c r="H1955" s="171"/>
      <c r="I1955" s="176">
        <f t="shared" si="274"/>
        <v>0</v>
      </c>
      <c r="J1955" s="171"/>
      <c r="K1955" s="177"/>
      <c r="L1955" s="184"/>
      <c r="M1955" s="197"/>
      <c r="N1955" s="133"/>
      <c r="O1955" s="142"/>
      <c r="P1955" s="93"/>
      <c r="Q1955" s="93">
        <f t="shared" si="275"/>
        <v>0</v>
      </c>
    </row>
    <row r="1956" spans="1:17" s="94" customFormat="1" hidden="1" x14ac:dyDescent="0.25">
      <c r="A1956" s="276"/>
      <c r="B1956" s="279"/>
      <c r="C1956" s="267" t="s">
        <v>101</v>
      </c>
      <c r="D1956" s="288" t="s">
        <v>53</v>
      </c>
      <c r="E1956" s="288"/>
      <c r="F1956" s="288"/>
      <c r="G1956" s="289"/>
      <c r="H1956" s="171"/>
      <c r="I1956" s="176">
        <f t="shared" si="274"/>
        <v>0</v>
      </c>
      <c r="J1956" s="171"/>
      <c r="K1956" s="177"/>
      <c r="L1956" s="184"/>
      <c r="M1956" s="197"/>
      <c r="N1956" s="133"/>
      <c r="O1956" s="140" t="e">
        <f>O1957</f>
        <v>#DIV/0!</v>
      </c>
      <c r="P1956" s="93"/>
      <c r="Q1956" s="93"/>
    </row>
    <row r="1957" spans="1:17" s="94" customFormat="1" ht="45" hidden="1" x14ac:dyDescent="0.25">
      <c r="A1957" s="276"/>
      <c r="B1957" s="279"/>
      <c r="C1957" s="268"/>
      <c r="D1957" s="166" t="s">
        <v>286</v>
      </c>
      <c r="E1957" s="180" t="s">
        <v>26</v>
      </c>
      <c r="F1957" s="180" t="s">
        <v>26</v>
      </c>
      <c r="G1957" s="168" t="e">
        <f>MROUND(H1957*K1957*I1957/L1957,0.00000001)</f>
        <v>#DIV/0!</v>
      </c>
      <c r="H1957" s="171">
        <f>$H$1573</f>
        <v>70</v>
      </c>
      <c r="I1957" s="176">
        <f>I1955</f>
        <v>0</v>
      </c>
      <c r="J1957" s="171"/>
      <c r="K1957" s="177">
        <v>12</v>
      </c>
      <c r="L1957" s="184">
        <f>'норма часов'!$H$10</f>
        <v>0</v>
      </c>
      <c r="M1957" s="178" t="str">
        <f>CONCATENATE(H1957," ",F1957," ","в мес.","*",K1957,"мес.","*",I1957,"/",L1957,"чел.")</f>
        <v>70 шт в мес.*12мес.*0/0чел.</v>
      </c>
      <c r="N1957" s="133">
        <f>$N$1573</f>
        <v>437.93916666666689</v>
      </c>
      <c r="O1957" s="142" t="e">
        <f>MROUND(G1957*N1957,0.000001)</f>
        <v>#DIV/0!</v>
      </c>
      <c r="P1957" s="93"/>
      <c r="Q1957" s="93"/>
    </row>
    <row r="1958" spans="1:17" s="94" customFormat="1" hidden="1" x14ac:dyDescent="0.25">
      <c r="A1958" s="276"/>
      <c r="B1958" s="279"/>
      <c r="C1958" s="269" t="s">
        <v>102</v>
      </c>
      <c r="D1958" s="288" t="s">
        <v>54</v>
      </c>
      <c r="E1958" s="288"/>
      <c r="F1958" s="288"/>
      <c r="G1958" s="289"/>
      <c r="H1958" s="171"/>
      <c r="I1958" s="176">
        <f>I1956</f>
        <v>0</v>
      </c>
      <c r="J1958" s="182"/>
      <c r="K1958" s="177"/>
      <c r="L1958" s="184"/>
      <c r="M1958" s="197"/>
      <c r="N1958" s="133"/>
      <c r="O1958" s="140" t="e">
        <f>O1959</f>
        <v>#DIV/0!</v>
      </c>
      <c r="P1958" s="93"/>
      <c r="Q1958" s="93"/>
    </row>
    <row r="1959" spans="1:17" s="94" customFormat="1" hidden="1" x14ac:dyDescent="0.25">
      <c r="A1959" s="276"/>
      <c r="B1959" s="279"/>
      <c r="C1959" s="269"/>
      <c r="D1959" s="179" t="s">
        <v>103</v>
      </c>
      <c r="E1959" s="180" t="s">
        <v>26</v>
      </c>
      <c r="F1959" s="180" t="s">
        <v>26</v>
      </c>
      <c r="G1959" s="168" t="e">
        <f>MROUND(H1959*K1959*I1959/L1959,0.00000001)</f>
        <v>#DIV/0!</v>
      </c>
      <c r="H1959" s="182">
        <v>4</v>
      </c>
      <c r="I1959" s="176">
        <f t="shared" si="274"/>
        <v>0</v>
      </c>
      <c r="J1959" s="182"/>
      <c r="K1959" s="184">
        <v>12</v>
      </c>
      <c r="L1959" s="184">
        <f>'норма часов'!$H$10</f>
        <v>0</v>
      </c>
      <c r="M1959" s="178" t="str">
        <f>CONCATENATE(H1959," ",F1959," ","в мес.","*",K1959,"мес.","*",I1959,"/",L1959,"чел.")</f>
        <v>4 шт в мес.*12мес.*0/0чел.</v>
      </c>
      <c r="N1959" s="133">
        <f>N1575</f>
        <v>2622.3216666666667</v>
      </c>
      <c r="O1959" s="142" t="e">
        <f>MROUND(G1959*N1959,0.000001)</f>
        <v>#DIV/0!</v>
      </c>
      <c r="P1959" s="93"/>
      <c r="Q1959" s="93"/>
    </row>
    <row r="1960" spans="1:17" s="94" customFormat="1" hidden="1" x14ac:dyDescent="0.25">
      <c r="A1960" s="276"/>
      <c r="B1960" s="279"/>
      <c r="C1960" s="198"/>
      <c r="D1960" s="283" t="s">
        <v>55</v>
      </c>
      <c r="E1960" s="283"/>
      <c r="F1960" s="283"/>
      <c r="G1960" s="284"/>
      <c r="H1960" s="171"/>
      <c r="I1960" s="176">
        <f t="shared" si="274"/>
        <v>0</v>
      </c>
      <c r="J1960" s="171"/>
      <c r="K1960" s="177"/>
      <c r="L1960" s="184"/>
      <c r="M1960" s="197"/>
      <c r="N1960" s="133"/>
      <c r="O1960" s="142"/>
      <c r="P1960" s="93"/>
      <c r="Q1960" s="93">
        <f t="shared" si="275"/>
        <v>0</v>
      </c>
    </row>
    <row r="1961" spans="1:17" s="94" customFormat="1" hidden="1" x14ac:dyDescent="0.25">
      <c r="A1961" s="276"/>
      <c r="B1961" s="279"/>
      <c r="C1961" s="198"/>
      <c r="D1961" s="166"/>
      <c r="E1961" s="96"/>
      <c r="F1961" s="206"/>
      <c r="G1961" s="161"/>
      <c r="H1961" s="171"/>
      <c r="I1961" s="176">
        <f t="shared" si="274"/>
        <v>0</v>
      </c>
      <c r="J1961" s="171"/>
      <c r="K1961" s="177"/>
      <c r="L1961" s="184"/>
      <c r="M1961" s="197"/>
      <c r="N1961" s="133"/>
      <c r="O1961" s="142"/>
      <c r="P1961" s="93"/>
      <c r="Q1961" s="93">
        <f t="shared" si="275"/>
        <v>0</v>
      </c>
    </row>
    <row r="1962" spans="1:17" s="94" customFormat="1" hidden="1" x14ac:dyDescent="0.25">
      <c r="A1962" s="276"/>
      <c r="B1962" s="279"/>
      <c r="C1962" s="198"/>
      <c r="D1962" s="288" t="s">
        <v>56</v>
      </c>
      <c r="E1962" s="288"/>
      <c r="F1962" s="288"/>
      <c r="G1962" s="289"/>
      <c r="H1962" s="182"/>
      <c r="I1962" s="176">
        <f t="shared" si="274"/>
        <v>0</v>
      </c>
      <c r="J1962" s="182"/>
      <c r="K1962" s="184"/>
      <c r="L1962" s="184"/>
      <c r="M1962" s="197"/>
      <c r="N1962" s="133"/>
      <c r="O1962" s="140" t="e">
        <f>O1970+O1993+O1994+O2009+O2010+O2011+O2014</f>
        <v>#DIV/0!</v>
      </c>
      <c r="P1962" s="93"/>
      <c r="Q1962" s="93"/>
    </row>
    <row r="1963" spans="1:17" s="94" customFormat="1" ht="45" hidden="1" x14ac:dyDescent="0.25">
      <c r="A1963" s="276"/>
      <c r="B1963" s="279"/>
      <c r="C1963" s="269" t="s">
        <v>64</v>
      </c>
      <c r="D1963" s="166" t="s">
        <v>24</v>
      </c>
      <c r="E1963" s="96" t="s">
        <v>20</v>
      </c>
      <c r="F1963" s="96" t="s">
        <v>209</v>
      </c>
      <c r="G1963" s="168" t="e">
        <f>MROUND(H1963*K1963*I1963/L1963,0.000001)</f>
        <v>#DIV/0!</v>
      </c>
      <c r="H1963" s="182">
        <f>H1579</f>
        <v>125417.61000000002</v>
      </c>
      <c r="I1963" s="176">
        <f t="shared" si="274"/>
        <v>0</v>
      </c>
      <c r="J1963" s="182"/>
      <c r="K1963" s="184">
        <v>12</v>
      </c>
      <c r="L1963" s="184">
        <f>'норма часов'!$H$10</f>
        <v>0</v>
      </c>
      <c r="M1963" s="178" t="str">
        <f>CONCATENATE(H1963," ",F1963," ","в мес.","*",K1963,"мес.","*",I1963,"/",L1963,"чел.")</f>
        <v>125417,61 м2 (обрабатываемая площадь) в мес.*12мес.*0/0чел.</v>
      </c>
      <c r="N1963" s="133">
        <f>N1579</f>
        <v>1.2085484114498219</v>
      </c>
      <c r="O1963" s="142" t="e">
        <f>MROUND(G1963*N1963,0.000001)</f>
        <v>#DIV/0!</v>
      </c>
      <c r="P1963" s="93"/>
      <c r="Q1963" s="93"/>
    </row>
    <row r="1964" spans="1:17" s="94" customFormat="1" ht="45" hidden="1" x14ac:dyDescent="0.25">
      <c r="A1964" s="276"/>
      <c r="B1964" s="279"/>
      <c r="C1964" s="269"/>
      <c r="D1964" s="166" t="s">
        <v>77</v>
      </c>
      <c r="E1964" s="96" t="s">
        <v>20</v>
      </c>
      <c r="F1964" s="96" t="s">
        <v>209</v>
      </c>
      <c r="G1964" s="168" t="e">
        <f>MROUND(H1964*K1964*I1964/L1964,0.000001)</f>
        <v>#DIV/0!</v>
      </c>
      <c r="H1964" s="182">
        <f>H1676</f>
        <v>125417.61000000002</v>
      </c>
      <c r="I1964" s="176">
        <f t="shared" si="274"/>
        <v>0</v>
      </c>
      <c r="J1964" s="182"/>
      <c r="K1964" s="184">
        <v>12</v>
      </c>
      <c r="L1964" s="184">
        <f>'норма часов'!$H$10</f>
        <v>0</v>
      </c>
      <c r="M1964" s="178" t="str">
        <f>CONCATENATE(H1964," ",F1964," ","в мес.","*",K1964,"мес.","*",I1964,"/",L1964,"чел.")</f>
        <v>125417,61 м2 (обрабатываемая площадь) в мес.*12мес.*0/0чел.</v>
      </c>
      <c r="N1964" s="133">
        <f>N1580</f>
        <v>1.5961959807717587</v>
      </c>
      <c r="O1964" s="142" t="e">
        <f>MROUND(G1964*N1964,0.000001)</f>
        <v>#DIV/0!</v>
      </c>
      <c r="P1964" s="93"/>
      <c r="Q1964" s="93"/>
    </row>
    <row r="1965" spans="1:17" s="94" customFormat="1" ht="45" hidden="1" x14ac:dyDescent="0.25">
      <c r="A1965" s="276"/>
      <c r="B1965" s="279"/>
      <c r="C1965" s="269"/>
      <c r="D1965" s="166" t="s">
        <v>298</v>
      </c>
      <c r="E1965" s="96" t="s">
        <v>20</v>
      </c>
      <c r="F1965" s="96" t="s">
        <v>209</v>
      </c>
      <c r="G1965" s="168" t="e">
        <f>MROUND(H1965*K1965*I1965/L1965,0.00000001)</f>
        <v>#DIV/0!</v>
      </c>
      <c r="H1965" s="182">
        <f>H1581</f>
        <v>125417.61000000002</v>
      </c>
      <c r="I1965" s="176">
        <f>I1961</f>
        <v>0</v>
      </c>
      <c r="J1965" s="182"/>
      <c r="K1965" s="184">
        <v>12</v>
      </c>
      <c r="L1965" s="184">
        <f>'норма часов'!$H$10</f>
        <v>0</v>
      </c>
      <c r="M1965" s="178" t="str">
        <f t="shared" ref="M1965:M1967" si="276">CONCATENATE(H1965," ",F1965," ","в мес.","*",K1965,"мес.","*",I1965,"/",L1965,"чел.")</f>
        <v>125417,61 м2 (обрабатываемая площадь) в мес.*12мес.*0/0чел.</v>
      </c>
      <c r="N1965" s="133">
        <f>N1581</f>
        <v>0.57006999123435143</v>
      </c>
      <c r="O1965" s="142" t="e">
        <f t="shared" ref="O1965:O1967" si="277">MROUND(G1965*N1965,0.000001)</f>
        <v>#DIV/0!</v>
      </c>
      <c r="P1965" s="93"/>
      <c r="Q1965" s="93"/>
    </row>
    <row r="1966" spans="1:17" s="94" customFormat="1" ht="45" hidden="1" x14ac:dyDescent="0.25">
      <c r="A1966" s="276"/>
      <c r="B1966" s="279"/>
      <c r="C1966" s="269"/>
      <c r="D1966" s="166" t="s">
        <v>299</v>
      </c>
      <c r="E1966" s="96" t="s">
        <v>20</v>
      </c>
      <c r="F1966" s="96" t="s">
        <v>209</v>
      </c>
      <c r="G1966" s="168" t="e">
        <f>MROUND(H1966*K1966*I1966/L1966,0.00000001)</f>
        <v>#DIV/0!</v>
      </c>
      <c r="H1966" s="182">
        <f>$H$1582</f>
        <v>125417.61000000002</v>
      </c>
      <c r="I1966" s="176">
        <f>I1962</f>
        <v>0</v>
      </c>
      <c r="J1966" s="182"/>
      <c r="K1966" s="184">
        <v>24</v>
      </c>
      <c r="L1966" s="184">
        <f>'норма часов'!$H$10</f>
        <v>0</v>
      </c>
      <c r="M1966" s="178" t="str">
        <f>CONCATENATE(H1966," ",F1966," ","в год","*",K1966," раза в год","*",I1966,"/",L1966,"чел.")</f>
        <v>125417,61 м2 (обрабатываемая площадь) в год*24 раза в год*0/0чел.</v>
      </c>
      <c r="N1966" s="133">
        <f>$N$1582</f>
        <v>2.3942939910910437</v>
      </c>
      <c r="O1966" s="142" t="e">
        <f t="shared" si="277"/>
        <v>#DIV/0!</v>
      </c>
      <c r="P1966" s="93"/>
      <c r="Q1966" s="93"/>
    </row>
    <row r="1967" spans="1:17" s="94" customFormat="1" ht="45" hidden="1" x14ac:dyDescent="0.25">
      <c r="A1967" s="276"/>
      <c r="B1967" s="279"/>
      <c r="C1967" s="269"/>
      <c r="D1967" s="166" t="s">
        <v>300</v>
      </c>
      <c r="E1967" s="96" t="s">
        <v>280</v>
      </c>
      <c r="F1967" s="96" t="s">
        <v>281</v>
      </c>
      <c r="G1967" s="168" t="e">
        <f>MROUND(H1967*K1967*I1967/L1967,0.00000001)</f>
        <v>#DIV/0!</v>
      </c>
      <c r="H1967" s="182">
        <f>$H$1583</f>
        <v>31.200000000000021</v>
      </c>
      <c r="I1967" s="176">
        <f>I1963</f>
        <v>0</v>
      </c>
      <c r="J1967" s="182"/>
      <c r="K1967" s="184">
        <v>1</v>
      </c>
      <c r="L1967" s="184">
        <f>'норма часов'!$H$10</f>
        <v>0</v>
      </c>
      <c r="M1967" s="178" t="str">
        <f t="shared" si="276"/>
        <v>31,2 га (обрабатываемая площадь) в мес.*1мес.*0/0чел.</v>
      </c>
      <c r="N1967" s="133">
        <f>$N$1583</f>
        <v>570.07083333333367</v>
      </c>
      <c r="O1967" s="142" t="e">
        <f t="shared" si="277"/>
        <v>#DIV/0!</v>
      </c>
      <c r="P1967" s="93"/>
      <c r="Q1967" s="93"/>
    </row>
    <row r="1968" spans="1:17" s="94" customFormat="1" ht="45" hidden="1" x14ac:dyDescent="0.25">
      <c r="A1968" s="276"/>
      <c r="B1968" s="279"/>
      <c r="C1968" s="269"/>
      <c r="D1968" s="166" t="s">
        <v>276</v>
      </c>
      <c r="E1968" s="96" t="s">
        <v>280</v>
      </c>
      <c r="F1968" s="96" t="s">
        <v>281</v>
      </c>
      <c r="G1968" s="168" t="e">
        <f>MROUND(H1968*K1968*I1968/L1968,0.00000001)</f>
        <v>#DIV/0!</v>
      </c>
      <c r="H1968" s="182">
        <f>H1584</f>
        <v>31.200000000000021</v>
      </c>
      <c r="I1968" s="176">
        <f>I1964</f>
        <v>0</v>
      </c>
      <c r="J1968" s="182"/>
      <c r="K1968" s="184">
        <v>1</v>
      </c>
      <c r="L1968" s="184">
        <f>'норма часов'!$H$10</f>
        <v>0</v>
      </c>
      <c r="M1968" s="178" t="str">
        <f>CONCATENATE(H1968," ",F1968," ","в мес.","*",K1968,"мес.","*",I1968,"/",L1968,"чел.")</f>
        <v>31,2 га (обрабатываемая площадь) в мес.*1мес.*0/0чел.</v>
      </c>
      <c r="N1968" s="133">
        <f>N1584</f>
        <v>3102.4108974358965</v>
      </c>
      <c r="O1968" s="142" t="e">
        <f>MROUND(G1968*N1968,0.000001)</f>
        <v>#DIV/0!</v>
      </c>
      <c r="P1968" s="93"/>
      <c r="Q1968" s="93"/>
    </row>
    <row r="1969" spans="1:17" s="94" customFormat="1" ht="25.5" hidden="1" x14ac:dyDescent="0.25">
      <c r="A1969" s="276"/>
      <c r="B1969" s="279"/>
      <c r="C1969" s="269"/>
      <c r="D1969" s="166" t="s">
        <v>105</v>
      </c>
      <c r="E1969" s="96" t="s">
        <v>106</v>
      </c>
      <c r="F1969" s="206" t="s">
        <v>210</v>
      </c>
      <c r="G1969" s="168" t="e">
        <f>MROUND(H1969*K1969*I1969/L1969,0.000001)</f>
        <v>#DIV/0!</v>
      </c>
      <c r="H1969" s="182">
        <f>H1585</f>
        <v>20138.400000000001</v>
      </c>
      <c r="I1969" s="176">
        <f>I1964</f>
        <v>0</v>
      </c>
      <c r="J1969" s="182"/>
      <c r="K1969" s="184">
        <v>12</v>
      </c>
      <c r="L1969" s="184">
        <f>'норма часов'!$H$10</f>
        <v>0</v>
      </c>
      <c r="M1969" s="178" t="str">
        <f>CONCATENATE(H1969," ",F1969," ","в мес.","*",K1969,"мес.","*",I1969,"/",L1969,"чел.")</f>
        <v>20138,4 кг стираемого белья в мес.*12мес.*0/0чел.</v>
      </c>
      <c r="N1969" s="133">
        <f>N1585</f>
        <v>74.109099862286286</v>
      </c>
      <c r="O1969" s="142" t="e">
        <f>MROUND(G1969*N1969,0.000001)</f>
        <v>#DIV/0!</v>
      </c>
      <c r="P1969" s="93"/>
      <c r="Q1969" s="93"/>
    </row>
    <row r="1970" spans="1:17" s="94" customFormat="1" ht="28.5" hidden="1" x14ac:dyDescent="0.25">
      <c r="A1970" s="276"/>
      <c r="B1970" s="279"/>
      <c r="C1970" s="201" t="s">
        <v>255</v>
      </c>
      <c r="D1970" s="166"/>
      <c r="E1970" s="96"/>
      <c r="F1970" s="206"/>
      <c r="G1970" s="168"/>
      <c r="H1970" s="182"/>
      <c r="I1970" s="176"/>
      <c r="J1970" s="182"/>
      <c r="K1970" s="184"/>
      <c r="L1970" s="184"/>
      <c r="M1970" s="178"/>
      <c r="N1970" s="139"/>
      <c r="O1970" s="140" t="e">
        <f>SUM(O1963:O1969)</f>
        <v>#DIV/0!</v>
      </c>
      <c r="P1970" s="93"/>
      <c r="Q1970" s="93"/>
    </row>
    <row r="1971" spans="1:17" s="94" customFormat="1" ht="45" hidden="1" x14ac:dyDescent="0.25">
      <c r="A1971" s="276"/>
      <c r="B1971" s="279"/>
      <c r="C1971" s="269" t="s">
        <v>63</v>
      </c>
      <c r="D1971" s="208" t="s">
        <v>301</v>
      </c>
      <c r="E1971" s="96" t="s">
        <v>20</v>
      </c>
      <c r="F1971" s="96" t="s">
        <v>209</v>
      </c>
      <c r="G1971" s="168" t="e">
        <f>MROUND(H1971*K1971*I1971/L1971,0.000001)</f>
        <v>#DIV/0!</v>
      </c>
      <c r="H1971" s="182">
        <f>H1587</f>
        <v>7617.8300000000008</v>
      </c>
      <c r="I1971" s="176">
        <f>I1969</f>
        <v>0</v>
      </c>
      <c r="J1971" s="182"/>
      <c r="K1971" s="184">
        <v>1</v>
      </c>
      <c r="L1971" s="184">
        <f>'норма часов'!$H$10</f>
        <v>0</v>
      </c>
      <c r="M1971" s="178" t="str">
        <f>CONCATENATE(H1971," ",F1971," ","*",I1971,"/",L1971,"чел.")</f>
        <v>7617,83 м2 (обрабатываемая площадь) *0/0чел.</v>
      </c>
      <c r="N1971" s="133">
        <f>N1587</f>
        <v>71.954072222667094</v>
      </c>
      <c r="O1971" s="142" t="e">
        <f>MROUND(G1971*N1971,0.000001)</f>
        <v>#DIV/0!</v>
      </c>
      <c r="P1971" s="93"/>
      <c r="Q1971" s="93"/>
    </row>
    <row r="1972" spans="1:17" s="94" customFormat="1" ht="60" hidden="1" x14ac:dyDescent="0.25">
      <c r="A1972" s="276"/>
      <c r="B1972" s="279"/>
      <c r="C1972" s="269"/>
      <c r="D1972" s="166" t="s">
        <v>302</v>
      </c>
      <c r="E1972" s="96" t="s">
        <v>26</v>
      </c>
      <c r="F1972" s="206" t="s">
        <v>26</v>
      </c>
      <c r="G1972" s="168" t="e">
        <f>MROUND(H1972*K1972*I1972/L1972,0.000001)</f>
        <v>#DIV/0!</v>
      </c>
      <c r="H1972" s="182">
        <f>H1588</f>
        <v>27</v>
      </c>
      <c r="I1972" s="176">
        <f t="shared" si="274"/>
        <v>0</v>
      </c>
      <c r="J1972" s="182"/>
      <c r="K1972" s="184">
        <v>1</v>
      </c>
      <c r="L1972" s="184">
        <f>'норма часов'!$H$10</f>
        <v>0</v>
      </c>
      <c r="M1972" s="178" t="str">
        <f>CONCATENATE(H1972," ",F1972," ","*",I1972,"/",L1972,"чел.")</f>
        <v>27 шт *0/0чел.</v>
      </c>
      <c r="N1972" s="133">
        <f>N1588</f>
        <v>6840.8399999999974</v>
      </c>
      <c r="O1972" s="142" t="e">
        <f>MROUND(G1972*N1972,0.000001)</f>
        <v>#DIV/0!</v>
      </c>
      <c r="P1972" s="93"/>
      <c r="Q1972" s="93"/>
    </row>
    <row r="1973" spans="1:17" s="94" customFormat="1" ht="45" hidden="1" x14ac:dyDescent="0.25">
      <c r="A1973" s="276"/>
      <c r="B1973" s="279"/>
      <c r="C1973" s="269"/>
      <c r="D1973" s="208" t="s">
        <v>30</v>
      </c>
      <c r="E1973" s="96" t="s">
        <v>45</v>
      </c>
      <c r="F1973" s="206" t="s">
        <v>223</v>
      </c>
      <c r="G1973" s="168" t="e">
        <f>MROUND(H1973*K1973*I1973/L1973,0.00000001)</f>
        <v>#DIV/0!</v>
      </c>
      <c r="H1973" s="182">
        <f>H1589</f>
        <v>72</v>
      </c>
      <c r="I1973" s="176">
        <f t="shared" si="274"/>
        <v>0</v>
      </c>
      <c r="J1973" s="182"/>
      <c r="K1973" s="184">
        <v>4</v>
      </c>
      <c r="L1973" s="184">
        <f>'норма часов'!$H$10</f>
        <v>0</v>
      </c>
      <c r="M1973" s="178" t="str">
        <f>CONCATENATE(H1973," ",F1973," ","в кв.","*",K1973,"кв.","*",I1973,"/",L1973,"чел.")</f>
        <v>72 системы в кв.*4кв.*0/0чел.</v>
      </c>
      <c r="N1973" s="133">
        <f>N1589</f>
        <v>7250.9742013888936</v>
      </c>
      <c r="O1973" s="142" t="e">
        <f>MROUND(G1973*N1973,0.000001)</f>
        <v>#DIV/0!</v>
      </c>
      <c r="P1973" s="93"/>
      <c r="Q1973" s="93"/>
    </row>
    <row r="1974" spans="1:17" s="94" customFormat="1" ht="60" hidden="1" x14ac:dyDescent="0.25">
      <c r="A1974" s="276"/>
      <c r="B1974" s="279"/>
      <c r="C1974" s="269"/>
      <c r="D1974" s="208" t="s">
        <v>86</v>
      </c>
      <c r="E1974" s="96" t="s">
        <v>45</v>
      </c>
      <c r="F1974" s="206" t="s">
        <v>224</v>
      </c>
      <c r="G1974" s="168" t="e">
        <f>MROUND(H1974*K1974*I1974/L1974,0.00000001)</f>
        <v>#DIV/0!</v>
      </c>
      <c r="H1974" s="182">
        <f>H1782</f>
        <v>71</v>
      </c>
      <c r="I1974" s="176">
        <f t="shared" si="274"/>
        <v>0</v>
      </c>
      <c r="J1974" s="182"/>
      <c r="K1974" s="184">
        <v>12</v>
      </c>
      <c r="L1974" s="184">
        <f>'норма часов'!$H$10</f>
        <v>0</v>
      </c>
      <c r="M1974" s="178" t="str">
        <f>CONCATENATE(H1974," ",F1974," ","в мес.","*",K1974,"мес.","*",I1974,"/",L1974,"чел.")</f>
        <v>71 систем в мес.*12мес.*0/0чел.</v>
      </c>
      <c r="N1974" s="133">
        <f>N1782</f>
        <v>5985.4138028169009</v>
      </c>
      <c r="O1974" s="142" t="e">
        <f>MROUND(G1974*N1974,0.000001)</f>
        <v>#DIV/0!</v>
      </c>
      <c r="P1974" s="93"/>
      <c r="Q1974" s="93"/>
    </row>
    <row r="1975" spans="1:17" s="94" customFormat="1" ht="31.5" hidden="1" x14ac:dyDescent="0.25">
      <c r="A1975" s="276"/>
      <c r="B1975" s="279"/>
      <c r="C1975" s="269"/>
      <c r="D1975" s="211" t="s">
        <v>303</v>
      </c>
      <c r="E1975" s="96" t="s">
        <v>26</v>
      </c>
      <c r="F1975" s="206" t="s">
        <v>26</v>
      </c>
      <c r="G1975" s="168" t="e">
        <f>MROUND(H1975*K1975*I1975/L1975,0.000000001)</f>
        <v>#DIV/0!</v>
      </c>
      <c r="H1975" s="182">
        <f>H1879</f>
        <v>4</v>
      </c>
      <c r="I1975" s="176">
        <f t="shared" si="274"/>
        <v>0</v>
      </c>
      <c r="J1975" s="182"/>
      <c r="K1975" s="184">
        <v>1</v>
      </c>
      <c r="L1975" s="184">
        <f>'норма часов'!$H$10</f>
        <v>0</v>
      </c>
      <c r="M1975" s="178" t="str">
        <f>CONCATENATE(H1975," ",F1975," ","*",I1975,"/",L1975,"чел.")</f>
        <v>4 шт *0/0чел.</v>
      </c>
      <c r="N1975" s="133">
        <f>N1591</f>
        <v>71374.072499999995</v>
      </c>
      <c r="O1975" s="142" t="e">
        <f>MROUND(G1975*N1975,0.000001)</f>
        <v>#DIV/0!</v>
      </c>
      <c r="P1975" s="93"/>
      <c r="Q1975" s="93"/>
    </row>
    <row r="1976" spans="1:17" s="94" customFormat="1" ht="30" hidden="1" x14ac:dyDescent="0.25">
      <c r="A1976" s="276"/>
      <c r="B1976" s="279"/>
      <c r="C1976" s="269"/>
      <c r="D1976" s="208" t="s">
        <v>108</v>
      </c>
      <c r="E1976" s="96" t="s">
        <v>26</v>
      </c>
      <c r="F1976" s="206" t="s">
        <v>26</v>
      </c>
      <c r="G1976" s="168" t="e">
        <f>MROUND(H1976*K1976*I1976/L1976,0.00000001)</f>
        <v>#DIV/0!</v>
      </c>
      <c r="H1976" s="182">
        <v>1</v>
      </c>
      <c r="I1976" s="176">
        <f t="shared" si="274"/>
        <v>0</v>
      </c>
      <c r="J1976" s="182"/>
      <c r="K1976" s="184">
        <v>12</v>
      </c>
      <c r="L1976" s="184">
        <f>'норма часов'!$H$10</f>
        <v>0</v>
      </c>
      <c r="M1976" s="178" t="str">
        <f>CONCATENATE(H1976," ",F1976," ","в мес.","*",K1976,"мес.","*",I1976,"/",L1976,"чел.")</f>
        <v>1 шт в мес.*12мес.*0/0чел.</v>
      </c>
      <c r="N1976" s="133">
        <f>N1592</f>
        <v>2907.3566666666666</v>
      </c>
      <c r="O1976" s="142" t="e">
        <f t="shared" ref="O1976:O1992" si="278">MROUND(G1976*N1976,0.000001)</f>
        <v>#DIV/0!</v>
      </c>
      <c r="P1976" s="93"/>
      <c r="Q1976" s="93"/>
    </row>
    <row r="1977" spans="1:17" s="94" customFormat="1" ht="31.5" hidden="1" x14ac:dyDescent="0.25">
      <c r="A1977" s="276"/>
      <c r="B1977" s="279"/>
      <c r="C1977" s="269"/>
      <c r="D1977" s="211" t="s">
        <v>304</v>
      </c>
      <c r="E1977" s="96" t="s">
        <v>26</v>
      </c>
      <c r="F1977" s="206" t="s">
        <v>26</v>
      </c>
      <c r="G1977" s="168" t="e">
        <f>MROUND(H1977*K1977*I1977/L1977,0.00000001)</f>
        <v>#DIV/0!</v>
      </c>
      <c r="H1977" s="182">
        <f>H1593</f>
        <v>71</v>
      </c>
      <c r="I1977" s="176">
        <f t="shared" si="274"/>
        <v>0</v>
      </c>
      <c r="J1977" s="182"/>
      <c r="K1977" s="184">
        <v>1</v>
      </c>
      <c r="L1977" s="184">
        <f>'норма часов'!$H$10</f>
        <v>0</v>
      </c>
      <c r="M1977" s="178" t="str">
        <f>CONCATENATE(H1977," ",F1977," ","*",I1977,"/",L1977,"чел.")</f>
        <v>71 шт *0/0чел.</v>
      </c>
      <c r="N1977" s="133">
        <f>N1593</f>
        <v>912.11000000000047</v>
      </c>
      <c r="O1977" s="142" t="e">
        <f t="shared" si="278"/>
        <v>#DIV/0!</v>
      </c>
      <c r="P1977" s="93"/>
      <c r="Q1977" s="93"/>
    </row>
    <row r="1978" spans="1:17" s="94" customFormat="1" ht="60" hidden="1" x14ac:dyDescent="0.25">
      <c r="A1978" s="276"/>
      <c r="B1978" s="279"/>
      <c r="C1978" s="269"/>
      <c r="D1978" s="208" t="s">
        <v>31</v>
      </c>
      <c r="E1978" s="96" t="s">
        <v>46</v>
      </c>
      <c r="F1978" s="206" t="s">
        <v>26</v>
      </c>
      <c r="G1978" s="168" t="e">
        <f>MROUND(H1978*K1978*I1978/L1978,0.00000001)</f>
        <v>#DIV/0!</v>
      </c>
      <c r="H1978" s="182">
        <f>H1786</f>
        <v>44</v>
      </c>
      <c r="I1978" s="176">
        <f t="shared" si="274"/>
        <v>0</v>
      </c>
      <c r="J1978" s="182"/>
      <c r="K1978" s="184">
        <v>2</v>
      </c>
      <c r="L1978" s="184">
        <f>'норма часов'!$H$10</f>
        <v>0</v>
      </c>
      <c r="M1978" s="178" t="str">
        <f>CONCATENATE(H1978," ",F1978," ","*",I1978,"/",L1978,"чел.")</f>
        <v>44 шт *0/0чел.</v>
      </c>
      <c r="N1978" s="133">
        <f>N1786</f>
        <v>4928.2551136363654</v>
      </c>
      <c r="O1978" s="142" t="e">
        <f t="shared" si="278"/>
        <v>#DIV/0!</v>
      </c>
      <c r="P1978" s="93"/>
      <c r="Q1978" s="93"/>
    </row>
    <row r="1979" spans="1:17" s="94" customFormat="1" ht="30" hidden="1" x14ac:dyDescent="0.25">
      <c r="A1979" s="276"/>
      <c r="B1979" s="279"/>
      <c r="C1979" s="269"/>
      <c r="D1979" s="208" t="s">
        <v>109</v>
      </c>
      <c r="E1979" s="96" t="s">
        <v>45</v>
      </c>
      <c r="F1979" s="206" t="s">
        <v>211</v>
      </c>
      <c r="G1979" s="168" t="e">
        <f>MROUND(H1979*K1979*I1979/L1979,0.0000001)</f>
        <v>#DIV/0!</v>
      </c>
      <c r="H1979" s="182">
        <v>1</v>
      </c>
      <c r="I1979" s="176">
        <f t="shared" si="274"/>
        <v>0</v>
      </c>
      <c r="J1979" s="182"/>
      <c r="K1979" s="184">
        <v>2</v>
      </c>
      <c r="L1979" s="184">
        <f>'норма часов'!$H$10</f>
        <v>0</v>
      </c>
      <c r="M1979" s="178" t="str">
        <f>CONCATENATE(H1979," ",F1979," ","в мес.","*",K1979,"*",I1979,"/",L1979,"чел.")</f>
        <v>1  система(2 раза в год (зима, лето) в мес.*2*0/0чел.</v>
      </c>
      <c r="N1979" s="133">
        <f t="shared" ref="N1979:N1988" si="279">N1595</f>
        <v>9378.1450000000004</v>
      </c>
      <c r="O1979" s="142" t="e">
        <f t="shared" si="278"/>
        <v>#DIV/0!</v>
      </c>
      <c r="P1979" s="93"/>
      <c r="Q1979" s="93"/>
    </row>
    <row r="1980" spans="1:17" s="94" customFormat="1" ht="45" hidden="1" x14ac:dyDescent="0.25">
      <c r="A1980" s="276"/>
      <c r="B1980" s="279"/>
      <c r="C1980" s="269"/>
      <c r="D1980" s="208" t="s">
        <v>110</v>
      </c>
      <c r="E1980" s="96" t="s">
        <v>48</v>
      </c>
      <c r="F1980" s="206" t="s">
        <v>26</v>
      </c>
      <c r="G1980" s="168" t="e">
        <f>MROUND(H1980*K1980*I1980/L1980,0.000001)</f>
        <v>#DIV/0!</v>
      </c>
      <c r="H1980" s="182">
        <f>H1596</f>
        <v>31</v>
      </c>
      <c r="I1980" s="176">
        <f t="shared" si="274"/>
        <v>0</v>
      </c>
      <c r="J1980" s="182"/>
      <c r="K1980" s="184">
        <v>1</v>
      </c>
      <c r="L1980" s="184">
        <f>'норма часов'!$H$10</f>
        <v>0</v>
      </c>
      <c r="M1980" s="178" t="str">
        <f>CONCATENATE(H1980," ",F1980," ","*",I1980,"/",L1980,"чел.")</f>
        <v>31 шт *0/0чел.</v>
      </c>
      <c r="N1980" s="133">
        <f t="shared" si="279"/>
        <v>12876.961935483876</v>
      </c>
      <c r="O1980" s="142" t="e">
        <f t="shared" si="278"/>
        <v>#DIV/0!</v>
      </c>
      <c r="P1980" s="93"/>
      <c r="Q1980" s="93"/>
    </row>
    <row r="1981" spans="1:17" s="94" customFormat="1" hidden="1" x14ac:dyDescent="0.25">
      <c r="A1981" s="276"/>
      <c r="B1981" s="279"/>
      <c r="C1981" s="269"/>
      <c r="D1981" s="208" t="s">
        <v>111</v>
      </c>
      <c r="E1981" s="96" t="s">
        <v>48</v>
      </c>
      <c r="F1981" s="206" t="s">
        <v>26</v>
      </c>
      <c r="G1981" s="168" t="e">
        <f>MROUND(H1981*K1981*I1981/L1981,0.000000001)</f>
        <v>#DIV/0!</v>
      </c>
      <c r="H1981" s="182">
        <f>H1693</f>
        <v>414</v>
      </c>
      <c r="I1981" s="176">
        <f t="shared" si="274"/>
        <v>0</v>
      </c>
      <c r="J1981" s="182"/>
      <c r="K1981" s="184">
        <v>1</v>
      </c>
      <c r="L1981" s="184">
        <f>'норма часов'!$H$10</f>
        <v>0</v>
      </c>
      <c r="M1981" s="178" t="str">
        <f>CONCATENATE(H1981," ",F1981," ","*",I1981,"/",L1981,"чел.")</f>
        <v>414 шт *0/0чел.</v>
      </c>
      <c r="N1981" s="133">
        <f t="shared" si="279"/>
        <v>16978.17173913043</v>
      </c>
      <c r="O1981" s="142" t="e">
        <f t="shared" si="278"/>
        <v>#DIV/0!</v>
      </c>
      <c r="P1981" s="93"/>
      <c r="Q1981" s="93"/>
    </row>
    <row r="1982" spans="1:17" s="94" customFormat="1" ht="45" hidden="1" x14ac:dyDescent="0.25">
      <c r="A1982" s="276"/>
      <c r="B1982" s="279"/>
      <c r="C1982" s="269"/>
      <c r="D1982" s="208" t="s">
        <v>112</v>
      </c>
      <c r="E1982" s="96" t="s">
        <v>20</v>
      </c>
      <c r="F1982" s="96" t="s">
        <v>209</v>
      </c>
      <c r="G1982" s="168" t="e">
        <f t="shared" ref="G1982:G1987" si="280">MROUND(H1982*K1982*I1982/L1982,0.00000001)</f>
        <v>#DIV/0!</v>
      </c>
      <c r="H1982" s="182">
        <f>H1598</f>
        <v>73</v>
      </c>
      <c r="I1982" s="176">
        <f t="shared" si="274"/>
        <v>0</v>
      </c>
      <c r="J1982" s="182"/>
      <c r="K1982" s="184">
        <v>2</v>
      </c>
      <c r="L1982" s="184">
        <f>'норма часов'!$H$10</f>
        <v>0</v>
      </c>
      <c r="M1982" s="178" t="str">
        <f>CONCATENATE(H1982," ",F1982," ","*",I1982,"/",L1982,"чел.")</f>
        <v>73 м2 (обрабатываемая площадь) *0/0чел.</v>
      </c>
      <c r="N1982" s="133">
        <f t="shared" si="279"/>
        <v>5700.7</v>
      </c>
      <c r="O1982" s="142" t="e">
        <f t="shared" si="278"/>
        <v>#DIV/0!</v>
      </c>
      <c r="P1982" s="93"/>
      <c r="Q1982" s="93"/>
    </row>
    <row r="1983" spans="1:17" s="94" customFormat="1" ht="30" hidden="1" x14ac:dyDescent="0.25">
      <c r="A1983" s="276"/>
      <c r="B1983" s="279"/>
      <c r="C1983" s="269"/>
      <c r="D1983" s="208" t="s">
        <v>32</v>
      </c>
      <c r="E1983" s="96" t="s">
        <v>79</v>
      </c>
      <c r="F1983" s="206" t="s">
        <v>212</v>
      </c>
      <c r="G1983" s="168" t="e">
        <f t="shared" si="280"/>
        <v>#DIV/0!</v>
      </c>
      <c r="H1983" s="182">
        <f>H1599</f>
        <v>71</v>
      </c>
      <c r="I1983" s="176">
        <f t="shared" si="274"/>
        <v>0</v>
      </c>
      <c r="J1983" s="182"/>
      <c r="K1983" s="184">
        <v>1</v>
      </c>
      <c r="L1983" s="184">
        <f>'норма часов'!$H$10</f>
        <v>0</v>
      </c>
      <c r="M1983" s="178" t="str">
        <f>CONCATENATE(H1983," ",F1983," ","*",I1983,"/",L1983,"чел.")</f>
        <v>71 замеров(потребность) *0/0чел.</v>
      </c>
      <c r="N1983" s="133">
        <f t="shared" si="279"/>
        <v>12043.73239436621</v>
      </c>
      <c r="O1983" s="142" t="e">
        <f t="shared" si="278"/>
        <v>#DIV/0!</v>
      </c>
      <c r="P1983" s="93"/>
      <c r="Q1983" s="93"/>
    </row>
    <row r="1984" spans="1:17" s="94" customFormat="1" ht="30" hidden="1" x14ac:dyDescent="0.25">
      <c r="A1984" s="276"/>
      <c r="B1984" s="279"/>
      <c r="C1984" s="269"/>
      <c r="D1984" s="208" t="s">
        <v>113</v>
      </c>
      <c r="E1984" s="96" t="s">
        <v>48</v>
      </c>
      <c r="F1984" s="206" t="s">
        <v>26</v>
      </c>
      <c r="G1984" s="168" t="e">
        <f t="shared" si="280"/>
        <v>#DIV/0!</v>
      </c>
      <c r="H1984" s="182">
        <f>H1696</f>
        <v>35</v>
      </c>
      <c r="I1984" s="176">
        <f t="shared" si="274"/>
        <v>0</v>
      </c>
      <c r="J1984" s="182"/>
      <c r="K1984" s="184">
        <v>12</v>
      </c>
      <c r="L1984" s="184">
        <f>'норма часов'!$H$10</f>
        <v>0</v>
      </c>
      <c r="M1984" s="178" t="str">
        <f>CONCATENATE(H1984," ",F1984," ","в мес.","*",K1984,"мес.","*",I1984,"/",L1984,"чел.")</f>
        <v>35 шт в мес.*12мес.*0/0чел.</v>
      </c>
      <c r="N1984" s="133">
        <f t="shared" si="279"/>
        <v>3007.4846428571418</v>
      </c>
      <c r="O1984" s="142" t="e">
        <f t="shared" si="278"/>
        <v>#DIV/0!</v>
      </c>
      <c r="P1984" s="93"/>
      <c r="Q1984" s="93"/>
    </row>
    <row r="1985" spans="1:17" s="94" customFormat="1" hidden="1" x14ac:dyDescent="0.25">
      <c r="A1985" s="276"/>
      <c r="B1985" s="279"/>
      <c r="C1985" s="269"/>
      <c r="D1985" s="166" t="s">
        <v>25</v>
      </c>
      <c r="E1985" s="96" t="s">
        <v>26</v>
      </c>
      <c r="F1985" s="206" t="s">
        <v>26</v>
      </c>
      <c r="G1985" s="168" t="e">
        <f t="shared" si="280"/>
        <v>#DIV/0!</v>
      </c>
      <c r="H1985" s="182">
        <f>H1601</f>
        <v>640</v>
      </c>
      <c r="I1985" s="176">
        <f t="shared" si="274"/>
        <v>0</v>
      </c>
      <c r="J1985" s="182"/>
      <c r="K1985" s="184">
        <v>1</v>
      </c>
      <c r="L1985" s="184">
        <f>'норма часов'!$H$10</f>
        <v>0</v>
      </c>
      <c r="M1985" s="178" t="str">
        <f>CONCATENATE(H1985," ",F1985," ","*",I1985,"/",L1985,"чел.")</f>
        <v>640 шт *0/0чел.</v>
      </c>
      <c r="N1985" s="133">
        <f t="shared" si="279"/>
        <v>434.67837499999985</v>
      </c>
      <c r="O1985" s="142" t="e">
        <f t="shared" si="278"/>
        <v>#DIV/0!</v>
      </c>
      <c r="P1985" s="93"/>
      <c r="Q1985" s="93"/>
    </row>
    <row r="1986" spans="1:17" s="94" customFormat="1" ht="30" hidden="1" x14ac:dyDescent="0.25">
      <c r="A1986" s="276"/>
      <c r="B1986" s="279"/>
      <c r="C1986" s="269"/>
      <c r="D1986" s="208" t="s">
        <v>80</v>
      </c>
      <c r="E1986" s="96" t="s">
        <v>81</v>
      </c>
      <c r="F1986" s="206" t="s">
        <v>213</v>
      </c>
      <c r="G1986" s="168" t="e">
        <f t="shared" si="280"/>
        <v>#DIV/0!</v>
      </c>
      <c r="H1986" s="182">
        <f>H1602</f>
        <v>71</v>
      </c>
      <c r="I1986" s="176">
        <f>I1984</f>
        <v>0</v>
      </c>
      <c r="J1986" s="182"/>
      <c r="K1986" s="184">
        <v>1</v>
      </c>
      <c r="L1986" s="184">
        <f>'норма часов'!$H$10</f>
        <v>0</v>
      </c>
      <c r="M1986" s="178" t="str">
        <f>CONCATENATE(H1986," ",F1986," ","*",I1986,"/",L1986,"чел.")</f>
        <v>71 отключений(потребность) *0/0чел.</v>
      </c>
      <c r="N1986" s="133">
        <f t="shared" si="279"/>
        <v>5130.6300000000028</v>
      </c>
      <c r="O1986" s="142" t="e">
        <f t="shared" si="278"/>
        <v>#DIV/0!</v>
      </c>
      <c r="P1986" s="93"/>
      <c r="Q1986" s="93"/>
    </row>
    <row r="1987" spans="1:17" s="94" customFormat="1" ht="47.25" hidden="1" x14ac:dyDescent="0.25">
      <c r="A1987" s="276"/>
      <c r="B1987" s="279"/>
      <c r="C1987" s="269"/>
      <c r="D1987" s="211" t="s">
        <v>305</v>
      </c>
      <c r="E1987" s="96" t="s">
        <v>28</v>
      </c>
      <c r="F1987" s="96" t="s">
        <v>312</v>
      </c>
      <c r="G1987" s="168" t="e">
        <f t="shared" si="280"/>
        <v>#DIV/0!</v>
      </c>
      <c r="H1987" s="182">
        <f>H1603</f>
        <v>71</v>
      </c>
      <c r="I1987" s="176">
        <f>I1985</f>
        <v>0</v>
      </c>
      <c r="J1987" s="182"/>
      <c r="K1987" s="184">
        <v>2</v>
      </c>
      <c r="L1987" s="184">
        <f>'норма часов'!$H$10</f>
        <v>0</v>
      </c>
      <c r="M1987" s="178" t="str">
        <f>CONCATENATE(H1987," ",F1987," ","в год","*",K1987," раза в год","*",I1987,"/",L1987,"чел.")</f>
        <v>71 устройство в год*2 раза в год*0/0чел.</v>
      </c>
      <c r="N1987" s="133">
        <f t="shared" si="279"/>
        <v>2850.3500000000035</v>
      </c>
      <c r="O1987" s="142" t="e">
        <f t="shared" si="278"/>
        <v>#DIV/0!</v>
      </c>
      <c r="P1987" s="93"/>
      <c r="Q1987" s="93"/>
    </row>
    <row r="1988" spans="1:17" s="94" customFormat="1" ht="63" hidden="1" x14ac:dyDescent="0.25">
      <c r="A1988" s="276"/>
      <c r="B1988" s="279"/>
      <c r="C1988" s="269"/>
      <c r="D1988" s="211" t="s">
        <v>306</v>
      </c>
      <c r="E1988" s="96" t="s">
        <v>26</v>
      </c>
      <c r="F1988" s="206" t="s">
        <v>26</v>
      </c>
      <c r="G1988" s="168" t="e">
        <f>MROUND(H1988*K1988*I1988/L1988,0.0000000001)</f>
        <v>#DIV/0!</v>
      </c>
      <c r="H1988" s="182">
        <f>H1604</f>
        <v>71</v>
      </c>
      <c r="I1988" s="176">
        <f>I1986</f>
        <v>0</v>
      </c>
      <c r="J1988" s="182"/>
      <c r="K1988" s="184">
        <v>1</v>
      </c>
      <c r="L1988" s="184">
        <f>'норма часов'!$H$10</f>
        <v>0</v>
      </c>
      <c r="M1988" s="178" t="str">
        <f>CONCATENATE(H1988," ",F1988," ","*",I1988,"/",L1988,"чел.")</f>
        <v>71 шт *0/0чел.</v>
      </c>
      <c r="N1988" s="133">
        <f t="shared" si="279"/>
        <v>6384.7801408450814</v>
      </c>
      <c r="O1988" s="142" t="e">
        <f t="shared" si="278"/>
        <v>#DIV/0!</v>
      </c>
      <c r="P1988" s="93"/>
      <c r="Q1988" s="93"/>
    </row>
    <row r="1989" spans="1:17" s="94" customFormat="1" ht="31.5" hidden="1" x14ac:dyDescent="0.25">
      <c r="A1989" s="276"/>
      <c r="B1989" s="279"/>
      <c r="C1989" s="269"/>
      <c r="D1989" s="209" t="s">
        <v>307</v>
      </c>
      <c r="E1989" s="96" t="s">
        <v>26</v>
      </c>
      <c r="F1989" s="206" t="s">
        <v>26</v>
      </c>
      <c r="G1989" s="168" t="e">
        <f>MROUND(H1989*K1989*I1989/L1989,0.00000001)</f>
        <v>#DIV/0!</v>
      </c>
      <c r="H1989" s="182">
        <f>$H$1605</f>
        <v>71</v>
      </c>
      <c r="I1989" s="176">
        <f>I1984</f>
        <v>0</v>
      </c>
      <c r="J1989" s="182"/>
      <c r="K1989" s="184">
        <v>1</v>
      </c>
      <c r="L1989" s="184">
        <f>'норма часов'!$H$10</f>
        <v>0</v>
      </c>
      <c r="M1989" s="178" t="str">
        <f>CONCATENATE(H1989," ",F1989," ","в мес.","*",K1989,"мес.","*",I1989,"/",L1989,"чел.")</f>
        <v>71 шт в мес.*1мес.*0/0чел.</v>
      </c>
      <c r="N1989" s="133">
        <f>$N$1605</f>
        <v>11515.410140845073</v>
      </c>
      <c r="O1989" s="142" t="e">
        <f t="shared" si="278"/>
        <v>#DIV/0!</v>
      </c>
      <c r="P1989" s="93"/>
      <c r="Q1989" s="93"/>
    </row>
    <row r="1990" spans="1:17" s="94" customFormat="1" ht="78.75" hidden="1" x14ac:dyDescent="0.25">
      <c r="A1990" s="276"/>
      <c r="B1990" s="279"/>
      <c r="C1990" s="269"/>
      <c r="D1990" s="211" t="s">
        <v>308</v>
      </c>
      <c r="E1990" s="96" t="s">
        <v>26</v>
      </c>
      <c r="F1990" s="206" t="s">
        <v>26</v>
      </c>
      <c r="G1990" s="168" t="e">
        <f>MROUND(H1990*K1990*I1990/L1990,0.00000001)</f>
        <v>#DIV/0!</v>
      </c>
      <c r="H1990" s="182">
        <f>$H$1606</f>
        <v>1</v>
      </c>
      <c r="I1990" s="176">
        <f>I1985</f>
        <v>0</v>
      </c>
      <c r="J1990" s="182"/>
      <c r="K1990" s="184">
        <v>1</v>
      </c>
      <c r="L1990" s="184">
        <f>'норма часов'!$H$10</f>
        <v>0</v>
      </c>
      <c r="M1990" s="178" t="str">
        <f>CONCATENATE(H1990," ",F1990," ","в мес.","*",K1990,"мес.","*",I1990,"/",L1990,"чел.")</f>
        <v>1 шт в мес.*1мес.*0/0чел.</v>
      </c>
      <c r="N1990" s="133">
        <f>$N$1606</f>
        <v>34204.199999999997</v>
      </c>
      <c r="O1990" s="142" t="e">
        <f t="shared" si="278"/>
        <v>#DIV/0!</v>
      </c>
      <c r="P1990" s="93"/>
      <c r="Q1990" s="93"/>
    </row>
    <row r="1991" spans="1:17" s="94" customFormat="1" ht="15.75" hidden="1" x14ac:dyDescent="0.25">
      <c r="A1991" s="276"/>
      <c r="B1991" s="279"/>
      <c r="C1991" s="269"/>
      <c r="D1991" s="211" t="s">
        <v>311</v>
      </c>
      <c r="E1991" s="96" t="s">
        <v>26</v>
      </c>
      <c r="F1991" s="206" t="s">
        <v>26</v>
      </c>
      <c r="G1991" s="168" t="e">
        <f>MROUND(H1991*K1991*I1991/L1991,0.00000001)</f>
        <v>#DIV/0!</v>
      </c>
      <c r="H1991" s="182">
        <f>$H$1607</f>
        <v>26</v>
      </c>
      <c r="I1991" s="176">
        <f>I1986</f>
        <v>0</v>
      </c>
      <c r="J1991" s="182"/>
      <c r="K1991" s="184">
        <v>1</v>
      </c>
      <c r="L1991" s="184">
        <f>'норма часов'!$H$10</f>
        <v>0</v>
      </c>
      <c r="M1991" s="178" t="str">
        <f>CONCATENATE(H1991," ",F1991," ","в мес.","*",K1991,"мес.","*",I1991,"/",L1991,"чел.")</f>
        <v>26 шт в мес.*1мес.*0/0чел.</v>
      </c>
      <c r="N1991" s="133">
        <f>$N$1607</f>
        <v>20920</v>
      </c>
      <c r="O1991" s="142" t="e">
        <f t="shared" si="278"/>
        <v>#DIV/0!</v>
      </c>
      <c r="P1991" s="93"/>
      <c r="Q1991" s="93"/>
    </row>
    <row r="1992" spans="1:17" s="94" customFormat="1" ht="45" hidden="1" x14ac:dyDescent="0.25">
      <c r="A1992" s="276"/>
      <c r="B1992" s="279"/>
      <c r="C1992" s="269"/>
      <c r="D1992" s="208" t="s">
        <v>33</v>
      </c>
      <c r="E1992" s="96" t="s">
        <v>28</v>
      </c>
      <c r="F1992" s="206" t="s">
        <v>26</v>
      </c>
      <c r="G1992" s="168" t="e">
        <f>MROUND(H1992*K1992*I1992/L1992,0.00000001)</f>
        <v>#DIV/0!</v>
      </c>
      <c r="H1992" s="182">
        <f>H1608</f>
        <v>71</v>
      </c>
      <c r="I1992" s="176">
        <f>I1987</f>
        <v>0</v>
      </c>
      <c r="J1992" s="182"/>
      <c r="K1992" s="184">
        <v>12</v>
      </c>
      <c r="L1992" s="184">
        <f>'норма часов'!$H$10</f>
        <v>0</v>
      </c>
      <c r="M1992" s="178" t="str">
        <f>CONCATENATE(H1992," ",F1992," ","в мес.","*",K1992,"мес.","*",I1992,"/",L1992,"чел.")</f>
        <v>71 шт в мес.*12мес.*0/0чел.</v>
      </c>
      <c r="N1992" s="133">
        <f>N1608</f>
        <v>2508.308321596242</v>
      </c>
      <c r="O1992" s="142" t="e">
        <f t="shared" si="278"/>
        <v>#DIV/0!</v>
      </c>
      <c r="P1992" s="93"/>
      <c r="Q1992" s="93"/>
    </row>
    <row r="1993" spans="1:17" s="94" customFormat="1" ht="28.5" hidden="1" x14ac:dyDescent="0.25">
      <c r="A1993" s="276"/>
      <c r="B1993" s="279"/>
      <c r="C1993" s="201" t="s">
        <v>256</v>
      </c>
      <c r="D1993" s="208"/>
      <c r="E1993" s="96"/>
      <c r="F1993" s="206"/>
      <c r="G1993" s="168"/>
      <c r="H1993" s="182"/>
      <c r="I1993" s="176"/>
      <c r="J1993" s="182"/>
      <c r="K1993" s="184"/>
      <c r="L1993" s="184"/>
      <c r="M1993" s="178"/>
      <c r="N1993" s="139"/>
      <c r="O1993" s="140" t="e">
        <f>SUM(O1971:O1992)</f>
        <v>#DIV/0!</v>
      </c>
      <c r="P1993" s="93"/>
      <c r="Q1993" s="93"/>
    </row>
    <row r="1994" spans="1:17" s="94" customFormat="1" hidden="1" x14ac:dyDescent="0.25">
      <c r="A1994" s="276"/>
      <c r="B1994" s="279"/>
      <c r="C1994" s="198" t="s">
        <v>65</v>
      </c>
      <c r="D1994" s="208" t="s">
        <v>115</v>
      </c>
      <c r="E1994" s="96" t="s">
        <v>116</v>
      </c>
      <c r="F1994" s="206" t="s">
        <v>214</v>
      </c>
      <c r="G1994" s="168" t="e">
        <f>MROUND(H1994*K1994*I1994/L1994,0.0000000001)</f>
        <v>#DIV/0!</v>
      </c>
      <c r="H1994" s="182">
        <f t="shared" ref="H1994:H1999" si="281">H1610</f>
        <v>71</v>
      </c>
      <c r="I1994" s="176">
        <f>I1992</f>
        <v>0</v>
      </c>
      <c r="J1994" s="182"/>
      <c r="K1994" s="184">
        <v>1</v>
      </c>
      <c r="L1994" s="184">
        <f>'норма часов'!$H$10</f>
        <v>0</v>
      </c>
      <c r="M1994" s="178" t="str">
        <f>CONCATENATE(H1994," ",F1994," ","*",I1994,"/",L1994,"чел.")</f>
        <v>71 учреждений *0/0чел.</v>
      </c>
      <c r="N1994" s="133">
        <f t="shared" ref="N1994:N2003" si="282">N1610</f>
        <v>59300</v>
      </c>
      <c r="O1994" s="142" t="e">
        <f t="shared" ref="O1994:O1999" si="283">MROUND(G1994*N1994,0.000001)</f>
        <v>#DIV/0!</v>
      </c>
      <c r="P1994" s="93"/>
      <c r="Q1994" s="93"/>
    </row>
    <row r="1995" spans="1:17" s="94" customFormat="1" hidden="1" x14ac:dyDescent="0.25">
      <c r="A1995" s="276"/>
      <c r="B1995" s="279"/>
      <c r="C1995" s="269" t="s">
        <v>66</v>
      </c>
      <c r="D1995" s="208" t="s">
        <v>34</v>
      </c>
      <c r="E1995" s="96" t="s">
        <v>47</v>
      </c>
      <c r="F1995" s="206" t="s">
        <v>215</v>
      </c>
      <c r="G1995" s="168" t="e">
        <f t="shared" ref="G1995:G2001" si="284">MROUND(H1995*K1995*I1995/L1995,0.00000001)</f>
        <v>#DIV/0!</v>
      </c>
      <c r="H1995" s="182">
        <f t="shared" si="281"/>
        <v>71</v>
      </c>
      <c r="I1995" s="176">
        <f t="shared" si="274"/>
        <v>0</v>
      </c>
      <c r="J1995" s="182"/>
      <c r="K1995" s="184">
        <v>12</v>
      </c>
      <c r="L1995" s="184">
        <f>'норма часов'!$H$10</f>
        <v>0</v>
      </c>
      <c r="M1995" s="178" t="str">
        <f>CONCATENATE(H1995," ",F1995," ","в мес.","*",K1995,"мес.","*",I1995,"/",L1995,"чел.")</f>
        <v>71 зданий в мес.*12мес.*0/0чел.</v>
      </c>
      <c r="N1995" s="133">
        <f t="shared" si="282"/>
        <v>4910.5833215962439</v>
      </c>
      <c r="O1995" s="142" t="e">
        <f t="shared" si="283"/>
        <v>#DIV/0!</v>
      </c>
      <c r="P1995" s="93"/>
      <c r="Q1995" s="93"/>
    </row>
    <row r="1996" spans="1:17" s="94" customFormat="1" hidden="1" x14ac:dyDescent="0.25">
      <c r="A1996" s="276"/>
      <c r="B1996" s="279"/>
      <c r="C1996" s="269"/>
      <c r="D1996" s="208" t="s">
        <v>117</v>
      </c>
      <c r="E1996" s="96" t="s">
        <v>19</v>
      </c>
      <c r="F1996" s="206" t="s">
        <v>216</v>
      </c>
      <c r="G1996" s="168" t="e">
        <f t="shared" si="284"/>
        <v>#DIV/0!</v>
      </c>
      <c r="H1996" s="182">
        <f t="shared" si="281"/>
        <v>2488</v>
      </c>
      <c r="I1996" s="176">
        <f t="shared" si="274"/>
        <v>0</v>
      </c>
      <c r="J1996" s="182"/>
      <c r="K1996" s="184">
        <v>1</v>
      </c>
      <c r="L1996" s="184">
        <f>'норма часов'!$H$10</f>
        <v>0</v>
      </c>
      <c r="M1996" s="178" t="str">
        <f>CONCATENATE(H1996," ",F1996," ","*",I1996,"/",L1996,"чел.")</f>
        <v>2488 чел. в год *0/0чел.</v>
      </c>
      <c r="N1996" s="133">
        <f t="shared" si="282"/>
        <v>1938.2379903536978</v>
      </c>
      <c r="O1996" s="142" t="e">
        <f t="shared" si="283"/>
        <v>#DIV/0!</v>
      </c>
      <c r="P1996" s="93"/>
      <c r="Q1996" s="93"/>
    </row>
    <row r="1997" spans="1:17" s="94" customFormat="1" ht="30" hidden="1" x14ac:dyDescent="0.25">
      <c r="A1997" s="276"/>
      <c r="B1997" s="279"/>
      <c r="C1997" s="269"/>
      <c r="D1997" s="208" t="s">
        <v>39</v>
      </c>
      <c r="E1997" s="96" t="s">
        <v>44</v>
      </c>
      <c r="F1997" s="206" t="s">
        <v>217</v>
      </c>
      <c r="G1997" s="168" t="e">
        <f t="shared" si="284"/>
        <v>#DIV/0!</v>
      </c>
      <c r="H1997" s="182">
        <f t="shared" si="281"/>
        <v>70</v>
      </c>
      <c r="I1997" s="176">
        <f t="shared" ref="I1997:I2013" si="285">I1996</f>
        <v>0</v>
      </c>
      <c r="J1997" s="182"/>
      <c r="K1997" s="184">
        <v>1</v>
      </c>
      <c r="L1997" s="184">
        <f>'норма часов'!$H$10</f>
        <v>0</v>
      </c>
      <c r="M1997" s="178" t="str">
        <f>CONCATENATE(H1997," ",F1997," (по 1 ЭЦП на 1 учреждение. Срок сертификата ЭЦП 1 год) ","*",I1997,"/",L1997,"чел.")</f>
        <v>70 ЭЦП (по 1 ЭЦП на 1 учреждение. Срок сертификата ЭЦП 1 год) *0/0чел.</v>
      </c>
      <c r="N1997" s="133">
        <f t="shared" si="282"/>
        <v>8099.5499999999965</v>
      </c>
      <c r="O1997" s="142" t="e">
        <f t="shared" si="283"/>
        <v>#DIV/0!</v>
      </c>
      <c r="P1997" s="93"/>
      <c r="Q1997" s="93"/>
    </row>
    <row r="1998" spans="1:17" s="94" customFormat="1" ht="30" hidden="1" x14ac:dyDescent="0.25">
      <c r="A1998" s="276"/>
      <c r="B1998" s="279"/>
      <c r="C1998" s="269"/>
      <c r="D1998" s="208" t="s">
        <v>37</v>
      </c>
      <c r="E1998" s="96" t="s">
        <v>42</v>
      </c>
      <c r="F1998" s="206" t="s">
        <v>218</v>
      </c>
      <c r="G1998" s="168" t="e">
        <f t="shared" si="284"/>
        <v>#DIV/0!</v>
      </c>
      <c r="H1998" s="182">
        <f t="shared" si="281"/>
        <v>70</v>
      </c>
      <c r="I1998" s="176">
        <f t="shared" si="285"/>
        <v>0</v>
      </c>
      <c r="J1998" s="182"/>
      <c r="K1998" s="184">
        <v>1</v>
      </c>
      <c r="L1998" s="184">
        <f>'норма часов'!$H$10</f>
        <v>0</v>
      </c>
      <c r="M1998" s="178" t="str">
        <f>CONCATENATE(H1998," ",F1998," (по 1 отчету на 1 учреждение) ","*",I1998,"/",L1998,"чел.")</f>
        <v>70 отчетов (по 1 отчету на 1 учреждение) *0/0чел.</v>
      </c>
      <c r="N1998" s="133">
        <f t="shared" si="282"/>
        <v>6840.8400000000101</v>
      </c>
      <c r="O1998" s="142" t="e">
        <f t="shared" si="283"/>
        <v>#DIV/0!</v>
      </c>
      <c r="P1998" s="93"/>
      <c r="Q1998" s="93"/>
    </row>
    <row r="1999" spans="1:17" s="94" customFormat="1" ht="30" hidden="1" x14ac:dyDescent="0.25">
      <c r="A1999" s="276"/>
      <c r="B1999" s="279"/>
      <c r="C1999" s="269"/>
      <c r="D1999" s="208" t="s">
        <v>38</v>
      </c>
      <c r="E1999" s="96" t="s">
        <v>43</v>
      </c>
      <c r="F1999" s="206" t="s">
        <v>219</v>
      </c>
      <c r="G1999" s="168" t="e">
        <f t="shared" si="284"/>
        <v>#DIV/0!</v>
      </c>
      <c r="H1999" s="182">
        <f t="shared" si="281"/>
        <v>366</v>
      </c>
      <c r="I1999" s="176">
        <f t="shared" si="285"/>
        <v>0</v>
      </c>
      <c r="J1999" s="182"/>
      <c r="K1999" s="184">
        <v>1</v>
      </c>
      <c r="L1999" s="184">
        <f>'норма часов'!$H$10</f>
        <v>0</v>
      </c>
      <c r="M1999" s="178" t="str">
        <f>CONCATENATE(H1999," ",F1999," (заявленная потребность руководителями учреждений) ","*",I1999,"/",L1999,"чел.")</f>
        <v>366 мест (заявленная потребность руководителями учреждений) *0/0чел.</v>
      </c>
      <c r="N1999" s="133">
        <f t="shared" si="282"/>
        <v>1140.1400000000006</v>
      </c>
      <c r="O1999" s="142" t="e">
        <f t="shared" si="283"/>
        <v>#DIV/0!</v>
      </c>
      <c r="P1999" s="93"/>
      <c r="Q1999" s="93"/>
    </row>
    <row r="2000" spans="1:17" s="94" customFormat="1" hidden="1" x14ac:dyDescent="0.25">
      <c r="A2000" s="276"/>
      <c r="B2000" s="279"/>
      <c r="C2000" s="269"/>
      <c r="D2000" s="208" t="s">
        <v>118</v>
      </c>
      <c r="E2000" s="96" t="s">
        <v>19</v>
      </c>
      <c r="F2000" s="206" t="s">
        <v>19</v>
      </c>
      <c r="G2000" s="168" t="e">
        <f t="shared" si="284"/>
        <v>#DIV/0!</v>
      </c>
      <c r="H2000" s="182">
        <f>H1904</f>
        <v>2488</v>
      </c>
      <c r="I2000" s="176">
        <f t="shared" si="285"/>
        <v>0</v>
      </c>
      <c r="J2000" s="182"/>
      <c r="K2000" s="184">
        <v>1</v>
      </c>
      <c r="L2000" s="184">
        <f>'норма часов'!$H$10</f>
        <v>0</v>
      </c>
      <c r="M2000" s="178" t="str">
        <f>CONCATENATE(H2000," ",F2000," ","*",I2000,"/",L2000,"чел.")</f>
        <v>2488 чел. *0/0чел.</v>
      </c>
      <c r="N2000" s="133">
        <f t="shared" si="282"/>
        <v>513.06302652733109</v>
      </c>
      <c r="O2000" s="142" t="e">
        <f>MROUND(G2000*N2000,0.000001)</f>
        <v>#DIV/0!</v>
      </c>
      <c r="P2000" s="93"/>
      <c r="Q2000" s="93"/>
    </row>
    <row r="2001" spans="1:17" s="94" customFormat="1" ht="30" hidden="1" x14ac:dyDescent="0.25">
      <c r="A2001" s="276"/>
      <c r="B2001" s="279"/>
      <c r="C2001" s="269"/>
      <c r="D2001" s="208" t="s">
        <v>35</v>
      </c>
      <c r="E2001" s="96" t="s">
        <v>19</v>
      </c>
      <c r="F2001" s="206" t="s">
        <v>19</v>
      </c>
      <c r="G2001" s="168" t="e">
        <f t="shared" si="284"/>
        <v>#DIV/0!</v>
      </c>
      <c r="H2001" s="182">
        <f t="shared" ref="H2001:H2006" si="286">H1617</f>
        <v>182</v>
      </c>
      <c r="I2001" s="176">
        <f t="shared" si="285"/>
        <v>0</v>
      </c>
      <c r="J2001" s="182"/>
      <c r="K2001" s="184">
        <v>1</v>
      </c>
      <c r="L2001" s="184">
        <f>'норма часов'!$H$10</f>
        <v>0</v>
      </c>
      <c r="M2001" s="178" t="str">
        <f>CONCATENATE(H2001," ",F2001," (заявленная потребность руководителями учреждений) ","*",I2001,"/",L2001,"чел.")</f>
        <v>182 чел. (заявленная потребность руководителями учреждений) *0/0чел.</v>
      </c>
      <c r="N2001" s="133">
        <f t="shared" si="282"/>
        <v>798.09791208791194</v>
      </c>
      <c r="O2001" s="142" t="e">
        <f t="shared" ref="O2001:O2008" si="287">MROUND(G2001*N2001,0.000001)</f>
        <v>#DIV/0!</v>
      </c>
      <c r="P2001" s="93"/>
      <c r="Q2001" s="93"/>
    </row>
    <row r="2002" spans="1:17" s="94" customFormat="1" ht="30" hidden="1" x14ac:dyDescent="0.25">
      <c r="A2002" s="276"/>
      <c r="B2002" s="279"/>
      <c r="C2002" s="269"/>
      <c r="D2002" s="208" t="s">
        <v>36</v>
      </c>
      <c r="E2002" s="96" t="s">
        <v>19</v>
      </c>
      <c r="F2002" s="206" t="s">
        <v>19</v>
      </c>
      <c r="G2002" s="168" t="e">
        <f>MROUND(H2002*K2002*I2002/L2002,0.00000001)</f>
        <v>#DIV/0!</v>
      </c>
      <c r="H2002" s="182">
        <f t="shared" si="286"/>
        <v>153</v>
      </c>
      <c r="I2002" s="176">
        <f t="shared" si="285"/>
        <v>0</v>
      </c>
      <c r="J2002" s="182"/>
      <c r="K2002" s="184">
        <v>1</v>
      </c>
      <c r="L2002" s="184">
        <f>'норма часов'!$H$10</f>
        <v>0</v>
      </c>
      <c r="M2002" s="178" t="str">
        <f>CONCATENATE(H2002," ",F2002," (заявленная потребность руководителями учреждений) ","*",I2002,"/",L2002,"чел.")</f>
        <v>153 чел. (заявленная потребность руководителями учреждений) *0/0чел.</v>
      </c>
      <c r="N2002" s="133">
        <f t="shared" si="282"/>
        <v>1710.2100000000016</v>
      </c>
      <c r="O2002" s="142" t="e">
        <f t="shared" si="287"/>
        <v>#DIV/0!</v>
      </c>
      <c r="P2002" s="93"/>
      <c r="Q2002" s="93"/>
    </row>
    <row r="2003" spans="1:17" s="94" customFormat="1" ht="30" hidden="1" x14ac:dyDescent="0.25">
      <c r="A2003" s="276"/>
      <c r="B2003" s="279"/>
      <c r="C2003" s="269"/>
      <c r="D2003" s="208" t="s">
        <v>119</v>
      </c>
      <c r="E2003" s="96" t="s">
        <v>19</v>
      </c>
      <c r="F2003" s="206" t="s">
        <v>19</v>
      </c>
      <c r="G2003" s="168" t="e">
        <f>MROUND(H2003*K2003*I2003/L2003,0.000001)</f>
        <v>#DIV/0!</v>
      </c>
      <c r="H2003" s="182">
        <f t="shared" si="286"/>
        <v>115</v>
      </c>
      <c r="I2003" s="176">
        <f t="shared" si="285"/>
        <v>0</v>
      </c>
      <c r="J2003" s="182"/>
      <c r="K2003" s="184">
        <v>1</v>
      </c>
      <c r="L2003" s="184">
        <f>'норма часов'!$H$10</f>
        <v>0</v>
      </c>
      <c r="M2003" s="178" t="str">
        <f>CONCATENATE(H2003," ",F2003," (заявленная потребность руководителями учреждений) ","*",I2003,"/",L2003,"чел.")</f>
        <v>115 чел. (заявленная потребность руководителями учреждений) *0/0чел.</v>
      </c>
      <c r="N2003" s="133">
        <f t="shared" si="282"/>
        <v>3648.4485217391343</v>
      </c>
      <c r="O2003" s="142" t="e">
        <f t="shared" si="287"/>
        <v>#DIV/0!</v>
      </c>
      <c r="P2003" s="93"/>
      <c r="Q2003" s="93"/>
    </row>
    <row r="2004" spans="1:17" s="94" customFormat="1" ht="47.25" hidden="1" x14ac:dyDescent="0.25">
      <c r="A2004" s="276"/>
      <c r="B2004" s="279"/>
      <c r="C2004" s="269"/>
      <c r="D2004" s="211" t="s">
        <v>309</v>
      </c>
      <c r="E2004" s="96" t="s">
        <v>19</v>
      </c>
      <c r="F2004" s="206" t="s">
        <v>19</v>
      </c>
      <c r="G2004" s="168" t="e">
        <f>MROUND(H2004*K2004*I2004/L2004,0.000001)</f>
        <v>#DIV/0!</v>
      </c>
      <c r="H2004" s="182">
        <f t="shared" si="286"/>
        <v>2488</v>
      </c>
      <c r="I2004" s="176">
        <f t="shared" si="285"/>
        <v>0</v>
      </c>
      <c r="J2004" s="182"/>
      <c r="K2004" s="184">
        <v>1</v>
      </c>
      <c r="L2004" s="184">
        <f>'норма часов'!$H$10</f>
        <v>0</v>
      </c>
      <c r="M2004" s="178" t="str">
        <f>CONCATENATE(H2004," ",F2004," (заявленная потребность руководителями учреждений) ","*",I2004,"/",L2004,"чел.")</f>
        <v>2488 чел. (заявленная потребность руководителями учреждений) *0/0чел.</v>
      </c>
      <c r="N2004" s="133">
        <f>$N$1620</f>
        <v>570.06999999999982</v>
      </c>
      <c r="O2004" s="142" t="e">
        <f t="shared" si="287"/>
        <v>#DIV/0!</v>
      </c>
      <c r="P2004" s="93"/>
      <c r="Q2004" s="93"/>
    </row>
    <row r="2005" spans="1:17" s="94" customFormat="1" ht="30" hidden="1" x14ac:dyDescent="0.25">
      <c r="A2005" s="276"/>
      <c r="B2005" s="279"/>
      <c r="C2005" s="269"/>
      <c r="D2005" s="166" t="s">
        <v>104</v>
      </c>
      <c r="E2005" s="166" t="s">
        <v>19</v>
      </c>
      <c r="F2005" s="206" t="s">
        <v>19</v>
      </c>
      <c r="G2005" s="168" t="e">
        <f>MROUND(H2005*K2005*I2005/L2005,0.00000001)</f>
        <v>#DIV/0!</v>
      </c>
      <c r="H2005" s="182">
        <f t="shared" si="286"/>
        <v>0</v>
      </c>
      <c r="I2005" s="176">
        <f t="shared" si="285"/>
        <v>0</v>
      </c>
      <c r="J2005" s="182"/>
      <c r="K2005" s="184">
        <v>1</v>
      </c>
      <c r="L2005" s="184">
        <f>'норма часов'!$H$10</f>
        <v>0</v>
      </c>
      <c r="M2005" s="178" t="str">
        <f>CONCATENATE(H2005," ",F2005," ","*",I2005,"/",L2005,"чел.")</f>
        <v>0 чел. *0/0чел.</v>
      </c>
      <c r="N2005" s="133">
        <f>N1621</f>
        <v>0</v>
      </c>
      <c r="O2005" s="142" t="e">
        <f t="shared" si="287"/>
        <v>#DIV/0!</v>
      </c>
      <c r="P2005" s="93"/>
      <c r="Q2005" s="93"/>
    </row>
    <row r="2006" spans="1:17" s="94" customFormat="1" hidden="1" x14ac:dyDescent="0.25">
      <c r="A2006" s="276"/>
      <c r="B2006" s="279"/>
      <c r="C2006" s="269"/>
      <c r="D2006" s="166" t="s">
        <v>287</v>
      </c>
      <c r="E2006" s="166" t="s">
        <v>26</v>
      </c>
      <c r="F2006" s="166" t="s">
        <v>26</v>
      </c>
      <c r="G2006" s="168" t="e">
        <f>MROUND(H2006*K2006*I2006/L2006,0.00000001)</f>
        <v>#DIV/0!</v>
      </c>
      <c r="H2006" s="182">
        <f t="shared" si="286"/>
        <v>70</v>
      </c>
      <c r="I2006" s="176">
        <f t="shared" si="285"/>
        <v>0</v>
      </c>
      <c r="J2006" s="182"/>
      <c r="K2006" s="184">
        <v>1</v>
      </c>
      <c r="L2006" s="184">
        <f>'норма часов'!$H$10</f>
        <v>0</v>
      </c>
      <c r="M2006" s="178" t="str">
        <f>CONCATENATE(H2006," ",F2006," ","*",I2006,"/",L2006,"чел.")</f>
        <v>70 шт *0/0чел.</v>
      </c>
      <c r="N2006" s="133">
        <f>N1622</f>
        <v>68260.180000000037</v>
      </c>
      <c r="O2006" s="142" t="e">
        <f t="shared" si="287"/>
        <v>#DIV/0!</v>
      </c>
      <c r="P2006" s="93"/>
      <c r="Q2006" s="93"/>
    </row>
    <row r="2007" spans="1:17" s="94" customFormat="1" hidden="1" x14ac:dyDescent="0.25">
      <c r="A2007" s="276"/>
      <c r="B2007" s="279"/>
      <c r="C2007" s="269"/>
      <c r="D2007" s="166" t="s">
        <v>284</v>
      </c>
      <c r="E2007" s="166" t="s">
        <v>26</v>
      </c>
      <c r="F2007" s="206" t="s">
        <v>26</v>
      </c>
      <c r="G2007" s="168" t="e">
        <f>MROUND(H2007*K2007*I2007/L2007,0.00000001)</f>
        <v>#DIV/0!</v>
      </c>
      <c r="H2007" s="182">
        <f>$H$1623</f>
        <v>70</v>
      </c>
      <c r="I2007" s="176">
        <f t="shared" si="285"/>
        <v>0</v>
      </c>
      <c r="J2007" s="182"/>
      <c r="K2007" s="184">
        <v>1</v>
      </c>
      <c r="L2007" s="184">
        <f>'норма часов'!$H$10</f>
        <v>0</v>
      </c>
      <c r="M2007" s="178" t="str">
        <f>CONCATENATE(H2007," ",F2007," ","*",I2007,"/",L2007,"чел.")</f>
        <v>70 шт *0/0чел.</v>
      </c>
      <c r="N2007" s="133">
        <f>$N$1623</f>
        <v>24000</v>
      </c>
      <c r="O2007" s="142" t="e">
        <f t="shared" si="287"/>
        <v>#DIV/0!</v>
      </c>
      <c r="P2007" s="93"/>
      <c r="Q2007" s="93"/>
    </row>
    <row r="2008" spans="1:17" s="94" customFormat="1" hidden="1" x14ac:dyDescent="0.25">
      <c r="A2008" s="276"/>
      <c r="B2008" s="279"/>
      <c r="C2008" s="269"/>
      <c r="D2008" s="208" t="s">
        <v>121</v>
      </c>
      <c r="E2008" s="96" t="s">
        <v>122</v>
      </c>
      <c r="F2008" s="206" t="s">
        <v>220</v>
      </c>
      <c r="G2008" s="168" t="e">
        <f>MROUND(H2008*K2008*I2008/L2008,0.00000001)</f>
        <v>#DIV/0!</v>
      </c>
      <c r="H2008" s="182">
        <f>H1624</f>
        <v>70</v>
      </c>
      <c r="I2008" s="176">
        <f>I2004</f>
        <v>0</v>
      </c>
      <c r="J2008" s="182"/>
      <c r="K2008" s="184">
        <v>1</v>
      </c>
      <c r="L2008" s="184">
        <f>'норма часов'!$H$10</f>
        <v>0</v>
      </c>
      <c r="M2008" s="178" t="str">
        <f>CONCATENATE(H2008," ",F2008," ","*",I2008,"/",L2008,"чел.")</f>
        <v>70 сайтов *0/0чел.</v>
      </c>
      <c r="N2008" s="133">
        <f>N1624</f>
        <v>5928.7299999999959</v>
      </c>
      <c r="O2008" s="142" t="e">
        <f t="shared" si="287"/>
        <v>#DIV/0!</v>
      </c>
      <c r="P2008" s="93"/>
      <c r="Q2008" s="93"/>
    </row>
    <row r="2009" spans="1:17" s="94" customFormat="1" hidden="1" x14ac:dyDescent="0.25">
      <c r="A2009" s="276"/>
      <c r="B2009" s="279"/>
      <c r="C2009" s="201" t="s">
        <v>257</v>
      </c>
      <c r="D2009" s="208"/>
      <c r="E2009" s="96"/>
      <c r="F2009" s="206"/>
      <c r="G2009" s="168"/>
      <c r="H2009" s="182"/>
      <c r="I2009" s="176"/>
      <c r="J2009" s="182"/>
      <c r="K2009" s="184"/>
      <c r="L2009" s="184"/>
      <c r="M2009" s="178"/>
      <c r="N2009" s="139"/>
      <c r="O2009" s="140" t="e">
        <f>SUM(O1995:O2008)</f>
        <v>#DIV/0!</v>
      </c>
      <c r="P2009" s="93"/>
      <c r="Q2009" s="93"/>
    </row>
    <row r="2010" spans="1:17" s="94" customFormat="1" ht="75" hidden="1" x14ac:dyDescent="0.25">
      <c r="A2010" s="276"/>
      <c r="B2010" s="279"/>
      <c r="C2010" s="198" t="s">
        <v>207</v>
      </c>
      <c r="D2010" s="166" t="s">
        <v>18</v>
      </c>
      <c r="E2010" s="166" t="s">
        <v>19</v>
      </c>
      <c r="F2010" s="210" t="s">
        <v>206</v>
      </c>
      <c r="G2010" s="168" t="e">
        <f>MROUND(H2010*K2010*I2010/L2010,0.000001)</f>
        <v>#DIV/0!</v>
      </c>
      <c r="H2010" s="182">
        <f>H1626</f>
        <v>0</v>
      </c>
      <c r="I2010" s="176">
        <f>I2008</f>
        <v>0</v>
      </c>
      <c r="J2010" s="182"/>
      <c r="K2010" s="184">
        <v>12</v>
      </c>
      <c r="L2010" s="184">
        <f>'норма часов'!$H$10</f>
        <v>0</v>
      </c>
      <c r="M2010" s="178" t="str">
        <f>CONCATENATE(H2010," ",F2010," ","в мес.","*",K2010,"мес.","*",I2010,"/",L2010,"чел.")</f>
        <v>0 чел.(получатели пособия) в мес.*12мес.*0/0чел.</v>
      </c>
      <c r="N2010" s="133">
        <v>50</v>
      </c>
      <c r="O2010" s="142" t="e">
        <f>MROUND(G2010*N2010,0.000001)</f>
        <v>#DIV/0!</v>
      </c>
      <c r="P2010" s="93"/>
      <c r="Q2010" s="93"/>
    </row>
    <row r="2011" spans="1:17" s="94" customFormat="1" ht="30" hidden="1" x14ac:dyDescent="0.25">
      <c r="A2011" s="276"/>
      <c r="B2011" s="279"/>
      <c r="C2011" s="198" t="s">
        <v>67</v>
      </c>
      <c r="D2011" s="166" t="s">
        <v>124</v>
      </c>
      <c r="E2011" s="193" t="s">
        <v>26</v>
      </c>
      <c r="F2011" s="181" t="s">
        <v>26</v>
      </c>
      <c r="G2011" s="168" t="e">
        <f>MROUND(H2011*K2011*I2011/L2011,0.0000001)</f>
        <v>#DIV/0!</v>
      </c>
      <c r="H2011" s="171">
        <f>H1627</f>
        <v>183</v>
      </c>
      <c r="I2011" s="176">
        <f t="shared" si="285"/>
        <v>0</v>
      </c>
      <c r="J2011" s="182"/>
      <c r="K2011" s="184">
        <v>1</v>
      </c>
      <c r="L2011" s="184">
        <f>'норма часов'!$H$10</f>
        <v>0</v>
      </c>
      <c r="M2011" s="178" t="str">
        <f>CONCATENATE(H2011," ",F2011," ","*",I2011,"/",L2011,"чел.")</f>
        <v>183 шт *0/0чел.</v>
      </c>
      <c r="N2011" s="133">
        <f>N1627</f>
        <v>2242.8983606557385</v>
      </c>
      <c r="O2011" s="142" t="e">
        <f>MROUND(G2011*N2011,0.000001)</f>
        <v>#DIV/0!</v>
      </c>
      <c r="P2011" s="93"/>
      <c r="Q2011" s="93"/>
    </row>
    <row r="2012" spans="1:17" s="94" customFormat="1" hidden="1" x14ac:dyDescent="0.25">
      <c r="A2012" s="276"/>
      <c r="B2012" s="279"/>
      <c r="C2012" s="269" t="s">
        <v>226</v>
      </c>
      <c r="D2012" s="166" t="s">
        <v>40</v>
      </c>
      <c r="E2012" s="180" t="s">
        <v>26</v>
      </c>
      <c r="F2012" s="180" t="s">
        <v>48</v>
      </c>
      <c r="G2012" s="168" t="e">
        <f>MROUND(H2012*K2012*I2012/L2012,0.000001)</f>
        <v>#DIV/0!</v>
      </c>
      <c r="H2012" s="171">
        <f>H1628</f>
        <v>284</v>
      </c>
      <c r="I2012" s="176">
        <f>I2008</f>
        <v>0</v>
      </c>
      <c r="J2012" s="182"/>
      <c r="K2012" s="184">
        <v>1</v>
      </c>
      <c r="L2012" s="184">
        <f>'норма часов'!$H$10</f>
        <v>0</v>
      </c>
      <c r="M2012" s="178" t="str">
        <f>CONCATENATE(H2012," ",F2012," ","*",I2012,"/",L2012,"чел.")</f>
        <v>284 шт. *0/0чел.</v>
      </c>
      <c r="N2012" s="133">
        <f>N1628</f>
        <v>741.09003521126647</v>
      </c>
      <c r="O2012" s="142" t="e">
        <f>MROUND(G2012*N2012,0.000001)</f>
        <v>#DIV/0!</v>
      </c>
      <c r="P2012" s="93"/>
      <c r="Q2012" s="93"/>
    </row>
    <row r="2013" spans="1:17" s="94" customFormat="1" ht="30" hidden="1" x14ac:dyDescent="0.25">
      <c r="A2013" s="276"/>
      <c r="B2013" s="279"/>
      <c r="C2013" s="269"/>
      <c r="D2013" s="166" t="s">
        <v>123</v>
      </c>
      <c r="E2013" s="180" t="s">
        <v>26</v>
      </c>
      <c r="F2013" s="180" t="s">
        <v>48</v>
      </c>
      <c r="G2013" s="168" t="e">
        <f>MROUND(H2013*K2013*I2013/L2013,0.00000001)</f>
        <v>#DIV/0!</v>
      </c>
      <c r="H2013" s="171">
        <f>H1629</f>
        <v>0</v>
      </c>
      <c r="I2013" s="176">
        <f t="shared" si="285"/>
        <v>0</v>
      </c>
      <c r="J2013" s="182"/>
      <c r="K2013" s="184">
        <v>1</v>
      </c>
      <c r="L2013" s="184">
        <f>'норма часов'!$H$10</f>
        <v>0</v>
      </c>
      <c r="M2013" s="178" t="str">
        <f>CONCATENATE(H2013," ",F2013," ","*",I2013,"/",L2013,"чел.")</f>
        <v>0 шт. *0/0чел.</v>
      </c>
      <c r="N2013" s="133">
        <f>N1629</f>
        <v>0</v>
      </c>
      <c r="O2013" s="142" t="e">
        <f>MROUND(G2013*N2013,0.000001)</f>
        <v>#DIV/0!</v>
      </c>
      <c r="P2013" s="93"/>
      <c r="Q2013" s="93"/>
    </row>
    <row r="2014" spans="1:17" s="94" customFormat="1" hidden="1" x14ac:dyDescent="0.25">
      <c r="A2014" s="277"/>
      <c r="B2014" s="280"/>
      <c r="C2014" s="221" t="s">
        <v>258</v>
      </c>
      <c r="D2014" s="166"/>
      <c r="E2014" s="180"/>
      <c r="F2014" s="180"/>
      <c r="G2014" s="168"/>
      <c r="H2014" s="171"/>
      <c r="I2014" s="176"/>
      <c r="J2014" s="182"/>
      <c r="K2014" s="184"/>
      <c r="L2014" s="184"/>
      <c r="M2014" s="178"/>
      <c r="N2014" s="139"/>
      <c r="O2014" s="140" t="e">
        <f>SUM(O2012:O2013)</f>
        <v>#DIV/0!</v>
      </c>
      <c r="P2014" s="93"/>
      <c r="Q2014" s="93"/>
    </row>
    <row r="2015" spans="1:17" s="94" customFormat="1" x14ac:dyDescent="0.25">
      <c r="A2015" s="275" t="str">
        <f>CONCATENATE('норма часов'!$B$11,",  ",'норма часов'!$C$11,", ",'норма часов'!$D$11,", ",'норма часов'!$F$11)</f>
        <v>Присмотр и уход,  физические лица за исключением льготных категорий, от 3 лет до 8 лет, группа продленного дня</v>
      </c>
      <c r="B2015" s="278" t="str">
        <f>'норма часов'!$A$11</f>
        <v>880900О.99.0.ББ08АА51000</v>
      </c>
      <c r="C2015" s="170"/>
      <c r="D2015" s="281" t="s">
        <v>15</v>
      </c>
      <c r="E2015" s="281"/>
      <c r="F2015" s="281"/>
      <c r="G2015" s="282"/>
      <c r="H2015" s="171"/>
      <c r="I2015" s="176"/>
      <c r="J2015" s="171"/>
      <c r="K2015" s="177"/>
      <c r="L2015" s="177"/>
      <c r="M2015" s="197"/>
      <c r="N2015" s="139"/>
      <c r="O2015" s="140">
        <f>O2016+O2021+O2032</f>
        <v>50871.957433999996</v>
      </c>
      <c r="P2015" s="93"/>
      <c r="Q2015" s="93">
        <f t="shared" si="275"/>
        <v>0</v>
      </c>
    </row>
    <row r="2016" spans="1:17" s="94" customFormat="1" x14ac:dyDescent="0.25">
      <c r="A2016" s="276"/>
      <c r="B2016" s="279"/>
      <c r="C2016" s="167"/>
      <c r="D2016" s="283" t="s">
        <v>49</v>
      </c>
      <c r="E2016" s="283"/>
      <c r="F2016" s="283"/>
      <c r="G2016" s="284"/>
      <c r="H2016" s="171"/>
      <c r="I2016" s="176"/>
      <c r="J2016" s="171"/>
      <c r="K2016" s="177"/>
      <c r="L2016" s="177"/>
      <c r="M2016" s="178"/>
      <c r="N2016" s="133"/>
      <c r="O2016" s="140">
        <f>O2018+O2020</f>
        <v>23093.119054000003</v>
      </c>
      <c r="P2016" s="93"/>
      <c r="Q2016" s="93">
        <f t="shared" si="275"/>
        <v>0</v>
      </c>
    </row>
    <row r="2017" spans="1:17" s="94" customFormat="1" x14ac:dyDescent="0.25">
      <c r="A2017" s="276"/>
      <c r="B2017" s="279"/>
      <c r="C2017" s="167">
        <v>211</v>
      </c>
      <c r="D2017" s="179" t="s">
        <v>73</v>
      </c>
      <c r="E2017" s="180" t="s">
        <v>87</v>
      </c>
      <c r="F2017" s="181" t="s">
        <v>87</v>
      </c>
      <c r="G2017" s="168">
        <f>MROUND(H2017*K2017*I2017/L2017,0.00000001)</f>
        <v>0.95309575000000002</v>
      </c>
      <c r="H2017" s="182">
        <f>H1537</f>
        <v>754.5</v>
      </c>
      <c r="I2017" s="183">
        <f>'норма часов'!$K$11</f>
        <v>2.631698E-3</v>
      </c>
      <c r="J2017" s="182"/>
      <c r="K2017" s="184">
        <v>12</v>
      </c>
      <c r="L2017" s="184">
        <f>'норма часов'!$H$11</f>
        <v>25</v>
      </c>
      <c r="M2017" s="178" t="str">
        <f>CONCATENATE(H2017," ",F2017," ","в мес.","*",K2017,"мес.","*",I2017,"/",L2017,"чел.")</f>
        <v>754,5 шт. ед в мес.*12мес.*0,002631698/25чел.</v>
      </c>
      <c r="N2017" s="133">
        <f>N1537</f>
        <v>18609.515968632655</v>
      </c>
      <c r="O2017" s="141">
        <f>MROUND(G2017*N2017,0.000001)</f>
        <v>17736.650579000001</v>
      </c>
      <c r="P2017" s="93"/>
      <c r="Q2017" s="93">
        <f t="shared" si="275"/>
        <v>443416.26447500003</v>
      </c>
    </row>
    <row r="2018" spans="1:17" s="94" customFormat="1" x14ac:dyDescent="0.25">
      <c r="A2018" s="276"/>
      <c r="B2018" s="279"/>
      <c r="C2018" s="170" t="s">
        <v>249</v>
      </c>
      <c r="D2018" s="179"/>
      <c r="E2018" s="180"/>
      <c r="F2018" s="181"/>
      <c r="G2018" s="168"/>
      <c r="H2018" s="182"/>
      <c r="I2018" s="217"/>
      <c r="J2018" s="182"/>
      <c r="K2018" s="184"/>
      <c r="L2018" s="184"/>
      <c r="M2018" s="178"/>
      <c r="N2018" s="139"/>
      <c r="O2018" s="140">
        <f>SUM(O2017)</f>
        <v>17736.650579000001</v>
      </c>
      <c r="P2018" s="93"/>
      <c r="Q2018" s="93">
        <f t="shared" si="275"/>
        <v>0</v>
      </c>
    </row>
    <row r="2019" spans="1:17" s="94" customFormat="1" x14ac:dyDescent="0.25">
      <c r="A2019" s="276"/>
      <c r="B2019" s="279"/>
      <c r="C2019" s="167">
        <v>213</v>
      </c>
      <c r="D2019" s="179" t="s">
        <v>74</v>
      </c>
      <c r="E2019" s="180" t="s">
        <v>75</v>
      </c>
      <c r="F2019" s="181"/>
      <c r="G2019" s="168">
        <v>30.2</v>
      </c>
      <c r="H2019" s="171"/>
      <c r="I2019" s="176">
        <f>I2017</f>
        <v>2.631698E-3</v>
      </c>
      <c r="J2019" s="171"/>
      <c r="K2019" s="177"/>
      <c r="L2019" s="184">
        <f>'норма часов'!$H$11</f>
        <v>25</v>
      </c>
      <c r="M2019" s="178"/>
      <c r="N2019" s="133"/>
      <c r="O2019" s="142">
        <f>MROUND(O2017*0.302,0.000001)</f>
        <v>5356.4684749999997</v>
      </c>
      <c r="P2019" s="93"/>
      <c r="Q2019" s="93">
        <f t="shared" si="275"/>
        <v>133911.71187499998</v>
      </c>
    </row>
    <row r="2020" spans="1:17" s="94" customFormat="1" x14ac:dyDescent="0.25">
      <c r="A2020" s="276"/>
      <c r="B2020" s="279"/>
      <c r="C2020" s="170" t="s">
        <v>250</v>
      </c>
      <c r="D2020" s="179"/>
      <c r="E2020" s="180"/>
      <c r="F2020" s="181"/>
      <c r="G2020" s="168"/>
      <c r="H2020" s="171"/>
      <c r="I2020" s="176"/>
      <c r="J2020" s="171"/>
      <c r="K2020" s="177"/>
      <c r="L2020" s="184"/>
      <c r="M2020" s="178"/>
      <c r="N2020" s="139"/>
      <c r="O2020" s="140">
        <f>SUM(O2019)</f>
        <v>5356.4684749999997</v>
      </c>
      <c r="P2020" s="93"/>
      <c r="Q2020" s="93">
        <f t="shared" ref="Q2020:Q2090" si="288">O2020*L2020</f>
        <v>0</v>
      </c>
    </row>
    <row r="2021" spans="1:17" s="94" customFormat="1" x14ac:dyDescent="0.25">
      <c r="A2021" s="276"/>
      <c r="B2021" s="279"/>
      <c r="C2021" s="167"/>
      <c r="D2021" s="285" t="s">
        <v>50</v>
      </c>
      <c r="E2021" s="285"/>
      <c r="F2021" s="285"/>
      <c r="G2021" s="284"/>
      <c r="H2021" s="171"/>
      <c r="I2021" s="176">
        <f>I2019</f>
        <v>2.631698E-3</v>
      </c>
      <c r="J2021" s="171"/>
      <c r="K2021" s="177"/>
      <c r="L2021" s="184"/>
      <c r="M2021" s="178"/>
      <c r="N2021" s="133"/>
      <c r="O2021" s="140">
        <f>O2025+O2026+O2027+O2028+O2029++O2030</f>
        <v>27778.838379999997</v>
      </c>
      <c r="P2021" s="93"/>
      <c r="Q2021" s="93">
        <f t="shared" si="288"/>
        <v>0</v>
      </c>
    </row>
    <row r="2022" spans="1:17" s="94" customFormat="1" x14ac:dyDescent="0.25">
      <c r="A2022" s="276"/>
      <c r="B2022" s="279"/>
      <c r="C2022" s="270" t="s">
        <v>67</v>
      </c>
      <c r="D2022" s="166"/>
      <c r="E2022" s="193"/>
      <c r="F2022" s="181" t="s">
        <v>26</v>
      </c>
      <c r="G2022" s="168"/>
      <c r="H2022" s="171">
        <f>H1542</f>
        <v>0</v>
      </c>
      <c r="I2022" s="176">
        <f t="shared" ref="I2022:I2092" si="289">I2021</f>
        <v>2.631698E-3</v>
      </c>
      <c r="J2022" s="182"/>
      <c r="K2022" s="184">
        <v>1</v>
      </c>
      <c r="L2022" s="184">
        <f>'норма часов'!$H$11</f>
        <v>25</v>
      </c>
      <c r="M2022" s="178"/>
      <c r="N2022" s="133">
        <f>N1542</f>
        <v>0</v>
      </c>
      <c r="O2022" s="142">
        <f>MROUND(G2022*N2022,0.000001)</f>
        <v>0</v>
      </c>
      <c r="P2022" s="93"/>
      <c r="Q2022" s="93">
        <f t="shared" si="288"/>
        <v>0</v>
      </c>
    </row>
    <row r="2023" spans="1:17" s="94" customFormat="1" x14ac:dyDescent="0.25">
      <c r="A2023" s="276"/>
      <c r="B2023" s="279"/>
      <c r="C2023" s="270"/>
      <c r="D2023" s="166"/>
      <c r="E2023" s="193"/>
      <c r="F2023" s="181" t="s">
        <v>26</v>
      </c>
      <c r="G2023" s="168"/>
      <c r="H2023" s="171">
        <f>H1543</f>
        <v>0</v>
      </c>
      <c r="I2023" s="176">
        <f t="shared" si="289"/>
        <v>2.631698E-3</v>
      </c>
      <c r="J2023" s="182"/>
      <c r="K2023" s="184">
        <v>1</v>
      </c>
      <c r="L2023" s="184">
        <f>'норма часов'!$H$11</f>
        <v>25</v>
      </c>
      <c r="M2023" s="178"/>
      <c r="N2023" s="133">
        <f>N1543</f>
        <v>0</v>
      </c>
      <c r="O2023" s="142">
        <f>MROUND(G2023*N2023,0.000001)</f>
        <v>0</v>
      </c>
      <c r="P2023" s="93"/>
      <c r="Q2023" s="93">
        <f t="shared" si="288"/>
        <v>0</v>
      </c>
    </row>
    <row r="2024" spans="1:17" s="94" customFormat="1" x14ac:dyDescent="0.25">
      <c r="A2024" s="276"/>
      <c r="B2024" s="279"/>
      <c r="C2024" s="270"/>
      <c r="D2024" s="166"/>
      <c r="E2024" s="193"/>
      <c r="F2024" s="181" t="s">
        <v>26</v>
      </c>
      <c r="G2024" s="168"/>
      <c r="H2024" s="171">
        <f>H1544</f>
        <v>0</v>
      </c>
      <c r="I2024" s="176">
        <f t="shared" si="289"/>
        <v>2.631698E-3</v>
      </c>
      <c r="J2024" s="182"/>
      <c r="K2024" s="184">
        <v>1</v>
      </c>
      <c r="L2024" s="184">
        <f>'норма часов'!$H$11</f>
        <v>25</v>
      </c>
      <c r="M2024" s="178"/>
      <c r="N2024" s="133">
        <f>N1544</f>
        <v>0</v>
      </c>
      <c r="O2024" s="142">
        <f>MROUND(G2024*N2024,0.000001)</f>
        <v>0</v>
      </c>
      <c r="P2024" s="93"/>
      <c r="Q2024" s="93">
        <f t="shared" si="288"/>
        <v>0</v>
      </c>
    </row>
    <row r="2025" spans="1:17" s="94" customFormat="1" x14ac:dyDescent="0.25">
      <c r="A2025" s="276"/>
      <c r="B2025" s="279"/>
      <c r="C2025" s="170" t="s">
        <v>251</v>
      </c>
      <c r="D2025" s="166"/>
      <c r="E2025" s="193"/>
      <c r="F2025" s="181"/>
      <c r="G2025" s="168"/>
      <c r="H2025" s="171"/>
      <c r="I2025" s="176"/>
      <c r="J2025" s="182"/>
      <c r="K2025" s="184"/>
      <c r="L2025" s="184"/>
      <c r="M2025" s="178"/>
      <c r="N2025" s="139"/>
      <c r="O2025" s="140">
        <f>SUM(O2022:O2024)</f>
        <v>0</v>
      </c>
      <c r="P2025" s="93"/>
      <c r="Q2025" s="93">
        <f t="shared" si="288"/>
        <v>0</v>
      </c>
    </row>
    <row r="2026" spans="1:17" s="94" customFormat="1" x14ac:dyDescent="0.25">
      <c r="A2026" s="276"/>
      <c r="B2026" s="279"/>
      <c r="C2026" s="167" t="s">
        <v>91</v>
      </c>
      <c r="D2026" s="166"/>
      <c r="E2026" s="180"/>
      <c r="F2026" s="181">
        <v>0</v>
      </c>
      <c r="G2026" s="168"/>
      <c r="H2026" s="171"/>
      <c r="I2026" s="176">
        <f>I2024</f>
        <v>2.631698E-3</v>
      </c>
      <c r="J2026" s="182"/>
      <c r="K2026" s="184"/>
      <c r="L2026" s="184"/>
      <c r="M2026" s="178"/>
      <c r="N2026" s="133"/>
      <c r="O2026" s="142">
        <f>MROUND(G2026*N2026,0.000001)</f>
        <v>0</v>
      </c>
      <c r="P2026" s="93"/>
      <c r="Q2026" s="93">
        <f t="shared" si="288"/>
        <v>0</v>
      </c>
    </row>
    <row r="2027" spans="1:17" s="94" customFormat="1" ht="30" x14ac:dyDescent="0.25">
      <c r="A2027" s="276"/>
      <c r="B2027" s="279"/>
      <c r="C2027" s="167" t="s">
        <v>93</v>
      </c>
      <c r="D2027" s="218" t="s">
        <v>94</v>
      </c>
      <c r="E2027" s="180" t="s">
        <v>95</v>
      </c>
      <c r="F2027" s="181" t="s">
        <v>95</v>
      </c>
      <c r="G2027" s="196">
        <f>G1547</f>
        <v>247</v>
      </c>
      <c r="H2027" s="171">
        <f>H1547</f>
        <v>247</v>
      </c>
      <c r="I2027" s="176">
        <f t="shared" si="289"/>
        <v>2.631698E-3</v>
      </c>
      <c r="J2027" s="182"/>
      <c r="K2027" s="184">
        <v>1</v>
      </c>
      <c r="L2027" s="184">
        <f>'норма часов'!$H$11</f>
        <v>25</v>
      </c>
      <c r="M2027" s="178" t="str">
        <f>CONCATENATE(G2027,"- фактичесое посещение 1 ребенка в год")</f>
        <v>247- фактичесое посещение 1 ребенка в год</v>
      </c>
      <c r="N2027" s="133">
        <f>N1547</f>
        <v>103.30800858029397</v>
      </c>
      <c r="O2027" s="142">
        <f>MROUND(G2027*N2027,0.000001)</f>
        <v>25517.078118999998</v>
      </c>
      <c r="P2027" s="93"/>
      <c r="Q2027" s="93">
        <f t="shared" si="288"/>
        <v>637926.95297499991</v>
      </c>
    </row>
    <row r="2028" spans="1:17" s="94" customFormat="1" ht="30" x14ac:dyDescent="0.25">
      <c r="A2028" s="276"/>
      <c r="B2028" s="279"/>
      <c r="C2028" s="167" t="s">
        <v>96</v>
      </c>
      <c r="D2028" s="166" t="s">
        <v>97</v>
      </c>
      <c r="E2028" s="180" t="s">
        <v>98</v>
      </c>
      <c r="F2028" s="181" t="s">
        <v>203</v>
      </c>
      <c r="G2028" s="168">
        <f>MROUND(H2028*K2028*I2028/L2028,0.000001)</f>
        <v>2.1053579999999998</v>
      </c>
      <c r="H2028" s="171">
        <f>H1548</f>
        <v>20000</v>
      </c>
      <c r="I2028" s="176">
        <f t="shared" si="289"/>
        <v>2.631698E-3</v>
      </c>
      <c r="J2028" s="182"/>
      <c r="K2028" s="184">
        <v>1</v>
      </c>
      <c r="L2028" s="184">
        <f>'норма часов'!$H$11</f>
        <v>25</v>
      </c>
      <c r="M2028" s="178" t="str">
        <f>CONCATENATE(H2028," ",F2028," ","*",I2028,"/",L2028,"чел.")</f>
        <v>20000 компл. *0,002631698/25чел.</v>
      </c>
      <c r="N2028" s="133">
        <f>N1548</f>
        <v>402.27559200000002</v>
      </c>
      <c r="O2028" s="142">
        <f>MROUND(G2028*N2028,0.000001)</f>
        <v>846.93413599999997</v>
      </c>
      <c r="P2028" s="93"/>
      <c r="Q2028" s="93">
        <f t="shared" si="288"/>
        <v>21173.3534</v>
      </c>
    </row>
    <row r="2029" spans="1:17" s="94" customFormat="1" ht="30" x14ac:dyDescent="0.25">
      <c r="A2029" s="276"/>
      <c r="B2029" s="279"/>
      <c r="C2029" s="270" t="s">
        <v>85</v>
      </c>
      <c r="D2029" s="166" t="s">
        <v>99</v>
      </c>
      <c r="E2029" s="180" t="s">
        <v>202</v>
      </c>
      <c r="F2029" s="181" t="s">
        <v>204</v>
      </c>
      <c r="G2029" s="168">
        <f>MROUND(H2029*K2029*I2029/L2029,0.000001)</f>
        <v>0.63413399999999998</v>
      </c>
      <c r="H2029" s="171">
        <f>H1549</f>
        <v>502</v>
      </c>
      <c r="I2029" s="176">
        <f t="shared" si="289"/>
        <v>2.631698E-3</v>
      </c>
      <c r="J2029" s="182"/>
      <c r="K2029" s="184">
        <v>12</v>
      </c>
      <c r="L2029" s="184">
        <f>'норма часов'!$H$11</f>
        <v>25</v>
      </c>
      <c r="M2029" s="178" t="str">
        <f>CONCATENATE(H2029," ",F2029," ","*",I2029,"/",L2029,"чел.")</f>
        <v>502 гр. *0,002631698/25чел.</v>
      </c>
      <c r="N2029" s="133">
        <f>N1549</f>
        <v>2231.1153867861885</v>
      </c>
      <c r="O2029" s="142">
        <f>MROUND(G2029*N2029,0.000001)</f>
        <v>1414.826125</v>
      </c>
      <c r="P2029" s="93"/>
      <c r="Q2029" s="93">
        <f t="shared" si="288"/>
        <v>35370.653125000004</v>
      </c>
    </row>
    <row r="2030" spans="1:17" s="94" customFormat="1" x14ac:dyDescent="0.25">
      <c r="A2030" s="276"/>
      <c r="B2030" s="279"/>
      <c r="C2030" s="270"/>
      <c r="D2030" s="166"/>
      <c r="E2030" s="180"/>
      <c r="F2030" s="181" t="s">
        <v>203</v>
      </c>
      <c r="G2030" s="168"/>
      <c r="H2030" s="171">
        <f>H1550</f>
        <v>0</v>
      </c>
      <c r="I2030" s="176">
        <f t="shared" si="289"/>
        <v>2.631698E-3</v>
      </c>
      <c r="J2030" s="182"/>
      <c r="K2030" s="184">
        <v>1</v>
      </c>
      <c r="L2030" s="184">
        <f>'норма часов'!$H$11</f>
        <v>25</v>
      </c>
      <c r="M2030" s="178"/>
      <c r="N2030" s="133">
        <f>N1838</f>
        <v>0</v>
      </c>
      <c r="O2030" s="142">
        <f>MROUND(G2030*N2030,0.000001)</f>
        <v>0</v>
      </c>
      <c r="P2030" s="93"/>
      <c r="Q2030" s="93">
        <f t="shared" si="288"/>
        <v>0</v>
      </c>
    </row>
    <row r="2031" spans="1:17" s="94" customFormat="1" x14ac:dyDescent="0.25">
      <c r="A2031" s="276"/>
      <c r="B2031" s="279"/>
      <c r="C2031" s="170" t="s">
        <v>259</v>
      </c>
      <c r="D2031" s="283"/>
      <c r="E2031" s="283"/>
      <c r="F2031" s="283"/>
      <c r="G2031" s="284"/>
      <c r="H2031" s="171"/>
      <c r="I2031" s="176">
        <f t="shared" si="289"/>
        <v>2.631698E-3</v>
      </c>
      <c r="J2031" s="171"/>
      <c r="K2031" s="177"/>
      <c r="L2031" s="184"/>
      <c r="M2031" s="197"/>
      <c r="N2031" s="133"/>
      <c r="O2031" s="140">
        <f>O2029+O2030</f>
        <v>1414.826125</v>
      </c>
      <c r="P2031" s="93"/>
      <c r="Q2031" s="93">
        <f t="shared" si="288"/>
        <v>0</v>
      </c>
    </row>
    <row r="2032" spans="1:17" s="92" customFormat="1" x14ac:dyDescent="0.25">
      <c r="A2032" s="276"/>
      <c r="B2032" s="279"/>
      <c r="C2032" s="170"/>
      <c r="D2032" s="283" t="s">
        <v>51</v>
      </c>
      <c r="E2032" s="283"/>
      <c r="F2032" s="283"/>
      <c r="G2032" s="284"/>
      <c r="H2032" s="171"/>
      <c r="I2032" s="172">
        <f t="shared" si="289"/>
        <v>2.631698E-3</v>
      </c>
      <c r="J2032" s="173"/>
      <c r="K2032" s="174"/>
      <c r="L2032" s="184"/>
      <c r="M2032" s="175"/>
      <c r="N2032" s="139"/>
      <c r="O2032" s="140"/>
      <c r="P2032" s="91"/>
      <c r="Q2032" s="93">
        <f t="shared" si="288"/>
        <v>0</v>
      </c>
    </row>
    <row r="2033" spans="1:17" s="94" customFormat="1" x14ac:dyDescent="0.25">
      <c r="A2033" s="276"/>
      <c r="B2033" s="279"/>
      <c r="C2033" s="170"/>
      <c r="D2033" s="286" t="s">
        <v>5</v>
      </c>
      <c r="E2033" s="286"/>
      <c r="F2033" s="286"/>
      <c r="G2033" s="287"/>
      <c r="H2033" s="171"/>
      <c r="I2033" s="176">
        <f t="shared" si="289"/>
        <v>2.631698E-3</v>
      </c>
      <c r="J2033" s="171"/>
      <c r="K2033" s="177"/>
      <c r="L2033" s="184"/>
      <c r="M2033" s="197"/>
      <c r="N2033" s="139"/>
      <c r="O2033" s="140">
        <f>O2034+O2044+O2050+O2052+O2054+O2056+O2058</f>
        <v>54050.833413677916</v>
      </c>
      <c r="P2033" s="93"/>
      <c r="Q2033" s="93"/>
    </row>
    <row r="2034" spans="1:17" s="94" customFormat="1" x14ac:dyDescent="0.25">
      <c r="A2034" s="276"/>
      <c r="B2034" s="279"/>
      <c r="C2034" s="198" t="s">
        <v>57</v>
      </c>
      <c r="D2034" s="286" t="s">
        <v>6</v>
      </c>
      <c r="E2034" s="286"/>
      <c r="F2034" s="286"/>
      <c r="G2034" s="287"/>
      <c r="H2034" s="182"/>
      <c r="I2034" s="176">
        <f t="shared" si="289"/>
        <v>2.631698E-3</v>
      </c>
      <c r="J2034" s="182"/>
      <c r="K2034" s="184"/>
      <c r="L2034" s="184"/>
      <c r="M2034" s="197"/>
      <c r="N2034" s="133"/>
      <c r="O2034" s="140">
        <f>O2035+O2036+O2040+O2043</f>
        <v>20381.116610677906</v>
      </c>
      <c r="P2034" s="93"/>
      <c r="Q2034" s="93">
        <f t="shared" si="288"/>
        <v>0</v>
      </c>
    </row>
    <row r="2035" spans="1:17" s="94" customFormat="1" ht="30" x14ac:dyDescent="0.25">
      <c r="A2035" s="276"/>
      <c r="B2035" s="279"/>
      <c r="C2035" s="198" t="s">
        <v>59</v>
      </c>
      <c r="D2035" s="166" t="s">
        <v>7</v>
      </c>
      <c r="E2035" s="199" t="s">
        <v>8</v>
      </c>
      <c r="F2035" s="199" t="s">
        <v>8</v>
      </c>
      <c r="G2035" s="168">
        <f>MROUND(H2035*K2035*I2035/L2035,0.000001)</f>
        <v>409.64720899999998</v>
      </c>
      <c r="H2035" s="219">
        <f>H1555</f>
        <v>3891472.4332458824</v>
      </c>
      <c r="I2035" s="176">
        <f t="shared" si="289"/>
        <v>2.631698E-3</v>
      </c>
      <c r="J2035" s="182"/>
      <c r="K2035" s="184">
        <v>1</v>
      </c>
      <c r="L2035" s="184">
        <f>'норма часов'!$H$11</f>
        <v>25</v>
      </c>
      <c r="M2035" s="178" t="str">
        <f>CONCATENATE(H2035," ",F2035,"(лимиты выделенные УЖКХ) ","*",I2035,"/",L2035,"чел.")</f>
        <v>3891472,43324588 кВт час.(лимиты выделенные УЖКХ) *0,002631698/25чел.</v>
      </c>
      <c r="N2035" s="133">
        <f>N1555</f>
        <v>10.900877836777333</v>
      </c>
      <c r="O2035" s="142">
        <f>MROUND(G2035*N2035,0.000001)</f>
        <v>4465.5141809999996</v>
      </c>
      <c r="P2035" s="93"/>
      <c r="Q2035" s="93">
        <f t="shared" si="288"/>
        <v>111637.85452499999</v>
      </c>
    </row>
    <row r="2036" spans="1:17" s="94" customFormat="1" ht="30" x14ac:dyDescent="0.25">
      <c r="A2036" s="276"/>
      <c r="B2036" s="279"/>
      <c r="C2036" s="198" t="s">
        <v>60</v>
      </c>
      <c r="D2036" s="166" t="s">
        <v>9</v>
      </c>
      <c r="E2036" s="199" t="s">
        <v>10</v>
      </c>
      <c r="F2036" s="199" t="s">
        <v>10</v>
      </c>
      <c r="G2036" s="168">
        <f>MROUND(H2036*K2036*I2036/L2036,0.0000001)</f>
        <v>3.1370524</v>
      </c>
      <c r="H2036" s="182">
        <f>H1556</f>
        <v>29800.65</v>
      </c>
      <c r="I2036" s="176">
        <f t="shared" si="289"/>
        <v>2.631698E-3</v>
      </c>
      <c r="J2036" s="182"/>
      <c r="K2036" s="184">
        <v>1</v>
      </c>
      <c r="L2036" s="184">
        <f>'норма часов'!$H$11</f>
        <v>25</v>
      </c>
      <c r="M2036" s="178" t="str">
        <f>CONCATENATE(H2036," ",F2036,"(лимиты выделенные УЖКХ) ","*",I2036,"/",L2036,"чел.")</f>
        <v>29800,65 Гкал(лимиты выделенные УЖКХ) *0,002631698/25чел.</v>
      </c>
      <c r="N2036" s="133">
        <f>N1556</f>
        <v>2985.1699006565295</v>
      </c>
      <c r="O2036" s="142">
        <f>MROUND(G2036*N2036,0.000001)</f>
        <v>9364.6344009999993</v>
      </c>
      <c r="P2036" s="93"/>
      <c r="Q2036" s="93">
        <f t="shared" si="288"/>
        <v>234115.86002499997</v>
      </c>
    </row>
    <row r="2037" spans="1:17" s="94" customFormat="1" ht="30" x14ac:dyDescent="0.25">
      <c r="A2037" s="276"/>
      <c r="B2037" s="279"/>
      <c r="C2037" s="269" t="s">
        <v>61</v>
      </c>
      <c r="D2037" s="166" t="s">
        <v>12</v>
      </c>
      <c r="E2037" s="200" t="s">
        <v>11</v>
      </c>
      <c r="F2037" s="200" t="s">
        <v>11</v>
      </c>
      <c r="G2037" s="168">
        <f>MROUND(H2037*K2037*I2037/L2037,0.000001)</f>
        <v>23.983926</v>
      </c>
      <c r="H2037" s="182">
        <f>H1557</f>
        <v>227836.99175999995</v>
      </c>
      <c r="I2037" s="176">
        <f t="shared" si="289"/>
        <v>2.631698E-3</v>
      </c>
      <c r="J2037" s="182"/>
      <c r="K2037" s="184">
        <v>1</v>
      </c>
      <c r="L2037" s="184">
        <f>'норма часов'!$H$11</f>
        <v>25</v>
      </c>
      <c r="M2037" s="178" t="str">
        <f>CONCATENATE(H2037," ",F2037,"(лимиты выделенные УЖКХ) ","*",I2037,"/",L2037,"чел.")</f>
        <v>227836,99176 м3(лимиты выделенные УЖКХ) *0,002631698/25чел.</v>
      </c>
      <c r="N2037" s="133">
        <f>N1653</f>
        <v>54.214179999999992</v>
      </c>
      <c r="O2037" s="142">
        <f>MROUND(G2037*N2037,0.000001)</f>
        <v>1300.268881</v>
      </c>
      <c r="P2037" s="93"/>
      <c r="Q2037" s="93">
        <f t="shared" si="288"/>
        <v>32506.722024999999</v>
      </c>
    </row>
    <row r="2038" spans="1:17" s="94" customFormat="1" ht="30" x14ac:dyDescent="0.25">
      <c r="A2038" s="276"/>
      <c r="B2038" s="279"/>
      <c r="C2038" s="269"/>
      <c r="D2038" s="166" t="s">
        <v>17</v>
      </c>
      <c r="E2038" s="200" t="s">
        <v>11</v>
      </c>
      <c r="F2038" s="200" t="s">
        <v>11</v>
      </c>
      <c r="G2038" s="168">
        <f>MROUND(H2038*K2038*I2038/L2038,0.0000000000001)</f>
        <v>3.28547191686E-2</v>
      </c>
      <c r="H2038" s="182">
        <f>H1558</f>
        <v>26.008809369960769</v>
      </c>
      <c r="I2038" s="176">
        <f t="shared" si="289"/>
        <v>2.631698E-3</v>
      </c>
      <c r="J2038" s="182"/>
      <c r="K2038" s="184">
        <v>12</v>
      </c>
      <c r="L2038" s="184">
        <f>'норма часов'!$H$11</f>
        <v>25</v>
      </c>
      <c r="M2038" s="178" t="str">
        <f>CONCATENATE(H2038," ",F2038,"(лимиты выделенные УЖКХ) ","*",I2038,"/",L2038,"чел.")</f>
        <v>26,0088093699608 м3(лимиты выделенные УЖКХ) *0,002631698/25чел.</v>
      </c>
      <c r="N2038" s="133">
        <f>N1558</f>
        <v>60140.397503878732</v>
      </c>
      <c r="O2038" s="142">
        <f>MROUND(G2038*N2038,0.0000000000001)</f>
        <v>1975.8958706779081</v>
      </c>
      <c r="P2038" s="93"/>
      <c r="Q2038" s="93">
        <f t="shared" si="288"/>
        <v>49397.396766947699</v>
      </c>
    </row>
    <row r="2039" spans="1:17" s="94" customFormat="1" ht="30" x14ac:dyDescent="0.25">
      <c r="A2039" s="276"/>
      <c r="B2039" s="279"/>
      <c r="C2039" s="269"/>
      <c r="D2039" s="166" t="s">
        <v>13</v>
      </c>
      <c r="E2039" s="200" t="s">
        <v>11</v>
      </c>
      <c r="F2039" s="200" t="s">
        <v>11</v>
      </c>
      <c r="G2039" s="168">
        <f>MROUND(H2039*K2039*I2039/L2039,0.000001)</f>
        <v>23.983926</v>
      </c>
      <c r="H2039" s="182">
        <f>H1559</f>
        <v>227836.99175999995</v>
      </c>
      <c r="I2039" s="176">
        <f t="shared" si="289"/>
        <v>2.631698E-3</v>
      </c>
      <c r="J2039" s="182"/>
      <c r="K2039" s="184">
        <v>1</v>
      </c>
      <c r="L2039" s="184">
        <f>'норма часов'!$H$11</f>
        <v>25</v>
      </c>
      <c r="M2039" s="178" t="str">
        <f>CONCATENATE(H2039," ",F2039,"(лимиты выделенные УЖКХ) ","*",I2039,"/",L2039,"чел.")</f>
        <v>227836,99176 м3(лимиты выделенные УЖКХ) *0,002631698/25чел.</v>
      </c>
      <c r="N2039" s="133">
        <f>N1559</f>
        <v>114.50116551414543</v>
      </c>
      <c r="O2039" s="142">
        <f>MROUND(G2039*N2039,0.000001)</f>
        <v>2746.1874809999999</v>
      </c>
      <c r="P2039" s="93"/>
      <c r="Q2039" s="93">
        <f t="shared" si="288"/>
        <v>68654.687024999992</v>
      </c>
    </row>
    <row r="2040" spans="1:17" s="94" customFormat="1" ht="28.5" x14ac:dyDescent="0.25">
      <c r="A2040" s="276"/>
      <c r="B2040" s="279"/>
      <c r="C2040" s="201" t="s">
        <v>253</v>
      </c>
      <c r="D2040" s="166"/>
      <c r="E2040" s="200"/>
      <c r="F2040" s="200"/>
      <c r="G2040" s="168"/>
      <c r="H2040" s="182"/>
      <c r="I2040" s="176"/>
      <c r="J2040" s="182"/>
      <c r="K2040" s="184"/>
      <c r="L2040" s="184"/>
      <c r="M2040" s="178"/>
      <c r="N2040" s="139"/>
      <c r="O2040" s="140">
        <f>SUM(O2037:O2039)</f>
        <v>6022.3522326779075</v>
      </c>
      <c r="P2040" s="93"/>
      <c r="Q2040" s="93">
        <f t="shared" si="288"/>
        <v>0</v>
      </c>
    </row>
    <row r="2041" spans="1:17" s="94" customFormat="1" x14ac:dyDescent="0.25">
      <c r="A2041" s="276"/>
      <c r="B2041" s="279"/>
      <c r="C2041" s="269" t="s">
        <v>208</v>
      </c>
      <c r="D2041" s="166" t="s">
        <v>21</v>
      </c>
      <c r="E2041" s="96" t="s">
        <v>11</v>
      </c>
      <c r="F2041" s="96" t="s">
        <v>11</v>
      </c>
      <c r="G2041" s="168">
        <f>MROUND(H2041*K2041*I2041/L2041,0.00000001)</f>
        <v>3.6811139999999999E-2</v>
      </c>
      <c r="H2041" s="182">
        <f>H1561</f>
        <v>349.68999999999994</v>
      </c>
      <c r="I2041" s="176">
        <f>I2039</f>
        <v>2.631698E-3</v>
      </c>
      <c r="J2041" s="182"/>
      <c r="K2041" s="184">
        <v>1</v>
      </c>
      <c r="L2041" s="184">
        <f>'норма часов'!$H$11</f>
        <v>25</v>
      </c>
      <c r="M2041" s="178" t="str">
        <f>CONCATENATE(H2041," ",F2041," ","*",I2041,"/",L2041,"чел.")</f>
        <v>349,69 м3 *0,002631698/25чел.</v>
      </c>
      <c r="N2041" s="133">
        <f>N1561</f>
        <v>9316.0943407017676</v>
      </c>
      <c r="O2041" s="142">
        <f>MROUND(G2041*N2041,0.000001)</f>
        <v>342.93605299999996</v>
      </c>
      <c r="P2041" s="93"/>
      <c r="Q2041" s="93">
        <f t="shared" si="288"/>
        <v>8573.4013249999989</v>
      </c>
    </row>
    <row r="2042" spans="1:17" s="94" customFormat="1" ht="45" x14ac:dyDescent="0.25">
      <c r="A2042" s="276"/>
      <c r="B2042" s="279"/>
      <c r="C2042" s="269"/>
      <c r="D2042" s="166" t="s">
        <v>22</v>
      </c>
      <c r="E2042" s="96" t="s">
        <v>23</v>
      </c>
      <c r="F2042" s="96" t="s">
        <v>26</v>
      </c>
      <c r="G2042" s="168">
        <f>MROUND(H2042*K2042*I2042/L2042,0.0000001)</f>
        <v>2.9896099999999998E-2</v>
      </c>
      <c r="H2042" s="182">
        <f>H1562</f>
        <v>284</v>
      </c>
      <c r="I2042" s="176">
        <f t="shared" si="289"/>
        <v>2.631698E-3</v>
      </c>
      <c r="J2042" s="182"/>
      <c r="K2042" s="184">
        <v>1</v>
      </c>
      <c r="L2042" s="184">
        <f>'норма часов'!$H$11</f>
        <v>25</v>
      </c>
      <c r="M2042" s="178" t="str">
        <f>CONCATENATE(H2042," ",F2042,"(потребность из расчета 4 контейнера для уборки территории весной и осенью на 1 учреждение)","*",I2042,"/",L2042,"чел.")</f>
        <v>284 шт(потребность из расчета 4 контейнера для уборки территории весной и осенью на 1 учреждение)*0,002631698/25чел.</v>
      </c>
      <c r="N2042" s="133">
        <f>N1850</f>
        <v>6210.8349647887389</v>
      </c>
      <c r="O2042" s="142">
        <f>MROUND(G2042*N2042,0.000001)</f>
        <v>185.679743</v>
      </c>
      <c r="P2042" s="93"/>
      <c r="Q2042" s="93">
        <f t="shared" si="288"/>
        <v>4641.9935750000004</v>
      </c>
    </row>
    <row r="2043" spans="1:17" s="94" customFormat="1" ht="28.5" x14ac:dyDescent="0.25">
      <c r="A2043" s="276"/>
      <c r="B2043" s="279"/>
      <c r="C2043" s="201" t="s">
        <v>254</v>
      </c>
      <c r="D2043" s="166"/>
      <c r="E2043" s="96"/>
      <c r="F2043" s="96"/>
      <c r="G2043" s="168"/>
      <c r="H2043" s="182"/>
      <c r="I2043" s="176"/>
      <c r="J2043" s="182"/>
      <c r="K2043" s="184"/>
      <c r="L2043" s="184"/>
      <c r="M2043" s="178"/>
      <c r="N2043" s="139"/>
      <c r="O2043" s="140">
        <f>SUM(O2041:O2042)</f>
        <v>528.61579599999993</v>
      </c>
      <c r="P2043" s="93"/>
      <c r="Q2043" s="93">
        <f t="shared" si="288"/>
        <v>0</v>
      </c>
    </row>
    <row r="2044" spans="1:17" s="94" customFormat="1" x14ac:dyDescent="0.25">
      <c r="A2044" s="276"/>
      <c r="B2044" s="279"/>
      <c r="C2044" s="198"/>
      <c r="D2044" s="285" t="s">
        <v>14</v>
      </c>
      <c r="E2044" s="285"/>
      <c r="F2044" s="285"/>
      <c r="G2044" s="284"/>
      <c r="H2044" s="204"/>
      <c r="I2044" s="176">
        <f>I2039</f>
        <v>2.631698E-3</v>
      </c>
      <c r="J2044" s="204"/>
      <c r="K2044" s="205"/>
      <c r="L2044" s="184"/>
      <c r="M2044" s="197"/>
      <c r="N2044" s="133"/>
      <c r="O2044" s="140">
        <f>O2048+O2049</f>
        <v>25177.869418999999</v>
      </c>
      <c r="P2044" s="93"/>
      <c r="Q2044" s="93"/>
    </row>
    <row r="2045" spans="1:17" s="94" customFormat="1" x14ac:dyDescent="0.25">
      <c r="A2045" s="276"/>
      <c r="B2045" s="279"/>
      <c r="C2045" s="269" t="s">
        <v>62</v>
      </c>
      <c r="D2045" s="166" t="s">
        <v>41</v>
      </c>
      <c r="E2045" s="193" t="s">
        <v>20</v>
      </c>
      <c r="F2045" s="193" t="s">
        <v>20</v>
      </c>
      <c r="G2045" s="168">
        <f>MROUND(H2045*K2045*I2045/L2045,0.00000001)</f>
        <v>3.64806798</v>
      </c>
      <c r="H2045" s="182">
        <f>H1565</f>
        <v>34655.078000000001</v>
      </c>
      <c r="I2045" s="176">
        <f t="shared" si="289"/>
        <v>2.631698E-3</v>
      </c>
      <c r="J2045" s="182"/>
      <c r="K2045" s="184">
        <v>1</v>
      </c>
      <c r="L2045" s="184">
        <f>'норма часов'!$H$11</f>
        <v>25</v>
      </c>
      <c r="M2045" s="178" t="str">
        <f>CONCATENATE(H2045," ",F2045," ","*",I2045,"/",L2045,"чел.")</f>
        <v>34655,078 м2 *0,002631698/25чел.</v>
      </c>
      <c r="N2045" s="133">
        <f>N1565</f>
        <v>1074.0378076771317</v>
      </c>
      <c r="O2045" s="142">
        <f>MROUND(G2045*N2045,0.000001)</f>
        <v>3918.1629349999998</v>
      </c>
      <c r="P2045" s="93"/>
      <c r="Q2045" s="93">
        <f t="shared" si="288"/>
        <v>97954.073374999993</v>
      </c>
    </row>
    <row r="2046" spans="1:17" s="94" customFormat="1" x14ac:dyDescent="0.25">
      <c r="A2046" s="276"/>
      <c r="B2046" s="279"/>
      <c r="C2046" s="269"/>
      <c r="D2046" s="166" t="s">
        <v>41</v>
      </c>
      <c r="E2046" s="193" t="s">
        <v>78</v>
      </c>
      <c r="F2046" s="193" t="s">
        <v>78</v>
      </c>
      <c r="G2046" s="168">
        <f>MROUND(H2046*K2046*I2046/L2046,0.00000001)</f>
        <v>1.0472052700000001</v>
      </c>
      <c r="H2046" s="182">
        <f>H1566</f>
        <v>9948</v>
      </c>
      <c r="I2046" s="176">
        <f t="shared" si="289"/>
        <v>2.631698E-3</v>
      </c>
      <c r="J2046" s="182"/>
      <c r="K2046" s="184">
        <v>1</v>
      </c>
      <c r="L2046" s="184">
        <f>'норма часов'!$H$11</f>
        <v>25</v>
      </c>
      <c r="M2046" s="178" t="str">
        <f>CONCATENATE(H2046," ",F2046," ","*",I2046,"/",L2046,"чел.")</f>
        <v>9948 погон.м. *0,002631698/25чел.</v>
      </c>
      <c r="N2046" s="133">
        <f>N1566</f>
        <v>2500</v>
      </c>
      <c r="O2046" s="142">
        <f>MROUND(G2046*N2046,0.000001)</f>
        <v>2618.013175</v>
      </c>
      <c r="P2046" s="93"/>
      <c r="Q2046" s="93">
        <f t="shared" si="288"/>
        <v>65450.329375000001</v>
      </c>
    </row>
    <row r="2047" spans="1:17" s="94" customFormat="1" x14ac:dyDescent="0.25">
      <c r="A2047" s="276"/>
      <c r="B2047" s="279"/>
      <c r="C2047" s="269"/>
      <c r="D2047" s="166" t="s">
        <v>41</v>
      </c>
      <c r="E2047" s="193" t="s">
        <v>48</v>
      </c>
      <c r="F2047" s="193" t="s">
        <v>48</v>
      </c>
      <c r="G2047" s="168">
        <f>MROUND(H2047*K2047*I2047/L2047,0.0000000001)</f>
        <v>0.21706245100000002</v>
      </c>
      <c r="H2047" s="182">
        <f>H1567</f>
        <v>2062</v>
      </c>
      <c r="I2047" s="176">
        <f t="shared" si="289"/>
        <v>2.631698E-3</v>
      </c>
      <c r="J2047" s="182"/>
      <c r="K2047" s="184">
        <v>1</v>
      </c>
      <c r="L2047" s="184">
        <f>'норма часов'!$H$11</f>
        <v>25</v>
      </c>
      <c r="M2047" s="178" t="str">
        <f>CONCATENATE(H2047," ",F2047," ","*",I2047,"/",L2047,"чел.")</f>
        <v>2062 шт. *0,002631698/25чел.</v>
      </c>
      <c r="N2047" s="133">
        <f>N1567</f>
        <v>85881.704655674097</v>
      </c>
      <c r="O2047" s="142">
        <f>MROUND(G2047*N2047,0.000001)</f>
        <v>18641.693308999998</v>
      </c>
      <c r="P2047" s="93"/>
      <c r="Q2047" s="93">
        <f t="shared" si="288"/>
        <v>466042.33272499999</v>
      </c>
    </row>
    <row r="2048" spans="1:17" s="94" customFormat="1" ht="28.5" x14ac:dyDescent="0.25">
      <c r="A2048" s="276"/>
      <c r="B2048" s="279"/>
      <c r="C2048" s="201" t="s">
        <v>252</v>
      </c>
      <c r="D2048" s="166"/>
      <c r="E2048" s="193"/>
      <c r="F2048" s="193"/>
      <c r="G2048" s="168"/>
      <c r="H2048" s="182"/>
      <c r="I2048" s="176"/>
      <c r="J2048" s="182"/>
      <c r="K2048" s="184"/>
      <c r="L2048" s="184"/>
      <c r="M2048" s="178"/>
      <c r="N2048" s="139"/>
      <c r="O2048" s="140">
        <f>SUM(O2045:O2047)</f>
        <v>25177.869418999999</v>
      </c>
      <c r="P2048" s="93"/>
      <c r="Q2048" s="93">
        <f t="shared" si="288"/>
        <v>0</v>
      </c>
    </row>
    <row r="2049" spans="1:17" s="94" customFormat="1" x14ac:dyDescent="0.25">
      <c r="A2049" s="276"/>
      <c r="B2049" s="279"/>
      <c r="C2049" s="198" t="s">
        <v>63</v>
      </c>
      <c r="D2049" s="166"/>
      <c r="E2049" s="193"/>
      <c r="F2049" s="193" t="s">
        <v>20</v>
      </c>
      <c r="G2049" s="168"/>
      <c r="H2049" s="182">
        <f>H1953</f>
        <v>0</v>
      </c>
      <c r="I2049" s="176">
        <f>I2047</f>
        <v>2.631698E-3</v>
      </c>
      <c r="J2049" s="182"/>
      <c r="K2049" s="184">
        <v>12</v>
      </c>
      <c r="L2049" s="184">
        <f>'норма часов'!$H$11</f>
        <v>25</v>
      </c>
      <c r="M2049" s="178"/>
      <c r="N2049" s="133">
        <f>N1953</f>
        <v>0</v>
      </c>
      <c r="O2049" s="142">
        <f>MROUND(G2049*N2049,0.000001)</f>
        <v>0</v>
      </c>
      <c r="P2049" s="93"/>
      <c r="Q2049" s="93"/>
    </row>
    <row r="2050" spans="1:17" s="94" customFormat="1" x14ac:dyDescent="0.25">
      <c r="A2050" s="276"/>
      <c r="B2050" s="279"/>
      <c r="C2050" s="198"/>
      <c r="D2050" s="283" t="s">
        <v>52</v>
      </c>
      <c r="E2050" s="283"/>
      <c r="F2050" s="283"/>
      <c r="G2050" s="284"/>
      <c r="H2050" s="171"/>
      <c r="I2050" s="176">
        <f t="shared" si="289"/>
        <v>2.631698E-3</v>
      </c>
      <c r="J2050" s="171"/>
      <c r="K2050" s="177"/>
      <c r="L2050" s="184"/>
      <c r="M2050" s="197"/>
      <c r="N2050" s="133"/>
      <c r="O2050" s="140"/>
      <c r="P2050" s="93"/>
      <c r="Q2050" s="93">
        <f t="shared" si="288"/>
        <v>0</v>
      </c>
    </row>
    <row r="2051" spans="1:17" s="94" customFormat="1" x14ac:dyDescent="0.25">
      <c r="A2051" s="276"/>
      <c r="B2051" s="279"/>
      <c r="C2051" s="198"/>
      <c r="D2051" s="179"/>
      <c r="E2051" s="180"/>
      <c r="F2051" s="181"/>
      <c r="G2051" s="168"/>
      <c r="H2051" s="171"/>
      <c r="I2051" s="176">
        <f t="shared" si="289"/>
        <v>2.631698E-3</v>
      </c>
      <c r="J2051" s="171"/>
      <c r="K2051" s="177"/>
      <c r="L2051" s="184"/>
      <c r="M2051" s="197"/>
      <c r="N2051" s="133"/>
      <c r="O2051" s="142"/>
      <c r="P2051" s="93"/>
      <c r="Q2051" s="93">
        <f t="shared" si="288"/>
        <v>0</v>
      </c>
    </row>
    <row r="2052" spans="1:17" s="94" customFormat="1" x14ac:dyDescent="0.25">
      <c r="A2052" s="276"/>
      <c r="B2052" s="279"/>
      <c r="C2052" s="267" t="s">
        <v>101</v>
      </c>
      <c r="D2052" s="288" t="s">
        <v>53</v>
      </c>
      <c r="E2052" s="288"/>
      <c r="F2052" s="288"/>
      <c r="G2052" s="289"/>
      <c r="H2052" s="171"/>
      <c r="I2052" s="176">
        <f t="shared" si="289"/>
        <v>2.631698E-3</v>
      </c>
      <c r="J2052" s="171"/>
      <c r="K2052" s="177"/>
      <c r="L2052" s="184"/>
      <c r="M2052" s="197"/>
      <c r="N2052" s="133"/>
      <c r="O2052" s="140">
        <f>O2053</f>
        <v>38.724792999999998</v>
      </c>
      <c r="P2052" s="93"/>
      <c r="Q2052" s="93">
        <f t="shared" si="288"/>
        <v>0</v>
      </c>
    </row>
    <row r="2053" spans="1:17" s="94" customFormat="1" ht="45" x14ac:dyDescent="0.25">
      <c r="A2053" s="276"/>
      <c r="B2053" s="279"/>
      <c r="C2053" s="268"/>
      <c r="D2053" s="166" t="s">
        <v>286</v>
      </c>
      <c r="E2053" s="180" t="s">
        <v>26</v>
      </c>
      <c r="F2053" s="180" t="s">
        <v>26</v>
      </c>
      <c r="G2053" s="168">
        <f>MROUND(H2053*K2053*I2053/L2053,0.00000001)</f>
        <v>8.8425050000000005E-2</v>
      </c>
      <c r="H2053" s="171">
        <f>$H$1573</f>
        <v>70</v>
      </c>
      <c r="I2053" s="176">
        <f>I2051</f>
        <v>2.631698E-3</v>
      </c>
      <c r="J2053" s="171"/>
      <c r="K2053" s="177">
        <v>12</v>
      </c>
      <c r="L2053" s="184">
        <f>'норма часов'!$H$11</f>
        <v>25</v>
      </c>
      <c r="M2053" s="178" t="str">
        <f>CONCATENATE(H2053," ",F2053," ","в мес.","*",K2053,"мес.","*",I2053,"/",L2053,"чел.")</f>
        <v>70 шт в мес.*12мес.*0,002631698/25чел.</v>
      </c>
      <c r="N2053" s="133">
        <f>$N$1573</f>
        <v>437.93916666666689</v>
      </c>
      <c r="O2053" s="142">
        <f>MROUND(G2053*N2053,0.000001)</f>
        <v>38.724792999999998</v>
      </c>
      <c r="P2053" s="93"/>
      <c r="Q2053" s="93">
        <f t="shared" si="288"/>
        <v>968.11982499999999</v>
      </c>
    </row>
    <row r="2054" spans="1:17" s="94" customFormat="1" x14ac:dyDescent="0.25">
      <c r="A2054" s="276"/>
      <c r="B2054" s="279"/>
      <c r="C2054" s="269" t="s">
        <v>102</v>
      </c>
      <c r="D2054" s="288" t="s">
        <v>54</v>
      </c>
      <c r="E2054" s="288"/>
      <c r="F2054" s="288"/>
      <c r="G2054" s="289"/>
      <c r="H2054" s="171"/>
      <c r="I2054" s="176">
        <f>I2052</f>
        <v>2.631698E-3</v>
      </c>
      <c r="J2054" s="182"/>
      <c r="K2054" s="177"/>
      <c r="L2054" s="184"/>
      <c r="M2054" s="197"/>
      <c r="N2054" s="133"/>
      <c r="O2054" s="140">
        <f>O2055</f>
        <v>13.250223999999999</v>
      </c>
      <c r="P2054" s="93"/>
      <c r="Q2054" s="93">
        <f t="shared" si="288"/>
        <v>0</v>
      </c>
    </row>
    <row r="2055" spans="1:17" s="94" customFormat="1" x14ac:dyDescent="0.25">
      <c r="A2055" s="276"/>
      <c r="B2055" s="279"/>
      <c r="C2055" s="269"/>
      <c r="D2055" s="179" t="s">
        <v>103</v>
      </c>
      <c r="E2055" s="180" t="s">
        <v>26</v>
      </c>
      <c r="F2055" s="180" t="s">
        <v>26</v>
      </c>
      <c r="G2055" s="168">
        <f>MROUND(H2055*K2055*I2055/L2055,0.00000001)</f>
        <v>5.0528600000000002E-3</v>
      </c>
      <c r="H2055" s="182">
        <v>4</v>
      </c>
      <c r="I2055" s="176">
        <f t="shared" si="289"/>
        <v>2.631698E-3</v>
      </c>
      <c r="J2055" s="182"/>
      <c r="K2055" s="184">
        <v>12</v>
      </c>
      <c r="L2055" s="184">
        <f>'норма часов'!$H$11</f>
        <v>25</v>
      </c>
      <c r="M2055" s="178" t="str">
        <f>CONCATENATE(H2055," ",F2055," ","в мес.","*",K2055,"мес.","*",I2055,"/",L2055,"чел.")</f>
        <v>4 шт в мес.*12мес.*0,002631698/25чел.</v>
      </c>
      <c r="N2055" s="133">
        <f>N1575</f>
        <v>2622.3216666666667</v>
      </c>
      <c r="O2055" s="142">
        <f>MROUND(G2055*N2055,0.000001)</f>
        <v>13.250223999999999</v>
      </c>
      <c r="P2055" s="93"/>
      <c r="Q2055" s="93">
        <f t="shared" si="288"/>
        <v>331.25559999999996</v>
      </c>
    </row>
    <row r="2056" spans="1:17" s="94" customFormat="1" x14ac:dyDescent="0.25">
      <c r="A2056" s="276"/>
      <c r="B2056" s="279"/>
      <c r="C2056" s="198"/>
      <c r="D2056" s="283" t="s">
        <v>55</v>
      </c>
      <c r="E2056" s="283"/>
      <c r="F2056" s="283"/>
      <c r="G2056" s="284"/>
      <c r="H2056" s="171"/>
      <c r="I2056" s="176">
        <f t="shared" si="289"/>
        <v>2.631698E-3</v>
      </c>
      <c r="J2056" s="171"/>
      <c r="K2056" s="177"/>
      <c r="L2056" s="184"/>
      <c r="M2056" s="197"/>
      <c r="N2056" s="133"/>
      <c r="O2056" s="142"/>
      <c r="P2056" s="93"/>
      <c r="Q2056" s="93">
        <f t="shared" si="288"/>
        <v>0</v>
      </c>
    </row>
    <row r="2057" spans="1:17" s="94" customFormat="1" x14ac:dyDescent="0.25">
      <c r="A2057" s="276"/>
      <c r="B2057" s="279"/>
      <c r="C2057" s="198"/>
      <c r="D2057" s="166"/>
      <c r="E2057" s="96"/>
      <c r="F2057" s="206"/>
      <c r="G2057" s="161"/>
      <c r="H2057" s="171"/>
      <c r="I2057" s="176">
        <f t="shared" si="289"/>
        <v>2.631698E-3</v>
      </c>
      <c r="J2057" s="171"/>
      <c r="K2057" s="177"/>
      <c r="L2057" s="184"/>
      <c r="M2057" s="197"/>
      <c r="N2057" s="133"/>
      <c r="O2057" s="142"/>
      <c r="P2057" s="93"/>
      <c r="Q2057" s="93">
        <f t="shared" si="288"/>
        <v>0</v>
      </c>
    </row>
    <row r="2058" spans="1:17" s="94" customFormat="1" x14ac:dyDescent="0.25">
      <c r="A2058" s="276"/>
      <c r="B2058" s="279"/>
      <c r="C2058" s="198"/>
      <c r="D2058" s="288" t="s">
        <v>56</v>
      </c>
      <c r="E2058" s="288"/>
      <c r="F2058" s="288"/>
      <c r="G2058" s="289"/>
      <c r="H2058" s="182"/>
      <c r="I2058" s="176">
        <f t="shared" si="289"/>
        <v>2.631698E-3</v>
      </c>
      <c r="J2058" s="182"/>
      <c r="K2058" s="184"/>
      <c r="L2058" s="184"/>
      <c r="M2058" s="197"/>
      <c r="N2058" s="133"/>
      <c r="O2058" s="140">
        <f>O2066+O2089+O2090+O2105+O2106+O2107+O2110</f>
        <v>8439.8723669999999</v>
      </c>
      <c r="P2058" s="93"/>
      <c r="Q2058" s="93"/>
    </row>
    <row r="2059" spans="1:17" s="94" customFormat="1" ht="45" x14ac:dyDescent="0.25">
      <c r="A2059" s="276"/>
      <c r="B2059" s="279"/>
      <c r="C2059" s="269" t="s">
        <v>64</v>
      </c>
      <c r="D2059" s="166" t="s">
        <v>24</v>
      </c>
      <c r="E2059" s="96" t="s">
        <v>20</v>
      </c>
      <c r="F2059" s="96" t="s">
        <v>209</v>
      </c>
      <c r="G2059" s="168">
        <f>MROUND(H2059*K2059*I2059/L2059,0.000001)</f>
        <v>158.42941099999999</v>
      </c>
      <c r="H2059" s="182">
        <f>H1675</f>
        <v>125417.61000000002</v>
      </c>
      <c r="I2059" s="176">
        <f t="shared" si="289"/>
        <v>2.631698E-3</v>
      </c>
      <c r="J2059" s="182"/>
      <c r="K2059" s="184">
        <v>12</v>
      </c>
      <c r="L2059" s="184">
        <f>'норма часов'!$H$11</f>
        <v>25</v>
      </c>
      <c r="M2059" s="178" t="str">
        <f>CONCATENATE(H2059," ",F2059," ","в мес.","*",K2059,"мес.","*",I2059,"/",L2059,"чел.")</f>
        <v>125417,61 м2 (обрабатываемая площадь) в мес.*12мес.*0,002631698/25чел.</v>
      </c>
      <c r="N2059" s="133">
        <f>N1579</f>
        <v>1.2085484114498219</v>
      </c>
      <c r="O2059" s="142">
        <f>MROUND(G2059*N2059,0.000001)</f>
        <v>191.46961299999998</v>
      </c>
      <c r="P2059" s="93"/>
      <c r="Q2059" s="93">
        <f t="shared" si="288"/>
        <v>4786.7403249999998</v>
      </c>
    </row>
    <row r="2060" spans="1:17" s="94" customFormat="1" ht="45" x14ac:dyDescent="0.25">
      <c r="A2060" s="276"/>
      <c r="B2060" s="279"/>
      <c r="C2060" s="269"/>
      <c r="D2060" s="166" t="s">
        <v>77</v>
      </c>
      <c r="E2060" s="96" t="s">
        <v>20</v>
      </c>
      <c r="F2060" s="96" t="s">
        <v>209</v>
      </c>
      <c r="G2060" s="168">
        <f>MROUND(H2060*K2060*I2060/L2060,0.000001)</f>
        <v>158.42941099999999</v>
      </c>
      <c r="H2060" s="182">
        <f>H1772</f>
        <v>125417.61000000002</v>
      </c>
      <c r="I2060" s="176">
        <f t="shared" si="289"/>
        <v>2.631698E-3</v>
      </c>
      <c r="J2060" s="182"/>
      <c r="K2060" s="184">
        <v>12</v>
      </c>
      <c r="L2060" s="184">
        <f>'норма часов'!$H$11</f>
        <v>25</v>
      </c>
      <c r="M2060" s="178" t="str">
        <f>CONCATENATE(H2060," ",F2060," ","в мес.","*",K2060,"мес.","*",I2060,"/",L2060,"чел.")</f>
        <v>125417,61 м2 (обрабатываемая площадь) в мес.*12мес.*0,002631698/25чел.</v>
      </c>
      <c r="N2060" s="133">
        <f>N1580</f>
        <v>1.5961959807717587</v>
      </c>
      <c r="O2060" s="142">
        <f>MROUND(G2060*N2060,0.000001)</f>
        <v>252.884389</v>
      </c>
      <c r="P2060" s="93"/>
      <c r="Q2060" s="93">
        <f t="shared" si="288"/>
        <v>6322.1097250000003</v>
      </c>
    </row>
    <row r="2061" spans="1:17" s="94" customFormat="1" ht="45" x14ac:dyDescent="0.25">
      <c r="A2061" s="276"/>
      <c r="B2061" s="279"/>
      <c r="C2061" s="269"/>
      <c r="D2061" s="166" t="s">
        <v>298</v>
      </c>
      <c r="E2061" s="96" t="s">
        <v>20</v>
      </c>
      <c r="F2061" s="96" t="s">
        <v>209</v>
      </c>
      <c r="G2061" s="168">
        <f>MROUND(H2061*K2061*I2061/L2061,0.00000001)</f>
        <v>158.42941123</v>
      </c>
      <c r="H2061" s="182">
        <f>H1581</f>
        <v>125417.61000000002</v>
      </c>
      <c r="I2061" s="176">
        <f>I2057</f>
        <v>2.631698E-3</v>
      </c>
      <c r="J2061" s="182"/>
      <c r="K2061" s="184">
        <v>12</v>
      </c>
      <c r="L2061" s="184">
        <f>'норма часов'!$H$11</f>
        <v>25</v>
      </c>
      <c r="M2061" s="178" t="str">
        <f t="shared" ref="M2061:M2063" si="290">CONCATENATE(H2061," ",F2061," ","в мес.","*",K2061,"мес.","*",I2061,"/",L2061,"чел.")</f>
        <v>125417,61 м2 (обрабатываемая площадь) в мес.*12мес.*0,002631698/25чел.</v>
      </c>
      <c r="N2061" s="133">
        <f>N1581</f>
        <v>0.57006999123435143</v>
      </c>
      <c r="O2061" s="142">
        <f t="shared" ref="O2061:O2063" si="291">MROUND(G2061*N2061,0.000001)</f>
        <v>90.31585299999999</v>
      </c>
      <c r="P2061" s="93"/>
      <c r="Q2061" s="93">
        <f t="shared" si="288"/>
        <v>2257.8963249999997</v>
      </c>
    </row>
    <row r="2062" spans="1:17" s="94" customFormat="1" ht="45" x14ac:dyDescent="0.25">
      <c r="A2062" s="276"/>
      <c r="B2062" s="279"/>
      <c r="C2062" s="269"/>
      <c r="D2062" s="166" t="s">
        <v>299</v>
      </c>
      <c r="E2062" s="96" t="s">
        <v>20</v>
      </c>
      <c r="F2062" s="96" t="s">
        <v>209</v>
      </c>
      <c r="G2062" s="168">
        <f>MROUND(H2062*K2062*I2062/L2062,0.00000001)</f>
        <v>316.85882247000001</v>
      </c>
      <c r="H2062" s="182">
        <f>$H$1582</f>
        <v>125417.61000000002</v>
      </c>
      <c r="I2062" s="176">
        <f>I2058</f>
        <v>2.631698E-3</v>
      </c>
      <c r="J2062" s="182"/>
      <c r="K2062" s="184">
        <v>24</v>
      </c>
      <c r="L2062" s="184">
        <f>'норма часов'!$H$11</f>
        <v>25</v>
      </c>
      <c r="M2062" s="178" t="str">
        <f>CONCATENATE(H2062," ",F2062," ","в год","*",K2062," раза в год","*",I2062,"/",L2062,"чел.")</f>
        <v>125417,61 м2 (обрабатываемая площадь) в год*24 раза в год*0,002631698/25чел.</v>
      </c>
      <c r="N2062" s="133">
        <f>$N$1582</f>
        <v>2.3942939910910437</v>
      </c>
      <c r="O2062" s="142">
        <f t="shared" si="291"/>
        <v>758.65317499999992</v>
      </c>
      <c r="P2062" s="93"/>
      <c r="Q2062" s="93">
        <f t="shared" si="288"/>
        <v>18966.329374999998</v>
      </c>
    </row>
    <row r="2063" spans="1:17" s="94" customFormat="1" ht="45" x14ac:dyDescent="0.25">
      <c r="A2063" s="276"/>
      <c r="B2063" s="279"/>
      <c r="C2063" s="269"/>
      <c r="D2063" s="166" t="s">
        <v>300</v>
      </c>
      <c r="E2063" s="96" t="s">
        <v>280</v>
      </c>
      <c r="F2063" s="96" t="s">
        <v>281</v>
      </c>
      <c r="G2063" s="168">
        <f>MROUND(H2063*K2063*I2063/L2063,0.00000001)</f>
        <v>3.2843600000000001E-3</v>
      </c>
      <c r="H2063" s="182">
        <f>$H$1583</f>
        <v>31.200000000000021</v>
      </c>
      <c r="I2063" s="176">
        <f>I2059</f>
        <v>2.631698E-3</v>
      </c>
      <c r="J2063" s="182"/>
      <c r="K2063" s="184">
        <v>1</v>
      </c>
      <c r="L2063" s="184">
        <f>'норма часов'!$H$11</f>
        <v>25</v>
      </c>
      <c r="M2063" s="178" t="str">
        <f t="shared" si="290"/>
        <v>31,2 га (обрабатываемая площадь) в мес.*1мес.*0,002631698/25чел.</v>
      </c>
      <c r="N2063" s="133">
        <f>$N$1583</f>
        <v>570.07083333333367</v>
      </c>
      <c r="O2063" s="142">
        <f t="shared" si="291"/>
        <v>1.8723179999999999</v>
      </c>
      <c r="P2063" s="93"/>
      <c r="Q2063" s="93">
        <f t="shared" si="288"/>
        <v>46.807949999999998</v>
      </c>
    </row>
    <row r="2064" spans="1:17" s="94" customFormat="1" ht="45" x14ac:dyDescent="0.25">
      <c r="A2064" s="276"/>
      <c r="B2064" s="279"/>
      <c r="C2064" s="269"/>
      <c r="D2064" s="166" t="s">
        <v>276</v>
      </c>
      <c r="E2064" s="96" t="s">
        <v>280</v>
      </c>
      <c r="F2064" s="96" t="s">
        <v>281</v>
      </c>
      <c r="G2064" s="168">
        <f>MROUND(H2064*K2064*I2064/L2064,0.00000001)</f>
        <v>3.2843600000000001E-3</v>
      </c>
      <c r="H2064" s="182">
        <f>H1584</f>
        <v>31.200000000000021</v>
      </c>
      <c r="I2064" s="176">
        <f>I2060</f>
        <v>2.631698E-3</v>
      </c>
      <c r="J2064" s="182"/>
      <c r="K2064" s="184">
        <v>1</v>
      </c>
      <c r="L2064" s="184">
        <f>'норма часов'!$H$11</f>
        <v>25</v>
      </c>
      <c r="M2064" s="178" t="str">
        <f>CONCATENATE(H2064," ",F2064," ","в мес.","*",K2064,"мес.","*",I2064,"/",L2064,"чел.")</f>
        <v>31,2 га (обрабатываемая площадь) в мес.*1мес.*0,002631698/25чел.</v>
      </c>
      <c r="N2064" s="133">
        <f>N1584</f>
        <v>3102.4108974358965</v>
      </c>
      <c r="O2064" s="142">
        <f>MROUND(G2064*N2064,0.000001)</f>
        <v>10.189434</v>
      </c>
      <c r="P2064" s="93"/>
      <c r="Q2064" s="93">
        <f t="shared" si="288"/>
        <v>254.73585</v>
      </c>
    </row>
    <row r="2065" spans="1:17" s="94" customFormat="1" ht="25.5" x14ac:dyDescent="0.25">
      <c r="A2065" s="276"/>
      <c r="B2065" s="279"/>
      <c r="C2065" s="269"/>
      <c r="D2065" s="166" t="s">
        <v>105</v>
      </c>
      <c r="E2065" s="96" t="s">
        <v>106</v>
      </c>
      <c r="F2065" s="206" t="s">
        <v>210</v>
      </c>
      <c r="G2065" s="168">
        <f>MROUND(H2065*K2065*I2065/L2065,0.000001)</f>
        <v>25.439129999999999</v>
      </c>
      <c r="H2065" s="182">
        <f>H1585</f>
        <v>20138.400000000001</v>
      </c>
      <c r="I2065" s="176">
        <f>I2060</f>
        <v>2.631698E-3</v>
      </c>
      <c r="J2065" s="182"/>
      <c r="K2065" s="184">
        <v>12</v>
      </c>
      <c r="L2065" s="184">
        <f>'норма часов'!$H$11</f>
        <v>25</v>
      </c>
      <c r="M2065" s="178" t="str">
        <f>CONCATENATE(H2065," ",F2065," ","в мес.","*",K2065,"мес.","*",I2065,"/",L2065,"чел.")</f>
        <v>20138,4 кг стираемого белья в мес.*12мес.*0,002631698/25чел.</v>
      </c>
      <c r="N2065" s="133">
        <f>N1585</f>
        <v>74.109099862286286</v>
      </c>
      <c r="O2065" s="142">
        <f>MROUND(G2065*N2065,0.000001)</f>
        <v>1885.2710259999999</v>
      </c>
      <c r="P2065" s="93"/>
      <c r="Q2065" s="93">
        <f t="shared" si="288"/>
        <v>47131.775649999996</v>
      </c>
    </row>
    <row r="2066" spans="1:17" s="94" customFormat="1" ht="28.5" x14ac:dyDescent="0.25">
      <c r="A2066" s="276"/>
      <c r="B2066" s="279"/>
      <c r="C2066" s="201" t="s">
        <v>255</v>
      </c>
      <c r="D2066" s="166"/>
      <c r="E2066" s="96"/>
      <c r="F2066" s="206"/>
      <c r="G2066" s="168"/>
      <c r="H2066" s="182"/>
      <c r="I2066" s="176"/>
      <c r="J2066" s="182"/>
      <c r="K2066" s="184"/>
      <c r="L2066" s="184"/>
      <c r="M2066" s="178"/>
      <c r="N2066" s="139"/>
      <c r="O2066" s="140">
        <f>SUM(O2059:O2065)</f>
        <v>3190.6558079999995</v>
      </c>
      <c r="P2066" s="93"/>
      <c r="Q2066" s="93">
        <f t="shared" si="288"/>
        <v>0</v>
      </c>
    </row>
    <row r="2067" spans="1:17" s="94" customFormat="1" ht="45" x14ac:dyDescent="0.25">
      <c r="A2067" s="276"/>
      <c r="B2067" s="279"/>
      <c r="C2067" s="269" t="s">
        <v>63</v>
      </c>
      <c r="D2067" s="208" t="s">
        <v>301</v>
      </c>
      <c r="E2067" s="96" t="s">
        <v>20</v>
      </c>
      <c r="F2067" s="96" t="s">
        <v>209</v>
      </c>
      <c r="G2067" s="168">
        <f>MROUND(H2067*K2067*I2067/L2067,0.000001)</f>
        <v>0.80191299999999999</v>
      </c>
      <c r="H2067" s="182">
        <f>H1587</f>
        <v>7617.8300000000008</v>
      </c>
      <c r="I2067" s="176">
        <f>I2065</f>
        <v>2.631698E-3</v>
      </c>
      <c r="J2067" s="182"/>
      <c r="K2067" s="184">
        <v>1</v>
      </c>
      <c r="L2067" s="184">
        <f>'норма часов'!$H$11</f>
        <v>25</v>
      </c>
      <c r="M2067" s="178" t="str">
        <f>CONCATENATE(H2067," ",F2067," ","*",I2067,"/",L2067,"чел.")</f>
        <v>7617,83 м2 (обрабатываемая площадь) *0,002631698/25чел.</v>
      </c>
      <c r="N2067" s="133">
        <f>N1587</f>
        <v>71.954072222667094</v>
      </c>
      <c r="O2067" s="142">
        <f>MROUND(G2067*N2067,0.000001)</f>
        <v>57.700905999999996</v>
      </c>
      <c r="P2067" s="93"/>
      <c r="Q2067" s="93">
        <f t="shared" si="288"/>
        <v>1442.5226499999999</v>
      </c>
    </row>
    <row r="2068" spans="1:17" s="94" customFormat="1" ht="60" x14ac:dyDescent="0.25">
      <c r="A2068" s="276"/>
      <c r="B2068" s="279"/>
      <c r="C2068" s="269"/>
      <c r="D2068" s="166" t="s">
        <v>302</v>
      </c>
      <c r="E2068" s="96" t="s">
        <v>26</v>
      </c>
      <c r="F2068" s="206" t="s">
        <v>26</v>
      </c>
      <c r="G2068" s="168">
        <f>MROUND(H2068*K2068*I2068/L2068,0.000001)</f>
        <v>2.8419999999999999E-3</v>
      </c>
      <c r="H2068" s="182">
        <f>H1684</f>
        <v>27</v>
      </c>
      <c r="I2068" s="176">
        <f t="shared" si="289"/>
        <v>2.631698E-3</v>
      </c>
      <c r="J2068" s="182"/>
      <c r="K2068" s="184">
        <v>1</v>
      </c>
      <c r="L2068" s="184">
        <f>'норма часов'!$H$11</f>
        <v>25</v>
      </c>
      <c r="M2068" s="178" t="str">
        <f>CONCATENATE(H2068," ",F2068," ","*",I2068,"/",L2068,"чел.")</f>
        <v>27 шт *0,002631698/25чел.</v>
      </c>
      <c r="N2068" s="133">
        <f>N1588</f>
        <v>6840.8399999999974</v>
      </c>
      <c r="O2068" s="142">
        <f>MROUND(G2068*N2068,0.000001)</f>
        <v>19.441666999999999</v>
      </c>
      <c r="P2068" s="93"/>
      <c r="Q2068" s="93">
        <f t="shared" si="288"/>
        <v>486.041675</v>
      </c>
    </row>
    <row r="2069" spans="1:17" s="94" customFormat="1" ht="45" x14ac:dyDescent="0.25">
      <c r="A2069" s="276"/>
      <c r="B2069" s="279"/>
      <c r="C2069" s="269"/>
      <c r="D2069" s="208" t="s">
        <v>30</v>
      </c>
      <c r="E2069" s="96" t="s">
        <v>45</v>
      </c>
      <c r="F2069" s="206" t="s">
        <v>223</v>
      </c>
      <c r="G2069" s="168">
        <f>MROUND(H2069*K2069*I2069/L2069,0.00000001)</f>
        <v>3.0317159999999999E-2</v>
      </c>
      <c r="H2069" s="182">
        <f>H1685</f>
        <v>72</v>
      </c>
      <c r="I2069" s="176">
        <f t="shared" si="289"/>
        <v>2.631698E-3</v>
      </c>
      <c r="J2069" s="182"/>
      <c r="K2069" s="184">
        <v>4</v>
      </c>
      <c r="L2069" s="184">
        <f>'норма часов'!$H$11</f>
        <v>25</v>
      </c>
      <c r="M2069" s="178" t="str">
        <f>CONCATENATE(H2069," ",F2069," ","в кв.","*",K2069,"кв.","*",I2069,"/",L2069,"чел.")</f>
        <v>72 системы в кв.*4кв.*0,002631698/25чел.</v>
      </c>
      <c r="N2069" s="133">
        <f>N1685</f>
        <v>7250.9742013888936</v>
      </c>
      <c r="O2069" s="142">
        <f>MROUND(G2069*N2069,0.000001)</f>
        <v>219.82894499999998</v>
      </c>
      <c r="P2069" s="93"/>
      <c r="Q2069" s="93">
        <f t="shared" si="288"/>
        <v>5495.7236249999996</v>
      </c>
    </row>
    <row r="2070" spans="1:17" s="94" customFormat="1" ht="60" x14ac:dyDescent="0.25">
      <c r="A2070" s="276"/>
      <c r="B2070" s="279"/>
      <c r="C2070" s="269"/>
      <c r="D2070" s="208" t="s">
        <v>86</v>
      </c>
      <c r="E2070" s="96" t="s">
        <v>45</v>
      </c>
      <c r="F2070" s="206" t="s">
        <v>224</v>
      </c>
      <c r="G2070" s="168">
        <f>MROUND(H2070*K2070*I2070/L2070,0.00000001)</f>
        <v>8.968827E-2</v>
      </c>
      <c r="H2070" s="182">
        <f>H1878</f>
        <v>71</v>
      </c>
      <c r="I2070" s="176">
        <f t="shared" si="289"/>
        <v>2.631698E-3</v>
      </c>
      <c r="J2070" s="182"/>
      <c r="K2070" s="184">
        <v>12</v>
      </c>
      <c r="L2070" s="184">
        <f>'норма часов'!$H$11</f>
        <v>25</v>
      </c>
      <c r="M2070" s="178" t="str">
        <f>CONCATENATE(H2070," ",F2070," ","в мес.","*",K2070,"мес.","*",I2070,"/",L2070,"чел.")</f>
        <v>71 систем в мес.*12мес.*0,002631698/25чел.</v>
      </c>
      <c r="N2070" s="133">
        <f>N1878</f>
        <v>5985.4138028169009</v>
      </c>
      <c r="O2070" s="142">
        <f>MROUND(G2070*N2070,0.000001)</f>
        <v>536.82140900000002</v>
      </c>
      <c r="P2070" s="93"/>
      <c r="Q2070" s="93">
        <f t="shared" si="288"/>
        <v>13420.535225</v>
      </c>
    </row>
    <row r="2071" spans="1:17" s="94" customFormat="1" ht="31.5" x14ac:dyDescent="0.25">
      <c r="A2071" s="276"/>
      <c r="B2071" s="279"/>
      <c r="C2071" s="269"/>
      <c r="D2071" s="211" t="s">
        <v>303</v>
      </c>
      <c r="E2071" s="96" t="s">
        <v>26</v>
      </c>
      <c r="F2071" s="206" t="s">
        <v>26</v>
      </c>
      <c r="G2071" s="168">
        <f>MROUND(H2071*K2071*I2071/L2071,0.000000001)</f>
        <v>4.2107200000000004E-4</v>
      </c>
      <c r="H2071" s="182">
        <f>H1975</f>
        <v>4</v>
      </c>
      <c r="I2071" s="176">
        <f t="shared" si="289"/>
        <v>2.631698E-3</v>
      </c>
      <c r="J2071" s="182"/>
      <c r="K2071" s="184">
        <v>1</v>
      </c>
      <c r="L2071" s="184">
        <f>'норма часов'!$H$11</f>
        <v>25</v>
      </c>
      <c r="M2071" s="178" t="str">
        <f>CONCATENATE(H2071," ",F2071," ","*",I2071,"/",L2071,"чел.")</f>
        <v>4 шт *0,002631698/25чел.</v>
      </c>
      <c r="N2071" s="133">
        <f>N1591</f>
        <v>71374.072499999995</v>
      </c>
      <c r="O2071" s="142">
        <f>MROUND(G2071*N2071,0.000001)</f>
        <v>30.053622999999998</v>
      </c>
      <c r="P2071" s="93"/>
      <c r="Q2071" s="93">
        <f t="shared" si="288"/>
        <v>751.34057499999994</v>
      </c>
    </row>
    <row r="2072" spans="1:17" s="94" customFormat="1" ht="30" x14ac:dyDescent="0.25">
      <c r="A2072" s="276"/>
      <c r="B2072" s="279"/>
      <c r="C2072" s="269"/>
      <c r="D2072" s="208" t="s">
        <v>108</v>
      </c>
      <c r="E2072" s="96" t="s">
        <v>26</v>
      </c>
      <c r="F2072" s="206" t="s">
        <v>26</v>
      </c>
      <c r="G2072" s="168">
        <f>MROUND(H2072*K2072*I2072/L2072,0.00000001)</f>
        <v>1.26322E-3</v>
      </c>
      <c r="H2072" s="182">
        <v>1</v>
      </c>
      <c r="I2072" s="176">
        <f t="shared" si="289"/>
        <v>2.631698E-3</v>
      </c>
      <c r="J2072" s="182"/>
      <c r="K2072" s="184">
        <v>12</v>
      </c>
      <c r="L2072" s="184">
        <f>'норма часов'!$H$11</f>
        <v>25</v>
      </c>
      <c r="M2072" s="178" t="str">
        <f>CONCATENATE(H2072," ",F2072," ","в мес.","*",K2072,"мес.","*",I2072,"/",L2072,"чел.")</f>
        <v>1 шт в мес.*12мес.*0,002631698/25чел.</v>
      </c>
      <c r="N2072" s="133">
        <f>N1592</f>
        <v>2907.3566666666666</v>
      </c>
      <c r="O2072" s="142">
        <f t="shared" ref="O2072:O2081" si="292">MROUND(G2072*N2072,0.000001)</f>
        <v>3.672631</v>
      </c>
      <c r="P2072" s="93"/>
      <c r="Q2072" s="93">
        <f t="shared" si="288"/>
        <v>91.815775000000002</v>
      </c>
    </row>
    <row r="2073" spans="1:17" s="94" customFormat="1" ht="31.5" x14ac:dyDescent="0.25">
      <c r="A2073" s="276"/>
      <c r="B2073" s="279"/>
      <c r="C2073" s="269"/>
      <c r="D2073" s="211" t="s">
        <v>304</v>
      </c>
      <c r="E2073" s="96" t="s">
        <v>26</v>
      </c>
      <c r="F2073" s="206" t="s">
        <v>26</v>
      </c>
      <c r="G2073" s="168">
        <f>MROUND(H2073*K2073*I2073/L2073,0.00000001)</f>
        <v>7.4740200000000005E-3</v>
      </c>
      <c r="H2073" s="182">
        <f>H1689</f>
        <v>71</v>
      </c>
      <c r="I2073" s="176">
        <f t="shared" si="289"/>
        <v>2.631698E-3</v>
      </c>
      <c r="J2073" s="182"/>
      <c r="K2073" s="184">
        <v>1</v>
      </c>
      <c r="L2073" s="184">
        <f>'норма часов'!$H$11</f>
        <v>25</v>
      </c>
      <c r="M2073" s="178" t="str">
        <f>CONCATENATE(H2073," ",F2073," ","*",I2073,"/",L2073,"чел.")</f>
        <v>71 шт *0,002631698/25чел.</v>
      </c>
      <c r="N2073" s="133">
        <f>N1689</f>
        <v>912.11000000000047</v>
      </c>
      <c r="O2073" s="142">
        <f t="shared" si="292"/>
        <v>6.8171279999999994</v>
      </c>
      <c r="P2073" s="93"/>
      <c r="Q2073" s="93">
        <f t="shared" si="288"/>
        <v>170.42819999999998</v>
      </c>
    </row>
    <row r="2074" spans="1:17" s="94" customFormat="1" ht="60" x14ac:dyDescent="0.25">
      <c r="A2074" s="276"/>
      <c r="B2074" s="279"/>
      <c r="C2074" s="269"/>
      <c r="D2074" s="208" t="s">
        <v>31</v>
      </c>
      <c r="E2074" s="96" t="s">
        <v>46</v>
      </c>
      <c r="F2074" s="206" t="s">
        <v>26</v>
      </c>
      <c r="G2074" s="168">
        <f>MROUND(H2074*K2074*I2074/L2074,0.00000001)</f>
        <v>9.2635800000000004E-3</v>
      </c>
      <c r="H2074" s="182">
        <f>H1882</f>
        <v>44</v>
      </c>
      <c r="I2074" s="176">
        <f t="shared" si="289"/>
        <v>2.631698E-3</v>
      </c>
      <c r="J2074" s="182"/>
      <c r="K2074" s="184">
        <v>2</v>
      </c>
      <c r="L2074" s="184">
        <f>'норма часов'!$H$11</f>
        <v>25</v>
      </c>
      <c r="M2074" s="178" t="str">
        <f>CONCATENATE(H2074," ",F2074," ","*",I2074,"/",L2074,"чел.")</f>
        <v>44 шт *0,002631698/25чел.</v>
      </c>
      <c r="N2074" s="133">
        <f>N1882</f>
        <v>4928.2551136363654</v>
      </c>
      <c r="O2074" s="142">
        <f t="shared" si="292"/>
        <v>45.653286000000001</v>
      </c>
      <c r="P2074" s="93"/>
      <c r="Q2074" s="93">
        <f t="shared" si="288"/>
        <v>1141.33215</v>
      </c>
    </row>
    <row r="2075" spans="1:17" s="94" customFormat="1" ht="30" x14ac:dyDescent="0.25">
      <c r="A2075" s="276"/>
      <c r="B2075" s="279"/>
      <c r="C2075" s="269"/>
      <c r="D2075" s="208" t="s">
        <v>109</v>
      </c>
      <c r="E2075" s="96" t="s">
        <v>45</v>
      </c>
      <c r="F2075" s="206" t="s">
        <v>211</v>
      </c>
      <c r="G2075" s="168">
        <f>MROUND(H2075*K2075*I2075/L2075,0.00000001)</f>
        <v>2.1054E-4</v>
      </c>
      <c r="H2075" s="182">
        <v>1</v>
      </c>
      <c r="I2075" s="176">
        <f t="shared" si="289"/>
        <v>2.631698E-3</v>
      </c>
      <c r="J2075" s="182"/>
      <c r="K2075" s="184">
        <v>2</v>
      </c>
      <c r="L2075" s="184">
        <f>'норма часов'!$H$11</f>
        <v>25</v>
      </c>
      <c r="M2075" s="178" t="str">
        <f>CONCATENATE(H2075," ",F2075," ","в мес.","*",K2075,"*",I2075,"/",L2075,"чел.")</f>
        <v>1  система(2 раза в год (зима, лето) в мес.*2*0,002631698/25чел.</v>
      </c>
      <c r="N2075" s="133">
        <f t="shared" ref="N2075:N2084" si="293">N1595</f>
        <v>9378.1450000000004</v>
      </c>
      <c r="O2075" s="142">
        <f t="shared" si="292"/>
        <v>1.974475</v>
      </c>
      <c r="P2075" s="93"/>
      <c r="Q2075" s="93">
        <f t="shared" si="288"/>
        <v>49.361874999999998</v>
      </c>
    </row>
    <row r="2076" spans="1:17" s="94" customFormat="1" ht="45" x14ac:dyDescent="0.25">
      <c r="A2076" s="276"/>
      <c r="B2076" s="279"/>
      <c r="C2076" s="269"/>
      <c r="D2076" s="208" t="s">
        <v>110</v>
      </c>
      <c r="E2076" s="96" t="s">
        <v>48</v>
      </c>
      <c r="F2076" s="206" t="s">
        <v>26</v>
      </c>
      <c r="G2076" s="168">
        <f>MROUND(H2076*K2076*I2076/L2076,0.000001)</f>
        <v>3.2629999999999998E-3</v>
      </c>
      <c r="H2076" s="182">
        <f>H1692</f>
        <v>31</v>
      </c>
      <c r="I2076" s="176">
        <f t="shared" si="289"/>
        <v>2.631698E-3</v>
      </c>
      <c r="J2076" s="182"/>
      <c r="K2076" s="184">
        <v>1</v>
      </c>
      <c r="L2076" s="184">
        <f>'норма часов'!$H$11</f>
        <v>25</v>
      </c>
      <c r="M2076" s="178" t="str">
        <f>CONCATENATE(H2076," ",F2076," ","*",I2076,"/",L2076,"чел.")</f>
        <v>31 шт *0,002631698/25чел.</v>
      </c>
      <c r="N2076" s="133">
        <f t="shared" si="293"/>
        <v>12876.961935483876</v>
      </c>
      <c r="O2076" s="142">
        <f t="shared" si="292"/>
        <v>42.017527000000001</v>
      </c>
      <c r="P2076" s="93"/>
      <c r="Q2076" s="93">
        <f t="shared" si="288"/>
        <v>1050.438175</v>
      </c>
    </row>
    <row r="2077" spans="1:17" s="94" customFormat="1" x14ac:dyDescent="0.25">
      <c r="A2077" s="276"/>
      <c r="B2077" s="279"/>
      <c r="C2077" s="269"/>
      <c r="D2077" s="208" t="s">
        <v>111</v>
      </c>
      <c r="E2077" s="96" t="s">
        <v>48</v>
      </c>
      <c r="F2077" s="206" t="s">
        <v>26</v>
      </c>
      <c r="G2077" s="168">
        <f>MROUND(H2077*K2077*I2077/L2077,0.000000001)</f>
        <v>4.3580919000000003E-2</v>
      </c>
      <c r="H2077" s="182">
        <f>H1693</f>
        <v>414</v>
      </c>
      <c r="I2077" s="176">
        <f t="shared" si="289"/>
        <v>2.631698E-3</v>
      </c>
      <c r="J2077" s="182"/>
      <c r="K2077" s="184">
        <v>1</v>
      </c>
      <c r="L2077" s="184">
        <f>'норма часов'!$H$11</f>
        <v>25</v>
      </c>
      <c r="M2077" s="178" t="str">
        <f>CONCATENATE(H2077," ",F2077," ","*",I2077,"/",L2077,"чел.")</f>
        <v>414 шт *0,002631698/25чел.</v>
      </c>
      <c r="N2077" s="133">
        <f t="shared" si="293"/>
        <v>16978.17173913043</v>
      </c>
      <c r="O2077" s="142">
        <f t="shared" si="292"/>
        <v>739.92432699999995</v>
      </c>
      <c r="P2077" s="93"/>
      <c r="Q2077" s="93">
        <f t="shared" si="288"/>
        <v>18498.108174999998</v>
      </c>
    </row>
    <row r="2078" spans="1:17" s="94" customFormat="1" ht="45" x14ac:dyDescent="0.25">
      <c r="A2078" s="276"/>
      <c r="B2078" s="279"/>
      <c r="C2078" s="269"/>
      <c r="D2078" s="208" t="s">
        <v>112</v>
      </c>
      <c r="E2078" s="96" t="s">
        <v>20</v>
      </c>
      <c r="F2078" s="96" t="s">
        <v>209</v>
      </c>
      <c r="G2078" s="168">
        <f t="shared" ref="G2078:G2083" si="294">MROUND(H2078*K2078*I2078/L2078,0.00000001)</f>
        <v>1.536912E-2</v>
      </c>
      <c r="H2078" s="182">
        <f>H1694</f>
        <v>73</v>
      </c>
      <c r="I2078" s="176">
        <f t="shared" si="289"/>
        <v>2.631698E-3</v>
      </c>
      <c r="J2078" s="182"/>
      <c r="K2078" s="184">
        <v>2</v>
      </c>
      <c r="L2078" s="184">
        <f>'норма часов'!$H$11</f>
        <v>25</v>
      </c>
      <c r="M2078" s="178" t="str">
        <f>CONCATENATE(H2078," ",F2078," ","*",I2078,"/",L2078,"чел.")</f>
        <v>73 м2 (обрабатываемая площадь) *0,002631698/25чел.</v>
      </c>
      <c r="N2078" s="133">
        <f t="shared" si="293"/>
        <v>5700.7</v>
      </c>
      <c r="O2078" s="142">
        <f t="shared" si="292"/>
        <v>87.614741999999993</v>
      </c>
      <c r="P2078" s="93"/>
      <c r="Q2078" s="93">
        <f t="shared" si="288"/>
        <v>2190.3685499999997</v>
      </c>
    </row>
    <row r="2079" spans="1:17" s="94" customFormat="1" ht="30" x14ac:dyDescent="0.25">
      <c r="A2079" s="276"/>
      <c r="B2079" s="279"/>
      <c r="C2079" s="269"/>
      <c r="D2079" s="208" t="s">
        <v>32</v>
      </c>
      <c r="E2079" s="96" t="s">
        <v>79</v>
      </c>
      <c r="F2079" s="206" t="s">
        <v>212</v>
      </c>
      <c r="G2079" s="168">
        <f t="shared" si="294"/>
        <v>7.4740200000000005E-3</v>
      </c>
      <c r="H2079" s="182">
        <f>H1599</f>
        <v>71</v>
      </c>
      <c r="I2079" s="176">
        <f t="shared" si="289"/>
        <v>2.631698E-3</v>
      </c>
      <c r="J2079" s="182"/>
      <c r="K2079" s="184">
        <v>1</v>
      </c>
      <c r="L2079" s="184">
        <f>'норма часов'!$H$11</f>
        <v>25</v>
      </c>
      <c r="M2079" s="178" t="str">
        <f>CONCATENATE(H2079," ",F2079," ","*",I2079,"/",L2079,"чел.")</f>
        <v>71 замеров(потребность) *0,002631698/25чел.</v>
      </c>
      <c r="N2079" s="133">
        <f t="shared" si="293"/>
        <v>12043.73239436621</v>
      </c>
      <c r="O2079" s="142">
        <f t="shared" si="292"/>
        <v>90.015096999999997</v>
      </c>
      <c r="P2079" s="93"/>
      <c r="Q2079" s="93">
        <f t="shared" si="288"/>
        <v>2250.3774250000001</v>
      </c>
    </row>
    <row r="2080" spans="1:17" s="94" customFormat="1" ht="30" x14ac:dyDescent="0.25">
      <c r="A2080" s="276"/>
      <c r="B2080" s="279"/>
      <c r="C2080" s="269"/>
      <c r="D2080" s="208" t="s">
        <v>113</v>
      </c>
      <c r="E2080" s="96" t="s">
        <v>48</v>
      </c>
      <c r="F2080" s="206" t="s">
        <v>26</v>
      </c>
      <c r="G2080" s="168">
        <f t="shared" si="294"/>
        <v>4.421253E-2</v>
      </c>
      <c r="H2080" s="182">
        <f>H1696</f>
        <v>35</v>
      </c>
      <c r="I2080" s="176">
        <f t="shared" si="289"/>
        <v>2.631698E-3</v>
      </c>
      <c r="J2080" s="182"/>
      <c r="K2080" s="184">
        <v>12</v>
      </c>
      <c r="L2080" s="184">
        <f>'норма часов'!$H$11</f>
        <v>25</v>
      </c>
      <c r="M2080" s="178" t="str">
        <f>CONCATENATE(H2080," ",F2080," ","в мес.","*",K2080,"мес.","*",I2080,"/",L2080,"чел.")</f>
        <v>35 шт в мес.*12мес.*0,002631698/25чел.</v>
      </c>
      <c r="N2080" s="133">
        <f t="shared" si="293"/>
        <v>3007.4846428571418</v>
      </c>
      <c r="O2080" s="142">
        <f t="shared" si="292"/>
        <v>132.96850499999999</v>
      </c>
      <c r="P2080" s="93"/>
      <c r="Q2080" s="93">
        <f t="shared" si="288"/>
        <v>3324.2126249999997</v>
      </c>
    </row>
    <row r="2081" spans="1:17" s="94" customFormat="1" x14ac:dyDescent="0.25">
      <c r="A2081" s="276"/>
      <c r="B2081" s="279"/>
      <c r="C2081" s="269"/>
      <c r="D2081" s="166" t="s">
        <v>25</v>
      </c>
      <c r="E2081" s="96" t="s">
        <v>26</v>
      </c>
      <c r="F2081" s="206" t="s">
        <v>26</v>
      </c>
      <c r="G2081" s="168">
        <f t="shared" si="294"/>
        <v>6.7371470000000003E-2</v>
      </c>
      <c r="H2081" s="182">
        <f>H1601</f>
        <v>640</v>
      </c>
      <c r="I2081" s="176">
        <f t="shared" si="289"/>
        <v>2.631698E-3</v>
      </c>
      <c r="J2081" s="182"/>
      <c r="K2081" s="184">
        <v>1</v>
      </c>
      <c r="L2081" s="184">
        <f>'норма часов'!$H$11</f>
        <v>25</v>
      </c>
      <c r="M2081" s="178" t="str">
        <f>CONCATENATE(H2081," ",F2081," ","*",I2081,"/",L2081,"чел.")</f>
        <v>640 шт *0,002631698/25чел.</v>
      </c>
      <c r="N2081" s="133">
        <f t="shared" si="293"/>
        <v>434.67837499999985</v>
      </c>
      <c r="O2081" s="142">
        <f t="shared" si="292"/>
        <v>29.284920999999997</v>
      </c>
      <c r="P2081" s="93"/>
      <c r="Q2081" s="93">
        <f t="shared" si="288"/>
        <v>732.12302499999987</v>
      </c>
    </row>
    <row r="2082" spans="1:17" s="94" customFormat="1" ht="30" x14ac:dyDescent="0.25">
      <c r="A2082" s="276"/>
      <c r="B2082" s="279"/>
      <c r="C2082" s="269"/>
      <c r="D2082" s="208" t="s">
        <v>80</v>
      </c>
      <c r="E2082" s="96" t="s">
        <v>81</v>
      </c>
      <c r="F2082" s="206" t="s">
        <v>213</v>
      </c>
      <c r="G2082" s="168">
        <f t="shared" si="294"/>
        <v>7.4740200000000005E-3</v>
      </c>
      <c r="H2082" s="182">
        <f>H1602</f>
        <v>71</v>
      </c>
      <c r="I2082" s="176">
        <f>I2080</f>
        <v>2.631698E-3</v>
      </c>
      <c r="J2082" s="182"/>
      <c r="K2082" s="184">
        <v>1</v>
      </c>
      <c r="L2082" s="184">
        <f>'норма часов'!$H$11</f>
        <v>25</v>
      </c>
      <c r="M2082" s="178" t="str">
        <f>CONCATENATE(H2082," ",F2082," ","*",I2082,"/",L2082,"чел.")</f>
        <v>71 отключений(потребность) *0,002631698/25чел.</v>
      </c>
      <c r="N2082" s="133">
        <f t="shared" si="293"/>
        <v>5130.6300000000028</v>
      </c>
      <c r="O2082" s="142">
        <f>MROUND(G2082*N2082,0.000001)</f>
        <v>38.346430999999995</v>
      </c>
      <c r="P2082" s="93"/>
      <c r="Q2082" s="93">
        <f t="shared" si="288"/>
        <v>958.66077499999983</v>
      </c>
    </row>
    <row r="2083" spans="1:17" s="94" customFormat="1" ht="47.25" x14ac:dyDescent="0.25">
      <c r="A2083" s="276"/>
      <c r="B2083" s="279"/>
      <c r="C2083" s="269"/>
      <c r="D2083" s="211" t="s">
        <v>305</v>
      </c>
      <c r="E2083" s="96" t="s">
        <v>28</v>
      </c>
      <c r="F2083" s="96" t="s">
        <v>312</v>
      </c>
      <c r="G2083" s="168">
        <f t="shared" si="294"/>
        <v>1.4948040000000001E-2</v>
      </c>
      <c r="H2083" s="182">
        <f>H1603</f>
        <v>71</v>
      </c>
      <c r="I2083" s="176">
        <f>I2081</f>
        <v>2.631698E-3</v>
      </c>
      <c r="J2083" s="182"/>
      <c r="K2083" s="184">
        <v>2</v>
      </c>
      <c r="L2083" s="184">
        <f>'норма часов'!$H$11</f>
        <v>25</v>
      </c>
      <c r="M2083" s="178" t="str">
        <f>CONCATENATE(H2083," ",F2083," ","в год","*",K2083," раза в год","*",I2083,"/",L2083,"чел.")</f>
        <v>71 устройство в год*2 раза в год*0,002631698/25чел.</v>
      </c>
      <c r="N2083" s="133">
        <f t="shared" si="293"/>
        <v>2850.3500000000035</v>
      </c>
      <c r="O2083" s="142">
        <f>MROUND(G2083*N2083,0.000001)</f>
        <v>42.607146</v>
      </c>
      <c r="P2083" s="93"/>
      <c r="Q2083" s="93">
        <f t="shared" si="288"/>
        <v>1065.1786500000001</v>
      </c>
    </row>
    <row r="2084" spans="1:17" s="94" customFormat="1" ht="63" x14ac:dyDescent="0.25">
      <c r="A2084" s="276"/>
      <c r="B2084" s="279"/>
      <c r="C2084" s="269"/>
      <c r="D2084" s="211" t="s">
        <v>306</v>
      </c>
      <c r="E2084" s="96" t="s">
        <v>26</v>
      </c>
      <c r="F2084" s="206" t="s">
        <v>26</v>
      </c>
      <c r="G2084" s="168">
        <f>MROUND(H2084*K2084*I2084/L2084,0.0000000001)</f>
        <v>7.4740223E-3</v>
      </c>
      <c r="H2084" s="182">
        <f>H1604</f>
        <v>71</v>
      </c>
      <c r="I2084" s="176">
        <f>I2082</f>
        <v>2.631698E-3</v>
      </c>
      <c r="J2084" s="182"/>
      <c r="K2084" s="184">
        <v>1</v>
      </c>
      <c r="L2084" s="184">
        <f>'норма часов'!$H$11</f>
        <v>25</v>
      </c>
      <c r="M2084" s="178" t="str">
        <f>CONCATENATE(H2084," ",F2084," ","*",I2084,"/",L2084,"чел.")</f>
        <v>71 шт *0,002631698/25чел.</v>
      </c>
      <c r="N2084" s="133">
        <f t="shared" si="293"/>
        <v>6384.7801408450814</v>
      </c>
      <c r="O2084" s="142">
        <f>MROUND(G2084*N2084,0.000001)</f>
        <v>47.719988999999998</v>
      </c>
      <c r="P2084" s="93"/>
      <c r="Q2084" s="93">
        <f t="shared" si="288"/>
        <v>1192.9997249999999</v>
      </c>
    </row>
    <row r="2085" spans="1:17" s="94" customFormat="1" ht="31.5" x14ac:dyDescent="0.25">
      <c r="A2085" s="276"/>
      <c r="B2085" s="279"/>
      <c r="C2085" s="269"/>
      <c r="D2085" s="209" t="s">
        <v>307</v>
      </c>
      <c r="E2085" s="96" t="s">
        <v>26</v>
      </c>
      <c r="F2085" s="206" t="s">
        <v>26</v>
      </c>
      <c r="G2085" s="168">
        <f>MROUND(H2085*K2085*I2085/L2085,0.00000001)</f>
        <v>7.4740200000000005E-3</v>
      </c>
      <c r="H2085" s="182">
        <f>$H$1605</f>
        <v>71</v>
      </c>
      <c r="I2085" s="176">
        <f>I2080</f>
        <v>2.631698E-3</v>
      </c>
      <c r="J2085" s="182"/>
      <c r="K2085" s="184">
        <v>1</v>
      </c>
      <c r="L2085" s="184">
        <f>'норма часов'!$H$11</f>
        <v>25</v>
      </c>
      <c r="M2085" s="178" t="str">
        <f>CONCATENATE(H2085," ",F2085," ","в мес.","*",K2085,"мес.","*",I2085,"/",L2085,"чел.")</f>
        <v>71 шт в мес.*1мес.*0,002631698/25чел.</v>
      </c>
      <c r="N2085" s="133">
        <f>$N$1605</f>
        <v>11515.410140845073</v>
      </c>
      <c r="O2085" s="142">
        <f t="shared" ref="O2085:O2087" si="295">MROUND(G2085*N2085,0.000001)</f>
        <v>86.066406000000001</v>
      </c>
      <c r="P2085" s="93"/>
      <c r="Q2085" s="93">
        <f t="shared" si="288"/>
        <v>2151.6601500000002</v>
      </c>
    </row>
    <row r="2086" spans="1:17" s="94" customFormat="1" ht="63" x14ac:dyDescent="0.25">
      <c r="A2086" s="276"/>
      <c r="B2086" s="279"/>
      <c r="C2086" s="269"/>
      <c r="D2086" s="211" t="s">
        <v>308</v>
      </c>
      <c r="E2086" s="96" t="s">
        <v>26</v>
      </c>
      <c r="F2086" s="206" t="s">
        <v>26</v>
      </c>
      <c r="G2086" s="168">
        <f>MROUND(H2086*K2086*I2086/L2086,0.00000001)</f>
        <v>1.0527E-4</v>
      </c>
      <c r="H2086" s="182">
        <f>$H$1606</f>
        <v>1</v>
      </c>
      <c r="I2086" s="176">
        <f>I2081</f>
        <v>2.631698E-3</v>
      </c>
      <c r="J2086" s="182"/>
      <c r="K2086" s="184">
        <v>1</v>
      </c>
      <c r="L2086" s="184">
        <f>'норма часов'!$H$11</f>
        <v>25</v>
      </c>
      <c r="M2086" s="178" t="str">
        <f>CONCATENATE(H2086," ",F2086," ","в мес.","*",K2086,"мес.","*",I2086,"/",L2086,"чел.")</f>
        <v>1 шт в мес.*1мес.*0,002631698/25чел.</v>
      </c>
      <c r="N2086" s="133">
        <f>$N$1606</f>
        <v>34204.199999999997</v>
      </c>
      <c r="O2086" s="142">
        <f t="shared" si="295"/>
        <v>3.600676</v>
      </c>
      <c r="P2086" s="93"/>
      <c r="Q2086" s="93">
        <f t="shared" si="288"/>
        <v>90.016899999999993</v>
      </c>
    </row>
    <row r="2087" spans="1:17" s="94" customFormat="1" ht="15.75" x14ac:dyDescent="0.25">
      <c r="A2087" s="276"/>
      <c r="B2087" s="279"/>
      <c r="C2087" s="269"/>
      <c r="D2087" s="211" t="s">
        <v>311</v>
      </c>
      <c r="E2087" s="96" t="s">
        <v>26</v>
      </c>
      <c r="F2087" s="206" t="s">
        <v>26</v>
      </c>
      <c r="G2087" s="168">
        <f>MROUND(H2087*K2087*I2087/L2087,0.00000001)</f>
        <v>2.73697E-3</v>
      </c>
      <c r="H2087" s="182">
        <f>$H$1607</f>
        <v>26</v>
      </c>
      <c r="I2087" s="176">
        <f>I2082</f>
        <v>2.631698E-3</v>
      </c>
      <c r="J2087" s="182"/>
      <c r="K2087" s="184">
        <v>1</v>
      </c>
      <c r="L2087" s="184">
        <f>'норма часов'!$H$11</f>
        <v>25</v>
      </c>
      <c r="M2087" s="178" t="str">
        <f>CONCATENATE(H2087," ",F2087," ","в мес.","*",K2087,"мес.","*",I2087,"/",L2087,"чел.")</f>
        <v>26 шт в мес.*1мес.*0,002631698/25чел.</v>
      </c>
      <c r="N2087" s="133">
        <f>$N$1607</f>
        <v>20920</v>
      </c>
      <c r="O2087" s="142">
        <f t="shared" si="295"/>
        <v>57.257411999999995</v>
      </c>
      <c r="P2087" s="93"/>
      <c r="Q2087" s="93">
        <f t="shared" si="288"/>
        <v>1431.4352999999999</v>
      </c>
    </row>
    <row r="2088" spans="1:17" s="94" customFormat="1" ht="45" x14ac:dyDescent="0.25">
      <c r="A2088" s="276"/>
      <c r="B2088" s="279"/>
      <c r="C2088" s="269"/>
      <c r="D2088" s="208" t="s">
        <v>33</v>
      </c>
      <c r="E2088" s="96" t="s">
        <v>28</v>
      </c>
      <c r="F2088" s="206" t="s">
        <v>26</v>
      </c>
      <c r="G2088" s="168">
        <f>MROUND(H2088*K2088*I2088/L2088,0.00000001)</f>
        <v>8.968827E-2</v>
      </c>
      <c r="H2088" s="182">
        <f>H1704</f>
        <v>71</v>
      </c>
      <c r="I2088" s="176">
        <f>I2083</f>
        <v>2.631698E-3</v>
      </c>
      <c r="J2088" s="182"/>
      <c r="K2088" s="184">
        <v>12</v>
      </c>
      <c r="L2088" s="184">
        <f>'норма часов'!$H$11</f>
        <v>25</v>
      </c>
      <c r="M2088" s="178" t="str">
        <f>CONCATENATE(H2088," ",F2088," ","в мес.","*",K2088,"мес.","*",I2088,"/",L2088,"чел.")</f>
        <v>71 шт в мес.*12мес.*0,002631698/25чел.</v>
      </c>
      <c r="N2088" s="133">
        <f>N1704</f>
        <v>2508.308321596242</v>
      </c>
      <c r="O2088" s="142">
        <f>MROUND(G2088*N2088,0.000001)</f>
        <v>224.965834</v>
      </c>
      <c r="P2088" s="93"/>
      <c r="Q2088" s="93">
        <f t="shared" si="288"/>
        <v>5624.1458499999999</v>
      </c>
    </row>
    <row r="2089" spans="1:17" s="94" customFormat="1" ht="28.5" x14ac:dyDescent="0.25">
      <c r="A2089" s="276"/>
      <c r="B2089" s="279"/>
      <c r="C2089" s="201" t="s">
        <v>256</v>
      </c>
      <c r="D2089" s="208"/>
      <c r="E2089" s="96"/>
      <c r="F2089" s="206"/>
      <c r="G2089" s="168"/>
      <c r="H2089" s="182"/>
      <c r="I2089" s="176"/>
      <c r="J2089" s="182"/>
      <c r="K2089" s="184"/>
      <c r="L2089" s="184"/>
      <c r="M2089" s="178"/>
      <c r="N2089" s="139"/>
      <c r="O2089" s="140">
        <f>SUM(O2067:O2088)</f>
        <v>2544.353083</v>
      </c>
      <c r="P2089" s="93"/>
      <c r="Q2089" s="93">
        <f t="shared" si="288"/>
        <v>0</v>
      </c>
    </row>
    <row r="2090" spans="1:17" s="94" customFormat="1" x14ac:dyDescent="0.25">
      <c r="A2090" s="276"/>
      <c r="B2090" s="279"/>
      <c r="C2090" s="198" t="s">
        <v>65</v>
      </c>
      <c r="D2090" s="208" t="s">
        <v>115</v>
      </c>
      <c r="E2090" s="96" t="s">
        <v>116</v>
      </c>
      <c r="F2090" s="206" t="s">
        <v>214</v>
      </c>
      <c r="G2090" s="168">
        <f>MROUND(H2090*K2090*I2090/L2090,0.0000000001)</f>
        <v>7.4740223E-3</v>
      </c>
      <c r="H2090" s="182">
        <f t="shared" ref="H2090:H2095" si="296">H1610</f>
        <v>71</v>
      </c>
      <c r="I2090" s="176">
        <f>I2088</f>
        <v>2.631698E-3</v>
      </c>
      <c r="J2090" s="182"/>
      <c r="K2090" s="184">
        <v>1</v>
      </c>
      <c r="L2090" s="184">
        <f>'норма часов'!$H$11</f>
        <v>25</v>
      </c>
      <c r="M2090" s="178" t="str">
        <f>CONCATENATE(H2090," ",F2090," ","*",I2090,"/",L2090,"чел.")</f>
        <v>71 учреждений *0,002631698/25чел.</v>
      </c>
      <c r="N2090" s="133">
        <f t="shared" ref="N2090:N2099" si="297">N1610</f>
        <v>59300</v>
      </c>
      <c r="O2090" s="142">
        <f>MROUND(G2090*N2090,0.000001)</f>
        <v>443.20952199999999</v>
      </c>
      <c r="P2090" s="93"/>
      <c r="Q2090" s="93">
        <f t="shared" si="288"/>
        <v>11080.23805</v>
      </c>
    </row>
    <row r="2091" spans="1:17" s="94" customFormat="1" x14ac:dyDescent="0.25">
      <c r="A2091" s="276"/>
      <c r="B2091" s="279"/>
      <c r="C2091" s="269" t="s">
        <v>66</v>
      </c>
      <c r="D2091" s="208" t="s">
        <v>34</v>
      </c>
      <c r="E2091" s="96" t="s">
        <v>47</v>
      </c>
      <c r="F2091" s="206" t="s">
        <v>215</v>
      </c>
      <c r="G2091" s="168">
        <f t="shared" ref="G2091:G2097" si="298">MROUND(H2091*K2091*I2091/L2091,0.00000001)</f>
        <v>8.968827E-2</v>
      </c>
      <c r="H2091" s="182">
        <f t="shared" si="296"/>
        <v>71</v>
      </c>
      <c r="I2091" s="176">
        <f t="shared" si="289"/>
        <v>2.631698E-3</v>
      </c>
      <c r="J2091" s="182"/>
      <c r="K2091" s="184">
        <v>12</v>
      </c>
      <c r="L2091" s="184">
        <f>'норма часов'!$H$11</f>
        <v>25</v>
      </c>
      <c r="M2091" s="178" t="str">
        <f>CONCATENATE(H2091," ",F2091," ","в мес.","*",K2091,"мес.","*",I2091,"/",L2091,"чел.")</f>
        <v>71 зданий в мес.*12мес.*0,002631698/25чел.</v>
      </c>
      <c r="N2091" s="133">
        <f t="shared" si="297"/>
        <v>4910.5833215962439</v>
      </c>
      <c r="O2091" s="142">
        <f>MROUND(G2091*N2091,0.000001)</f>
        <v>440.42172299999999</v>
      </c>
      <c r="P2091" s="93"/>
      <c r="Q2091" s="93">
        <f t="shared" ref="Q2091:Q2155" si="299">O2091*L2091</f>
        <v>11010.543075</v>
      </c>
    </row>
    <row r="2092" spans="1:17" s="94" customFormat="1" x14ac:dyDescent="0.25">
      <c r="A2092" s="276"/>
      <c r="B2092" s="279"/>
      <c r="C2092" s="269"/>
      <c r="D2092" s="208" t="s">
        <v>117</v>
      </c>
      <c r="E2092" s="96" t="s">
        <v>19</v>
      </c>
      <c r="F2092" s="206" t="s">
        <v>216</v>
      </c>
      <c r="G2092" s="168">
        <f t="shared" si="298"/>
        <v>0.26190658</v>
      </c>
      <c r="H2092" s="182">
        <f t="shared" si="296"/>
        <v>2488</v>
      </c>
      <c r="I2092" s="176">
        <f t="shared" si="289"/>
        <v>2.631698E-3</v>
      </c>
      <c r="J2092" s="182"/>
      <c r="K2092" s="184">
        <v>1</v>
      </c>
      <c r="L2092" s="184">
        <f>'норма часов'!$H$11</f>
        <v>25</v>
      </c>
      <c r="M2092" s="178" t="str">
        <f>CONCATENATE(H2092," ",F2092," ","*",I2092,"/",L2092,"чел.")</f>
        <v>2488 чел. в год *0,002631698/25чел.</v>
      </c>
      <c r="N2092" s="133">
        <f t="shared" si="297"/>
        <v>1938.2379903536978</v>
      </c>
      <c r="O2092" s="142">
        <f>MROUND(G2092*N2092,0.000001)</f>
        <v>507.63728299999997</v>
      </c>
      <c r="P2092" s="93"/>
      <c r="Q2092" s="93">
        <f t="shared" si="299"/>
        <v>12690.932074999999</v>
      </c>
    </row>
    <row r="2093" spans="1:17" s="94" customFormat="1" ht="30" x14ac:dyDescent="0.25">
      <c r="A2093" s="276"/>
      <c r="B2093" s="279"/>
      <c r="C2093" s="269"/>
      <c r="D2093" s="208" t="s">
        <v>39</v>
      </c>
      <c r="E2093" s="96" t="s">
        <v>44</v>
      </c>
      <c r="F2093" s="206" t="s">
        <v>217</v>
      </c>
      <c r="G2093" s="168">
        <f t="shared" si="298"/>
        <v>7.3687500000000003E-3</v>
      </c>
      <c r="H2093" s="182">
        <f t="shared" si="296"/>
        <v>70</v>
      </c>
      <c r="I2093" s="176">
        <f t="shared" ref="I2093:I2109" si="300">I2092</f>
        <v>2.631698E-3</v>
      </c>
      <c r="J2093" s="182"/>
      <c r="K2093" s="184">
        <v>1</v>
      </c>
      <c r="L2093" s="184">
        <f>'норма часов'!$H$11</f>
        <v>25</v>
      </c>
      <c r="M2093" s="178" t="str">
        <f>CONCATENATE(H2093," ",F2093," (по 1 ЭЦП на 1 учреждение. Срок сертификата ЭЦП 1 год) ","*",I2093,"/",L2093,"чел.")</f>
        <v>70 ЭЦП (по 1 ЭЦП на 1 учреждение. Срок сертификата ЭЦП 1 год) *0,002631698/25чел.</v>
      </c>
      <c r="N2093" s="133">
        <f t="shared" si="297"/>
        <v>8099.5499999999965</v>
      </c>
      <c r="O2093" s="142">
        <f t="shared" ref="O2093:O2104" si="301">MROUND(G2093*N2093,0.000001)</f>
        <v>59.683558999999995</v>
      </c>
      <c r="P2093" s="93"/>
      <c r="Q2093" s="93">
        <f t="shared" si="299"/>
        <v>1492.0889749999999</v>
      </c>
    </row>
    <row r="2094" spans="1:17" s="94" customFormat="1" ht="30" x14ac:dyDescent="0.25">
      <c r="A2094" s="276"/>
      <c r="B2094" s="279"/>
      <c r="C2094" s="269"/>
      <c r="D2094" s="208" t="s">
        <v>37</v>
      </c>
      <c r="E2094" s="96" t="s">
        <v>42</v>
      </c>
      <c r="F2094" s="206" t="s">
        <v>218</v>
      </c>
      <c r="G2094" s="168">
        <f t="shared" si="298"/>
        <v>7.3687500000000003E-3</v>
      </c>
      <c r="H2094" s="182">
        <f t="shared" si="296"/>
        <v>70</v>
      </c>
      <c r="I2094" s="176">
        <f t="shared" si="300"/>
        <v>2.631698E-3</v>
      </c>
      <c r="J2094" s="182"/>
      <c r="K2094" s="184">
        <v>1</v>
      </c>
      <c r="L2094" s="184">
        <f>'норма часов'!$H$11</f>
        <v>25</v>
      </c>
      <c r="M2094" s="178" t="str">
        <f>CONCATENATE(H2094," ",F2094," (по 1 отчету на 1 учреждение) ","*",I2094,"/",L2094,"чел.")</f>
        <v>70 отчетов (по 1 отчету на 1 учреждение) *0,002631698/25чел.</v>
      </c>
      <c r="N2094" s="133">
        <f t="shared" si="297"/>
        <v>6840.8400000000101</v>
      </c>
      <c r="O2094" s="142">
        <f t="shared" si="301"/>
        <v>50.408439999999999</v>
      </c>
      <c r="P2094" s="93"/>
      <c r="Q2094" s="93">
        <f t="shared" si="299"/>
        <v>1260.211</v>
      </c>
    </row>
    <row r="2095" spans="1:17" s="94" customFormat="1" ht="30" x14ac:dyDescent="0.25">
      <c r="A2095" s="276"/>
      <c r="B2095" s="279"/>
      <c r="C2095" s="269"/>
      <c r="D2095" s="208" t="s">
        <v>38</v>
      </c>
      <c r="E2095" s="96" t="s">
        <v>43</v>
      </c>
      <c r="F2095" s="206" t="s">
        <v>219</v>
      </c>
      <c r="G2095" s="168">
        <f t="shared" si="298"/>
        <v>3.8528060000000003E-2</v>
      </c>
      <c r="H2095" s="182">
        <f t="shared" si="296"/>
        <v>366</v>
      </c>
      <c r="I2095" s="176">
        <f t="shared" si="300"/>
        <v>2.631698E-3</v>
      </c>
      <c r="J2095" s="182"/>
      <c r="K2095" s="184">
        <v>1</v>
      </c>
      <c r="L2095" s="184">
        <f>'норма часов'!$H$11</f>
        <v>25</v>
      </c>
      <c r="M2095" s="178" t="str">
        <f>CONCATENATE(H2095," ",F2095," (заявленная потребность руководителями учреждений) ","*",I2095,"/",L2095,"чел.")</f>
        <v>366 мест (заявленная потребность руководителями учреждений) *0,002631698/25чел.</v>
      </c>
      <c r="N2095" s="133">
        <f t="shared" si="297"/>
        <v>1140.1400000000006</v>
      </c>
      <c r="O2095" s="142">
        <f t="shared" si="301"/>
        <v>43.927382000000001</v>
      </c>
      <c r="P2095" s="93"/>
      <c r="Q2095" s="93">
        <f t="shared" si="299"/>
        <v>1098.1845499999999</v>
      </c>
    </row>
    <row r="2096" spans="1:17" s="94" customFormat="1" x14ac:dyDescent="0.25">
      <c r="A2096" s="276"/>
      <c r="B2096" s="279"/>
      <c r="C2096" s="269"/>
      <c r="D2096" s="208" t="s">
        <v>118</v>
      </c>
      <c r="E2096" s="96" t="s">
        <v>19</v>
      </c>
      <c r="F2096" s="206" t="s">
        <v>19</v>
      </c>
      <c r="G2096" s="168">
        <f t="shared" si="298"/>
        <v>0.26190658</v>
      </c>
      <c r="H2096" s="182">
        <f>H2000</f>
        <v>2488</v>
      </c>
      <c r="I2096" s="176">
        <f t="shared" si="300"/>
        <v>2.631698E-3</v>
      </c>
      <c r="J2096" s="182"/>
      <c r="K2096" s="184">
        <v>1</v>
      </c>
      <c r="L2096" s="184">
        <f>'норма часов'!$H$11</f>
        <v>25</v>
      </c>
      <c r="M2096" s="178" t="str">
        <f>CONCATENATE(H2096," ",F2096," ","*",I2096,"/",L2096,"чел.")</f>
        <v>2488 чел. *0,002631698/25чел.</v>
      </c>
      <c r="N2096" s="133">
        <f t="shared" si="297"/>
        <v>513.06302652733109</v>
      </c>
      <c r="O2096" s="142">
        <f t="shared" si="301"/>
        <v>134.374583</v>
      </c>
      <c r="P2096" s="93"/>
      <c r="Q2096" s="93">
        <f t="shared" si="299"/>
        <v>3359.3645750000001</v>
      </c>
    </row>
    <row r="2097" spans="1:17" s="94" customFormat="1" ht="30" x14ac:dyDescent="0.25">
      <c r="A2097" s="276"/>
      <c r="B2097" s="279"/>
      <c r="C2097" s="269"/>
      <c r="D2097" s="208" t="s">
        <v>35</v>
      </c>
      <c r="E2097" s="96" t="s">
        <v>19</v>
      </c>
      <c r="F2097" s="206" t="s">
        <v>19</v>
      </c>
      <c r="G2097" s="168">
        <f t="shared" si="298"/>
        <v>1.915876E-2</v>
      </c>
      <c r="H2097" s="182">
        <f t="shared" ref="H2097:H2102" si="302">H1617</f>
        <v>182</v>
      </c>
      <c r="I2097" s="176">
        <f t="shared" si="300"/>
        <v>2.631698E-3</v>
      </c>
      <c r="J2097" s="182"/>
      <c r="K2097" s="184">
        <v>1</v>
      </c>
      <c r="L2097" s="184">
        <f>'норма часов'!$H$11</f>
        <v>25</v>
      </c>
      <c r="M2097" s="178" t="str">
        <f>CONCATENATE(H2097," ",F2097," (заявленная потребность руководителями учреждений) ","*",I2097,"/",L2097,"чел.")</f>
        <v>182 чел. (заявленная потребность руководителями учреждений) *0,002631698/25чел.</v>
      </c>
      <c r="N2097" s="133">
        <f t="shared" si="297"/>
        <v>798.09791208791194</v>
      </c>
      <c r="O2097" s="142">
        <f t="shared" si="301"/>
        <v>15.290566</v>
      </c>
      <c r="P2097" s="93"/>
      <c r="Q2097" s="93">
        <f t="shared" si="299"/>
        <v>382.26415000000003</v>
      </c>
    </row>
    <row r="2098" spans="1:17" s="94" customFormat="1" ht="30" x14ac:dyDescent="0.25">
      <c r="A2098" s="276"/>
      <c r="B2098" s="279"/>
      <c r="C2098" s="269"/>
      <c r="D2098" s="208" t="s">
        <v>36</v>
      </c>
      <c r="E2098" s="96" t="s">
        <v>19</v>
      </c>
      <c r="F2098" s="206" t="s">
        <v>19</v>
      </c>
      <c r="G2098" s="168">
        <f>MROUND(H2098*K2098*I2098/L2098,0.00000001)</f>
        <v>1.6105990000000001E-2</v>
      </c>
      <c r="H2098" s="182">
        <f t="shared" si="302"/>
        <v>153</v>
      </c>
      <c r="I2098" s="176">
        <f t="shared" si="300"/>
        <v>2.631698E-3</v>
      </c>
      <c r="J2098" s="182"/>
      <c r="K2098" s="184">
        <v>1</v>
      </c>
      <c r="L2098" s="184">
        <f>'норма часов'!$H$11</f>
        <v>25</v>
      </c>
      <c r="M2098" s="178" t="str">
        <f>CONCATENATE(H2098," ",F2098," (заявленная потребность руководителями учреждений) ","*",I2098,"/",L2098,"чел.")</f>
        <v>153 чел. (заявленная потребность руководителями учреждений) *0,002631698/25чел.</v>
      </c>
      <c r="N2098" s="133">
        <f t="shared" si="297"/>
        <v>1710.2100000000016</v>
      </c>
      <c r="O2098" s="142">
        <f t="shared" si="301"/>
        <v>27.544625</v>
      </c>
      <c r="P2098" s="93"/>
      <c r="Q2098" s="93">
        <f t="shared" si="299"/>
        <v>688.61562500000002</v>
      </c>
    </row>
    <row r="2099" spans="1:17" s="94" customFormat="1" ht="30" x14ac:dyDescent="0.25">
      <c r="A2099" s="276"/>
      <c r="B2099" s="279"/>
      <c r="C2099" s="269"/>
      <c r="D2099" s="208" t="s">
        <v>119</v>
      </c>
      <c r="E2099" s="96" t="s">
        <v>19</v>
      </c>
      <c r="F2099" s="206" t="s">
        <v>19</v>
      </c>
      <c r="G2099" s="168">
        <f>MROUND(H2099*K2099*I2099/L2099,0.000001)</f>
        <v>1.2105999999999999E-2</v>
      </c>
      <c r="H2099" s="182">
        <f t="shared" si="302"/>
        <v>115</v>
      </c>
      <c r="I2099" s="176">
        <f t="shared" si="300"/>
        <v>2.631698E-3</v>
      </c>
      <c r="J2099" s="182"/>
      <c r="K2099" s="184">
        <v>1</v>
      </c>
      <c r="L2099" s="184">
        <f>'норма часов'!$H$11</f>
        <v>25</v>
      </c>
      <c r="M2099" s="178" t="str">
        <f>CONCATENATE(H2099," ",F2099," (заявленная потребность руководителями учреждений) ","*",I2099,"/",L2099,"чел.")</f>
        <v>115 чел. (заявленная потребность руководителями учреждений) *0,002631698/25чел.</v>
      </c>
      <c r="N2099" s="133">
        <f t="shared" si="297"/>
        <v>3648.4485217391343</v>
      </c>
      <c r="O2099" s="142">
        <f t="shared" si="301"/>
        <v>44.168118</v>
      </c>
      <c r="P2099" s="93"/>
      <c r="Q2099" s="93">
        <f t="shared" si="299"/>
        <v>1104.2029500000001</v>
      </c>
    </row>
    <row r="2100" spans="1:17" s="94" customFormat="1" ht="31.5" x14ac:dyDescent="0.25">
      <c r="A2100" s="276"/>
      <c r="B2100" s="279"/>
      <c r="C2100" s="269"/>
      <c r="D2100" s="211" t="s">
        <v>309</v>
      </c>
      <c r="E2100" s="96" t="s">
        <v>19</v>
      </c>
      <c r="F2100" s="206" t="s">
        <v>19</v>
      </c>
      <c r="G2100" s="168">
        <f>MROUND(H2100*K2100*I2100/L2100,0.000001)</f>
        <v>0.261907</v>
      </c>
      <c r="H2100" s="182">
        <f t="shared" si="302"/>
        <v>2488</v>
      </c>
      <c r="I2100" s="176">
        <f t="shared" si="300"/>
        <v>2.631698E-3</v>
      </c>
      <c r="J2100" s="182"/>
      <c r="K2100" s="184">
        <v>1</v>
      </c>
      <c r="L2100" s="184">
        <f>'норма часов'!$H$11</f>
        <v>25</v>
      </c>
      <c r="M2100" s="178" t="str">
        <f>CONCATENATE(H2100," ",F2100," (заявленная потребность руководителями учреждений) ","*",I2100,"/",L2100,"чел.")</f>
        <v>2488 чел. (заявленная потребность руководителями учреждений) *0,002631698/25чел.</v>
      </c>
      <c r="N2100" s="133">
        <f>$N$1620</f>
        <v>570.06999999999982</v>
      </c>
      <c r="O2100" s="142">
        <f t="shared" si="301"/>
        <v>149.30532299999999</v>
      </c>
      <c r="P2100" s="93"/>
      <c r="Q2100" s="93">
        <f t="shared" si="299"/>
        <v>3732.6330749999997</v>
      </c>
    </row>
    <row r="2101" spans="1:17" s="94" customFormat="1" x14ac:dyDescent="0.25">
      <c r="A2101" s="276"/>
      <c r="B2101" s="279"/>
      <c r="C2101" s="269"/>
      <c r="D2101" s="166"/>
      <c r="E2101" s="166"/>
      <c r="F2101" s="206" t="s">
        <v>19</v>
      </c>
      <c r="G2101" s="168"/>
      <c r="H2101" s="182">
        <f t="shared" si="302"/>
        <v>0</v>
      </c>
      <c r="I2101" s="176">
        <f t="shared" si="300"/>
        <v>2.631698E-3</v>
      </c>
      <c r="J2101" s="182"/>
      <c r="K2101" s="184">
        <v>1</v>
      </c>
      <c r="L2101" s="184">
        <f>'норма часов'!$H$11</f>
        <v>25</v>
      </c>
      <c r="M2101" s="178"/>
      <c r="N2101" s="133">
        <f>N1621</f>
        <v>0</v>
      </c>
      <c r="O2101" s="142">
        <f t="shared" si="301"/>
        <v>0</v>
      </c>
      <c r="P2101" s="93"/>
      <c r="Q2101" s="93"/>
    </row>
    <row r="2102" spans="1:17" s="94" customFormat="1" x14ac:dyDescent="0.25">
      <c r="A2102" s="276"/>
      <c r="B2102" s="279"/>
      <c r="C2102" s="269"/>
      <c r="D2102" s="166" t="s">
        <v>287</v>
      </c>
      <c r="E2102" s="166" t="s">
        <v>26</v>
      </c>
      <c r="F2102" s="166" t="s">
        <v>26</v>
      </c>
      <c r="G2102" s="168">
        <f>MROUND(H2102*K2102*I2102/L2102,0.00000001)</f>
        <v>7.3687500000000003E-3</v>
      </c>
      <c r="H2102" s="182">
        <f t="shared" si="302"/>
        <v>70</v>
      </c>
      <c r="I2102" s="176">
        <f t="shared" si="300"/>
        <v>2.631698E-3</v>
      </c>
      <c r="J2102" s="182"/>
      <c r="K2102" s="184">
        <v>1</v>
      </c>
      <c r="L2102" s="184">
        <f>'норма часов'!$H$11</f>
        <v>25</v>
      </c>
      <c r="M2102" s="178" t="str">
        <f>CONCATENATE(H2102," ",F2102," ","*",I2102,"/",L2102,"чел.")</f>
        <v>70 шт *0,002631698/25чел.</v>
      </c>
      <c r="N2102" s="133">
        <f>N1622</f>
        <v>68260.180000000037</v>
      </c>
      <c r="O2102" s="142">
        <f t="shared" si="301"/>
        <v>502.99220099999997</v>
      </c>
      <c r="P2102" s="93"/>
      <c r="Q2102" s="93">
        <f t="shared" si="299"/>
        <v>12574.805025</v>
      </c>
    </row>
    <row r="2103" spans="1:17" s="94" customFormat="1" x14ac:dyDescent="0.25">
      <c r="A2103" s="276"/>
      <c r="B2103" s="279"/>
      <c r="C2103" s="269"/>
      <c r="D2103" s="166" t="s">
        <v>284</v>
      </c>
      <c r="E2103" s="166" t="s">
        <v>26</v>
      </c>
      <c r="F2103" s="206" t="s">
        <v>26</v>
      </c>
      <c r="G2103" s="168">
        <f>MROUND(H2103*K2103*I2103/L2103,0.00000001)</f>
        <v>7.3687500000000003E-3</v>
      </c>
      <c r="H2103" s="182">
        <f>$H$1623</f>
        <v>70</v>
      </c>
      <c r="I2103" s="176">
        <f t="shared" si="300"/>
        <v>2.631698E-3</v>
      </c>
      <c r="J2103" s="182"/>
      <c r="K2103" s="184">
        <v>1</v>
      </c>
      <c r="L2103" s="184">
        <f>'норма часов'!$H$11</f>
        <v>25</v>
      </c>
      <c r="M2103" s="178" t="str">
        <f>CONCATENATE(H2103," ",F2103," ","*",I2103,"/",L2103,"чел.")</f>
        <v>70 шт *0,002631698/25чел.</v>
      </c>
      <c r="N2103" s="133">
        <f>$N$1623</f>
        <v>24000</v>
      </c>
      <c r="O2103" s="142">
        <f t="shared" si="301"/>
        <v>176.85</v>
      </c>
      <c r="P2103" s="93"/>
      <c r="Q2103" s="93">
        <f t="shared" si="299"/>
        <v>4421.25</v>
      </c>
    </row>
    <row r="2104" spans="1:17" s="94" customFormat="1" x14ac:dyDescent="0.25">
      <c r="A2104" s="276"/>
      <c r="B2104" s="279"/>
      <c r="C2104" s="269"/>
      <c r="D2104" s="208" t="s">
        <v>121</v>
      </c>
      <c r="E2104" s="96" t="s">
        <v>122</v>
      </c>
      <c r="F2104" s="206" t="s">
        <v>220</v>
      </c>
      <c r="G2104" s="168">
        <f>MROUND(H2104*K2104*I2104/L2104,0.00000001)</f>
        <v>7.3687500000000003E-3</v>
      </c>
      <c r="H2104" s="182">
        <f>H1624</f>
        <v>70</v>
      </c>
      <c r="I2104" s="176">
        <f>I2100</f>
        <v>2.631698E-3</v>
      </c>
      <c r="J2104" s="182"/>
      <c r="K2104" s="184">
        <v>1</v>
      </c>
      <c r="L2104" s="184">
        <f>'норма часов'!$H$11</f>
        <v>25</v>
      </c>
      <c r="M2104" s="178" t="str">
        <f>CONCATENATE(H2104," ",F2104," ","*",I2104,"/",L2104,"чел.")</f>
        <v>70 сайтов *0,002631698/25чел.</v>
      </c>
      <c r="N2104" s="133">
        <f>N1624</f>
        <v>5928.7299999999959</v>
      </c>
      <c r="O2104" s="142">
        <f t="shared" si="301"/>
        <v>43.687328999999998</v>
      </c>
      <c r="P2104" s="93"/>
      <c r="Q2104" s="93">
        <f t="shared" si="299"/>
        <v>1092.183225</v>
      </c>
    </row>
    <row r="2105" spans="1:17" s="94" customFormat="1" x14ac:dyDescent="0.25">
      <c r="A2105" s="276"/>
      <c r="B2105" s="279"/>
      <c r="C2105" s="201" t="s">
        <v>257</v>
      </c>
      <c r="D2105" s="208"/>
      <c r="E2105" s="96"/>
      <c r="F2105" s="206"/>
      <c r="G2105" s="168"/>
      <c r="H2105" s="182"/>
      <c r="I2105" s="176"/>
      <c r="J2105" s="182"/>
      <c r="K2105" s="184"/>
      <c r="L2105" s="184"/>
      <c r="M2105" s="178"/>
      <c r="N2105" s="139"/>
      <c r="O2105" s="140">
        <f>SUM(O2091:O2104)</f>
        <v>2196.2911319999998</v>
      </c>
      <c r="P2105" s="93"/>
      <c r="Q2105" s="93"/>
    </row>
    <row r="2106" spans="1:17" s="94" customFormat="1" ht="25.5" x14ac:dyDescent="0.25">
      <c r="A2106" s="276"/>
      <c r="B2106" s="279"/>
      <c r="C2106" s="198" t="s">
        <v>207</v>
      </c>
      <c r="D2106" s="166"/>
      <c r="E2106" s="166"/>
      <c r="F2106" s="210" t="s">
        <v>206</v>
      </c>
      <c r="G2106" s="168"/>
      <c r="H2106" s="182">
        <f>H1626</f>
        <v>0</v>
      </c>
      <c r="I2106" s="176">
        <f>I2104</f>
        <v>2.631698E-3</v>
      </c>
      <c r="J2106" s="182"/>
      <c r="K2106" s="184">
        <v>12</v>
      </c>
      <c r="L2106" s="184">
        <f>'норма часов'!$H$11</f>
        <v>25</v>
      </c>
      <c r="M2106" s="178"/>
      <c r="N2106" s="133">
        <v>50</v>
      </c>
      <c r="O2106" s="142">
        <f>MROUND(G2106*N2106,0.000001)</f>
        <v>0</v>
      </c>
      <c r="P2106" s="93"/>
      <c r="Q2106" s="93">
        <f t="shared" si="299"/>
        <v>0</v>
      </c>
    </row>
    <row r="2107" spans="1:17" s="94" customFormat="1" ht="30" x14ac:dyDescent="0.25">
      <c r="A2107" s="276"/>
      <c r="B2107" s="279"/>
      <c r="C2107" s="198" t="s">
        <v>67</v>
      </c>
      <c r="D2107" s="166" t="s">
        <v>124</v>
      </c>
      <c r="E2107" s="193" t="s">
        <v>26</v>
      </c>
      <c r="F2107" s="181" t="s">
        <v>26</v>
      </c>
      <c r="G2107" s="168">
        <f>MROUND(H2107*K2107*I2107/L2107,0.0000001)</f>
        <v>1.9264E-2</v>
      </c>
      <c r="H2107" s="171">
        <f>H1627</f>
        <v>183</v>
      </c>
      <c r="I2107" s="176">
        <f t="shared" si="300"/>
        <v>2.631698E-3</v>
      </c>
      <c r="J2107" s="182"/>
      <c r="K2107" s="184">
        <v>1</v>
      </c>
      <c r="L2107" s="184">
        <f>'норма часов'!$H$11</f>
        <v>25</v>
      </c>
      <c r="M2107" s="178" t="str">
        <f>CONCATENATE(H2107," ",F2107," ","*",I2107,"/",L2107,"чел.")</f>
        <v>183 шт *0,002631698/25чел.</v>
      </c>
      <c r="N2107" s="133">
        <f>N1627</f>
        <v>2242.8983606557385</v>
      </c>
      <c r="O2107" s="142">
        <f>MROUND(G2107*N2107,0.000001)</f>
        <v>43.207194000000001</v>
      </c>
      <c r="P2107" s="93"/>
      <c r="Q2107" s="93">
        <f t="shared" si="299"/>
        <v>1080.17985</v>
      </c>
    </row>
    <row r="2108" spans="1:17" s="94" customFormat="1" x14ac:dyDescent="0.25">
      <c r="A2108" s="276"/>
      <c r="B2108" s="279"/>
      <c r="C2108" s="269" t="s">
        <v>226</v>
      </c>
      <c r="D2108" s="166" t="s">
        <v>40</v>
      </c>
      <c r="E2108" s="180" t="s">
        <v>26</v>
      </c>
      <c r="F2108" s="180" t="s">
        <v>48</v>
      </c>
      <c r="G2108" s="168">
        <f>MROUND(H2108*K2108*I2108/L2108,0.000001)</f>
        <v>2.9895999999999999E-2</v>
      </c>
      <c r="H2108" s="171">
        <f>H1628</f>
        <v>284</v>
      </c>
      <c r="I2108" s="176">
        <f>I2104</f>
        <v>2.631698E-3</v>
      </c>
      <c r="J2108" s="182"/>
      <c r="K2108" s="184">
        <v>1</v>
      </c>
      <c r="L2108" s="184">
        <f>'норма часов'!$H$11</f>
        <v>25</v>
      </c>
      <c r="M2108" s="178" t="str">
        <f>CONCATENATE(H2108," ",F2108," ","*",I2108,"/",L2108,"чел.")</f>
        <v>284 шт. *0,002631698/25чел.</v>
      </c>
      <c r="N2108" s="133">
        <f>N1628</f>
        <v>741.09003521126647</v>
      </c>
      <c r="O2108" s="142">
        <f>MROUND(G2108*N2108,0.000001)</f>
        <v>22.155628</v>
      </c>
      <c r="P2108" s="93"/>
      <c r="Q2108" s="93">
        <f t="shared" si="299"/>
        <v>553.89070000000004</v>
      </c>
    </row>
    <row r="2109" spans="1:17" s="94" customFormat="1" x14ac:dyDescent="0.25">
      <c r="A2109" s="276"/>
      <c r="B2109" s="279"/>
      <c r="C2109" s="269"/>
      <c r="D2109" s="166"/>
      <c r="E2109" s="180"/>
      <c r="F2109" s="180" t="s">
        <v>48</v>
      </c>
      <c r="G2109" s="168"/>
      <c r="H2109" s="171">
        <f>H1629</f>
        <v>0</v>
      </c>
      <c r="I2109" s="176">
        <f t="shared" si="300"/>
        <v>2.631698E-3</v>
      </c>
      <c r="J2109" s="182"/>
      <c r="K2109" s="184">
        <v>1</v>
      </c>
      <c r="L2109" s="184">
        <f>'норма часов'!$H$11</f>
        <v>25</v>
      </c>
      <c r="M2109" s="178"/>
      <c r="N2109" s="133">
        <f>N1629</f>
        <v>0</v>
      </c>
      <c r="O2109" s="142">
        <f>MROUND(G2109*N2109,0.000001)</f>
        <v>0</v>
      </c>
      <c r="P2109" s="93"/>
      <c r="Q2109" s="93"/>
    </row>
    <row r="2110" spans="1:17" s="94" customFormat="1" x14ac:dyDescent="0.25">
      <c r="A2110" s="277"/>
      <c r="B2110" s="280"/>
      <c r="C2110" s="221" t="s">
        <v>258</v>
      </c>
      <c r="D2110" s="166"/>
      <c r="E2110" s="180"/>
      <c r="F2110" s="180"/>
      <c r="G2110" s="168"/>
      <c r="H2110" s="171"/>
      <c r="I2110" s="176"/>
      <c r="J2110" s="182"/>
      <c r="K2110" s="184"/>
      <c r="L2110" s="184"/>
      <c r="M2110" s="178"/>
      <c r="N2110" s="139"/>
      <c r="O2110" s="140">
        <f>SUM(O2108:O2109)</f>
        <v>22.155628</v>
      </c>
      <c r="P2110" s="93"/>
      <c r="Q2110" s="93"/>
    </row>
    <row r="2111" spans="1:17" s="94" customFormat="1" x14ac:dyDescent="0.25">
      <c r="A2111" s="275" t="str">
        <f>CONCATENATE('норма часов'!$B$12,",  ",'норма часов'!$C$12,", ",'норма часов'!$D$12,", ",'норма часов'!$F$12)</f>
        <v>Присмотр и уход,  дети-сироты и дети, оставшиеся без попечения родителей, от 1 года до 3 лет, группа полного дня</v>
      </c>
      <c r="B2111" s="278" t="str">
        <f>'норма часов'!$A$12</f>
        <v>880900О.99.0.ББ08АА86000</v>
      </c>
      <c r="C2111" s="170"/>
      <c r="D2111" s="281" t="s">
        <v>15</v>
      </c>
      <c r="E2111" s="281"/>
      <c r="F2111" s="281"/>
      <c r="G2111" s="282"/>
      <c r="H2111" s="171"/>
      <c r="I2111" s="176"/>
      <c r="J2111" s="171"/>
      <c r="K2111" s="177"/>
      <c r="L2111" s="177"/>
      <c r="M2111" s="197"/>
      <c r="N2111" s="139"/>
      <c r="O2111" s="140">
        <f>O2112+O2117+O2128</f>
        <v>47249.918214999998</v>
      </c>
      <c r="P2111" s="93"/>
      <c r="Q2111" s="93">
        <f t="shared" si="299"/>
        <v>0</v>
      </c>
    </row>
    <row r="2112" spans="1:17" s="94" customFormat="1" x14ac:dyDescent="0.25">
      <c r="A2112" s="276"/>
      <c r="B2112" s="279"/>
      <c r="C2112" s="167"/>
      <c r="D2112" s="283" t="s">
        <v>49</v>
      </c>
      <c r="E2112" s="283"/>
      <c r="F2112" s="283"/>
      <c r="G2112" s="284"/>
      <c r="H2112" s="171"/>
      <c r="I2112" s="176"/>
      <c r="J2112" s="171"/>
      <c r="K2112" s="177"/>
      <c r="L2112" s="177"/>
      <c r="M2112" s="178"/>
      <c r="N2112" s="133"/>
      <c r="O2112" s="140">
        <f>O2114+O2116</f>
        <v>19794.179719</v>
      </c>
      <c r="P2112" s="93"/>
      <c r="Q2112" s="93">
        <f t="shared" si="299"/>
        <v>0</v>
      </c>
    </row>
    <row r="2113" spans="1:17" s="94" customFormat="1" x14ac:dyDescent="0.25">
      <c r="A2113" s="276"/>
      <c r="B2113" s="279"/>
      <c r="C2113" s="167">
        <v>211</v>
      </c>
      <c r="D2113" s="179" t="s">
        <v>73</v>
      </c>
      <c r="E2113" s="180" t="s">
        <v>87</v>
      </c>
      <c r="F2113" s="181" t="s">
        <v>87</v>
      </c>
      <c r="G2113" s="168">
        <f>MROUND(H2113*K2113*I2113/L2113,0.00000001)</f>
        <v>0.81694242000000006</v>
      </c>
      <c r="H2113" s="182">
        <f>H1537</f>
        <v>754.5</v>
      </c>
      <c r="I2113" s="183">
        <f>'норма часов'!$K$12</f>
        <v>9.0230000000000009E-5</v>
      </c>
      <c r="J2113" s="182"/>
      <c r="K2113" s="184">
        <v>12</v>
      </c>
      <c r="L2113" s="184">
        <f>'норма часов'!$H$12</f>
        <v>1</v>
      </c>
      <c r="M2113" s="178" t="str">
        <f>CONCATENATE(H2113," ",F2113," ","в мес.","*",K2113,"мес.","*",I2113,"/",L2113,"чел.")</f>
        <v>754,5 шт. ед в мес.*12мес.*0,00009023/1чел.</v>
      </c>
      <c r="N2113" s="133">
        <f>N1537</f>
        <v>18609.515968632655</v>
      </c>
      <c r="O2113" s="141">
        <f>MROUND(G2113*N2113,0.000001)</f>
        <v>15202.90301</v>
      </c>
      <c r="P2113" s="93"/>
      <c r="Q2113" s="93">
        <f t="shared" si="299"/>
        <v>15202.90301</v>
      </c>
    </row>
    <row r="2114" spans="1:17" s="94" customFormat="1" x14ac:dyDescent="0.25">
      <c r="A2114" s="276"/>
      <c r="B2114" s="279"/>
      <c r="C2114" s="170" t="s">
        <v>249</v>
      </c>
      <c r="D2114" s="179"/>
      <c r="E2114" s="180"/>
      <c r="F2114" s="181"/>
      <c r="G2114" s="168"/>
      <c r="H2114" s="182"/>
      <c r="I2114" s="217"/>
      <c r="J2114" s="182"/>
      <c r="K2114" s="184"/>
      <c r="L2114" s="184"/>
      <c r="M2114" s="178"/>
      <c r="N2114" s="139"/>
      <c r="O2114" s="140">
        <f>SUM(O2113)</f>
        <v>15202.90301</v>
      </c>
      <c r="P2114" s="93"/>
      <c r="Q2114" s="93">
        <f t="shared" si="299"/>
        <v>0</v>
      </c>
    </row>
    <row r="2115" spans="1:17" s="94" customFormat="1" x14ac:dyDescent="0.25">
      <c r="A2115" s="276"/>
      <c r="B2115" s="279"/>
      <c r="C2115" s="167">
        <v>213</v>
      </c>
      <c r="D2115" s="179" t="s">
        <v>74</v>
      </c>
      <c r="E2115" s="180" t="s">
        <v>75</v>
      </c>
      <c r="F2115" s="181"/>
      <c r="G2115" s="168">
        <v>30.2</v>
      </c>
      <c r="H2115" s="171"/>
      <c r="I2115" s="176">
        <f>I2113</f>
        <v>9.0230000000000009E-5</v>
      </c>
      <c r="J2115" s="171"/>
      <c r="K2115" s="177"/>
      <c r="L2115" s="184">
        <f>'норма часов'!$H$12</f>
        <v>1</v>
      </c>
      <c r="M2115" s="178"/>
      <c r="N2115" s="133"/>
      <c r="O2115" s="142">
        <f>MROUND(O2113*0.302,0.000001)</f>
        <v>4591.2767089999998</v>
      </c>
      <c r="P2115" s="93"/>
      <c r="Q2115" s="93">
        <f t="shared" si="299"/>
        <v>4591.2767089999998</v>
      </c>
    </row>
    <row r="2116" spans="1:17" s="94" customFormat="1" x14ac:dyDescent="0.25">
      <c r="A2116" s="276"/>
      <c r="B2116" s="279"/>
      <c r="C2116" s="170" t="s">
        <v>250</v>
      </c>
      <c r="D2116" s="179"/>
      <c r="E2116" s="180"/>
      <c r="F2116" s="181"/>
      <c r="G2116" s="168"/>
      <c r="H2116" s="171"/>
      <c r="I2116" s="176"/>
      <c r="J2116" s="171"/>
      <c r="K2116" s="177"/>
      <c r="L2116" s="184"/>
      <c r="M2116" s="178"/>
      <c r="N2116" s="139"/>
      <c r="O2116" s="140">
        <f>SUM(O2115)</f>
        <v>4591.2767089999998</v>
      </c>
      <c r="P2116" s="93"/>
      <c r="Q2116" s="93">
        <f t="shared" si="299"/>
        <v>0</v>
      </c>
    </row>
    <row r="2117" spans="1:17" s="94" customFormat="1" x14ac:dyDescent="0.25">
      <c r="A2117" s="276"/>
      <c r="B2117" s="279"/>
      <c r="C2117" s="167"/>
      <c r="D2117" s="285" t="s">
        <v>50</v>
      </c>
      <c r="E2117" s="285"/>
      <c r="F2117" s="285"/>
      <c r="G2117" s="284"/>
      <c r="H2117" s="171"/>
      <c r="I2117" s="176">
        <f>I2115</f>
        <v>9.0230000000000009E-5</v>
      </c>
      <c r="J2117" s="171"/>
      <c r="K2117" s="177"/>
      <c r="L2117" s="184"/>
      <c r="M2117" s="178"/>
      <c r="N2117" s="133"/>
      <c r="O2117" s="140">
        <f>O2121+O2122+O2123+O2124+O2125++O2126</f>
        <v>27455.738495999998</v>
      </c>
      <c r="P2117" s="93"/>
      <c r="Q2117" s="93">
        <f t="shared" si="299"/>
        <v>0</v>
      </c>
    </row>
    <row r="2118" spans="1:17" s="94" customFormat="1" x14ac:dyDescent="0.25">
      <c r="A2118" s="276"/>
      <c r="B2118" s="279"/>
      <c r="C2118" s="270" t="s">
        <v>67</v>
      </c>
      <c r="D2118" s="166"/>
      <c r="E2118" s="193"/>
      <c r="F2118" s="181" t="s">
        <v>26</v>
      </c>
      <c r="G2118" s="168"/>
      <c r="H2118" s="171">
        <f>H1542</f>
        <v>0</v>
      </c>
      <c r="I2118" s="176">
        <f t="shared" ref="I2118:I2188" si="303">I2117</f>
        <v>9.0230000000000009E-5</v>
      </c>
      <c r="J2118" s="182"/>
      <c r="K2118" s="184">
        <v>1</v>
      </c>
      <c r="L2118" s="184">
        <f>'норма часов'!$H$12</f>
        <v>1</v>
      </c>
      <c r="M2118" s="178"/>
      <c r="N2118" s="133">
        <f>N1542</f>
        <v>0</v>
      </c>
      <c r="O2118" s="142">
        <f>MROUND(G2118*N2118,0.000001)</f>
        <v>0</v>
      </c>
      <c r="P2118" s="93"/>
      <c r="Q2118" s="93">
        <f t="shared" si="299"/>
        <v>0</v>
      </c>
    </row>
    <row r="2119" spans="1:17" s="94" customFormat="1" x14ac:dyDescent="0.25">
      <c r="A2119" s="276"/>
      <c r="B2119" s="279"/>
      <c r="C2119" s="270"/>
      <c r="D2119" s="166"/>
      <c r="E2119" s="193"/>
      <c r="F2119" s="181" t="s">
        <v>26</v>
      </c>
      <c r="G2119" s="168"/>
      <c r="H2119" s="171">
        <f>H1543</f>
        <v>0</v>
      </c>
      <c r="I2119" s="176">
        <f t="shared" si="303"/>
        <v>9.0230000000000009E-5</v>
      </c>
      <c r="J2119" s="182"/>
      <c r="K2119" s="184">
        <v>1</v>
      </c>
      <c r="L2119" s="184">
        <f>'норма часов'!$H$12</f>
        <v>1</v>
      </c>
      <c r="M2119" s="178"/>
      <c r="N2119" s="133">
        <f>N1543</f>
        <v>0</v>
      </c>
      <c r="O2119" s="142">
        <f>MROUND(G2119*N2119,0.000001)</f>
        <v>0</v>
      </c>
      <c r="P2119" s="93"/>
      <c r="Q2119" s="93">
        <f t="shared" si="299"/>
        <v>0</v>
      </c>
    </row>
    <row r="2120" spans="1:17" s="94" customFormat="1" x14ac:dyDescent="0.25">
      <c r="A2120" s="276"/>
      <c r="B2120" s="279"/>
      <c r="C2120" s="270"/>
      <c r="D2120" s="166"/>
      <c r="E2120" s="193"/>
      <c r="F2120" s="181" t="s">
        <v>26</v>
      </c>
      <c r="G2120" s="168"/>
      <c r="H2120" s="171">
        <f>H1544</f>
        <v>0</v>
      </c>
      <c r="I2120" s="176">
        <f t="shared" si="303"/>
        <v>9.0230000000000009E-5</v>
      </c>
      <c r="J2120" s="182"/>
      <c r="K2120" s="184">
        <v>1</v>
      </c>
      <c r="L2120" s="184">
        <f>'норма часов'!$H$12</f>
        <v>1</v>
      </c>
      <c r="M2120" s="178"/>
      <c r="N2120" s="133">
        <f>N1544</f>
        <v>0</v>
      </c>
      <c r="O2120" s="142">
        <f>MROUND(G2120*N2120,0.000001)</f>
        <v>0</v>
      </c>
      <c r="P2120" s="93"/>
      <c r="Q2120" s="93">
        <f t="shared" si="299"/>
        <v>0</v>
      </c>
    </row>
    <row r="2121" spans="1:17" s="94" customFormat="1" x14ac:dyDescent="0.25">
      <c r="A2121" s="276"/>
      <c r="B2121" s="279"/>
      <c r="C2121" s="170" t="s">
        <v>251</v>
      </c>
      <c r="D2121" s="166"/>
      <c r="E2121" s="193"/>
      <c r="F2121" s="181"/>
      <c r="G2121" s="168"/>
      <c r="H2121" s="171"/>
      <c r="I2121" s="176"/>
      <c r="J2121" s="182"/>
      <c r="K2121" s="184"/>
      <c r="L2121" s="184"/>
      <c r="M2121" s="178"/>
      <c r="N2121" s="139"/>
      <c r="O2121" s="140">
        <f>SUM(O2118:O2120)</f>
        <v>0</v>
      </c>
      <c r="P2121" s="93"/>
      <c r="Q2121" s="93">
        <f t="shared" si="299"/>
        <v>0</v>
      </c>
    </row>
    <row r="2122" spans="1:17" s="94" customFormat="1" x14ac:dyDescent="0.25">
      <c r="A2122" s="276"/>
      <c r="B2122" s="279"/>
      <c r="C2122" s="167" t="s">
        <v>91</v>
      </c>
      <c r="D2122" s="166"/>
      <c r="E2122" s="180"/>
      <c r="F2122" s="181">
        <v>0</v>
      </c>
      <c r="G2122" s="168"/>
      <c r="H2122" s="171"/>
      <c r="I2122" s="176">
        <f>I2120</f>
        <v>9.0230000000000009E-5</v>
      </c>
      <c r="J2122" s="182"/>
      <c r="K2122" s="184"/>
      <c r="L2122" s="184"/>
      <c r="M2122" s="178"/>
      <c r="N2122" s="133"/>
      <c r="O2122" s="142">
        <f>MROUND(G2122*N2122,0.000001)</f>
        <v>0</v>
      </c>
      <c r="P2122" s="93"/>
      <c r="Q2122" s="93">
        <f t="shared" si="299"/>
        <v>0</v>
      </c>
    </row>
    <row r="2123" spans="1:17" s="94" customFormat="1" ht="30" x14ac:dyDescent="0.25">
      <c r="A2123" s="276"/>
      <c r="B2123" s="279"/>
      <c r="C2123" s="167" t="s">
        <v>93</v>
      </c>
      <c r="D2123" s="218" t="s">
        <v>94</v>
      </c>
      <c r="E2123" s="180" t="s">
        <v>95</v>
      </c>
      <c r="F2123" s="181" t="s">
        <v>95</v>
      </c>
      <c r="G2123" s="196">
        <f>G1547</f>
        <v>247</v>
      </c>
      <c r="H2123" s="171">
        <f>H1547</f>
        <v>247</v>
      </c>
      <c r="I2123" s="176">
        <f t="shared" si="303"/>
        <v>9.0230000000000009E-5</v>
      </c>
      <c r="J2123" s="182"/>
      <c r="K2123" s="184">
        <v>1</v>
      </c>
      <c r="L2123" s="184">
        <f>'норма часов'!$H$12</f>
        <v>1</v>
      </c>
      <c r="M2123" s="178" t="str">
        <f>CONCATENATE(G2123,"- фактичесое посещение 1 ребенка в год")</f>
        <v>247- фактичесое посещение 1 ребенка в год</v>
      </c>
      <c r="N2123" s="133">
        <f>N1547</f>
        <v>103.30800858029397</v>
      </c>
      <c r="O2123" s="142">
        <f>MROUND(G2123*N2123,0.000001)</f>
        <v>25517.078118999998</v>
      </c>
      <c r="P2123" s="93"/>
      <c r="Q2123" s="93">
        <f t="shared" si="299"/>
        <v>25517.078118999998</v>
      </c>
    </row>
    <row r="2124" spans="1:17" s="94" customFormat="1" ht="30" x14ac:dyDescent="0.25">
      <c r="A2124" s="276"/>
      <c r="B2124" s="279"/>
      <c r="C2124" s="167" t="s">
        <v>96</v>
      </c>
      <c r="D2124" s="166" t="s">
        <v>97</v>
      </c>
      <c r="E2124" s="180" t="s">
        <v>98</v>
      </c>
      <c r="F2124" s="181" t="s">
        <v>203</v>
      </c>
      <c r="G2124" s="168">
        <f>MROUND(H2124*K2124*I2124/L2124,0.000001)</f>
        <v>1.8046</v>
      </c>
      <c r="H2124" s="171">
        <f>H1548</f>
        <v>20000</v>
      </c>
      <c r="I2124" s="176">
        <f t="shared" si="303"/>
        <v>9.0230000000000009E-5</v>
      </c>
      <c r="J2124" s="182"/>
      <c r="K2124" s="184">
        <v>1</v>
      </c>
      <c r="L2124" s="184">
        <f>'норма часов'!$H$12</f>
        <v>1</v>
      </c>
      <c r="M2124" s="178" t="str">
        <f>CONCATENATE(H2124," ",F2124," ","*",I2124,"/",L2124,"чел.")</f>
        <v>20000 компл. *0,00009023/1чел.</v>
      </c>
      <c r="N2124" s="133">
        <f>N1548</f>
        <v>402.27559200000002</v>
      </c>
      <c r="O2124" s="142">
        <f>MROUND(G2124*N2124,0.000001)</f>
        <v>725.94653299999993</v>
      </c>
      <c r="P2124" s="93"/>
      <c r="Q2124" s="93">
        <f t="shared" si="299"/>
        <v>725.94653299999993</v>
      </c>
    </row>
    <row r="2125" spans="1:17" s="94" customFormat="1" ht="30" x14ac:dyDescent="0.25">
      <c r="A2125" s="276"/>
      <c r="B2125" s="279"/>
      <c r="C2125" s="270" t="s">
        <v>85</v>
      </c>
      <c r="D2125" s="166" t="s">
        <v>99</v>
      </c>
      <c r="E2125" s="180" t="s">
        <v>202</v>
      </c>
      <c r="F2125" s="181" t="s">
        <v>204</v>
      </c>
      <c r="G2125" s="168">
        <f>MROUND(H2125*K2125*I2125/L2125,0.000001)</f>
        <v>0.54354599999999997</v>
      </c>
      <c r="H2125" s="171">
        <f>H1549</f>
        <v>502</v>
      </c>
      <c r="I2125" s="176">
        <f t="shared" si="303"/>
        <v>9.0230000000000009E-5</v>
      </c>
      <c r="J2125" s="182"/>
      <c r="K2125" s="184">
        <v>12</v>
      </c>
      <c r="L2125" s="184">
        <f>'норма часов'!$H$12</f>
        <v>1</v>
      </c>
      <c r="M2125" s="178" t="str">
        <f>CONCATENATE(H2125," ",F2125," ","*",I2125,"/",L2125,"чел.")</f>
        <v>502 гр. *0,00009023/1чел.</v>
      </c>
      <c r="N2125" s="133">
        <f>N1549</f>
        <v>2231.1153867861885</v>
      </c>
      <c r="O2125" s="142">
        <f>MROUND(G2125*N2125,0.000001)</f>
        <v>1212.7138439999999</v>
      </c>
      <c r="P2125" s="93"/>
      <c r="Q2125" s="93">
        <f t="shared" si="299"/>
        <v>1212.7138439999999</v>
      </c>
    </row>
    <row r="2126" spans="1:17" s="94" customFormat="1" x14ac:dyDescent="0.25">
      <c r="A2126" s="276"/>
      <c r="B2126" s="279"/>
      <c r="C2126" s="270"/>
      <c r="D2126" s="166"/>
      <c r="E2126" s="180"/>
      <c r="F2126" s="181" t="s">
        <v>203</v>
      </c>
      <c r="G2126" s="168"/>
      <c r="H2126" s="171">
        <f>H1550</f>
        <v>0</v>
      </c>
      <c r="I2126" s="176">
        <f t="shared" si="303"/>
        <v>9.0230000000000009E-5</v>
      </c>
      <c r="J2126" s="182"/>
      <c r="K2126" s="184">
        <v>1</v>
      </c>
      <c r="L2126" s="184">
        <f>'норма часов'!$H$12</f>
        <v>1</v>
      </c>
      <c r="M2126" s="178"/>
      <c r="N2126" s="133">
        <f>N1838</f>
        <v>0</v>
      </c>
      <c r="O2126" s="142">
        <f>MROUND(G2126*N2126,0.000001)</f>
        <v>0</v>
      </c>
      <c r="P2126" s="93"/>
      <c r="Q2126" s="93">
        <f t="shared" si="299"/>
        <v>0</v>
      </c>
    </row>
    <row r="2127" spans="1:17" s="94" customFormat="1" x14ac:dyDescent="0.25">
      <c r="A2127" s="276"/>
      <c r="B2127" s="279"/>
      <c r="C2127" s="170" t="s">
        <v>259</v>
      </c>
      <c r="D2127" s="283"/>
      <c r="E2127" s="283"/>
      <c r="F2127" s="283"/>
      <c r="G2127" s="284"/>
      <c r="H2127" s="171"/>
      <c r="I2127" s="176">
        <f t="shared" si="303"/>
        <v>9.0230000000000009E-5</v>
      </c>
      <c r="J2127" s="171"/>
      <c r="K2127" s="177"/>
      <c r="L2127" s="184"/>
      <c r="M2127" s="197"/>
      <c r="N2127" s="133"/>
      <c r="O2127" s="142">
        <f>O2125+O2126</f>
        <v>1212.7138439999999</v>
      </c>
      <c r="P2127" s="93"/>
      <c r="Q2127" s="93">
        <f t="shared" si="299"/>
        <v>0</v>
      </c>
    </row>
    <row r="2128" spans="1:17" s="92" customFormat="1" x14ac:dyDescent="0.25">
      <c r="A2128" s="276"/>
      <c r="B2128" s="279"/>
      <c r="C2128" s="170"/>
      <c r="D2128" s="283" t="s">
        <v>51</v>
      </c>
      <c r="E2128" s="283"/>
      <c r="F2128" s="283"/>
      <c r="G2128" s="284"/>
      <c r="H2128" s="171"/>
      <c r="I2128" s="172">
        <f t="shared" si="303"/>
        <v>9.0230000000000009E-5</v>
      </c>
      <c r="J2128" s="173"/>
      <c r="K2128" s="174"/>
      <c r="L2128" s="184"/>
      <c r="M2128" s="175"/>
      <c r="N2128" s="139"/>
      <c r="O2128" s="140"/>
      <c r="P2128" s="91"/>
      <c r="Q2128" s="93">
        <f t="shared" si="299"/>
        <v>0</v>
      </c>
    </row>
    <row r="2129" spans="1:17" s="94" customFormat="1" x14ac:dyDescent="0.25">
      <c r="A2129" s="276"/>
      <c r="B2129" s="279"/>
      <c r="C2129" s="170"/>
      <c r="D2129" s="286" t="s">
        <v>5</v>
      </c>
      <c r="E2129" s="286"/>
      <c r="F2129" s="286"/>
      <c r="G2129" s="287"/>
      <c r="H2129" s="171"/>
      <c r="I2129" s="176">
        <f t="shared" si="303"/>
        <v>9.0230000000000009E-5</v>
      </c>
      <c r="J2129" s="171"/>
      <c r="K2129" s="177"/>
      <c r="L2129" s="184"/>
      <c r="M2129" s="197"/>
      <c r="N2129" s="139"/>
      <c r="O2129" s="140">
        <f>O2130+O2140+O2146+O2148+O2150+O2152+O2154</f>
        <v>46329.466672010036</v>
      </c>
      <c r="P2129" s="93"/>
      <c r="Q2129" s="93"/>
    </row>
    <row r="2130" spans="1:17" s="94" customFormat="1" x14ac:dyDescent="0.25">
      <c r="A2130" s="276"/>
      <c r="B2130" s="279"/>
      <c r="C2130" s="198" t="s">
        <v>57</v>
      </c>
      <c r="D2130" s="286" t="s">
        <v>6</v>
      </c>
      <c r="E2130" s="286"/>
      <c r="F2130" s="286"/>
      <c r="G2130" s="287"/>
      <c r="H2130" s="182"/>
      <c r="I2130" s="176">
        <f t="shared" si="303"/>
        <v>9.0230000000000009E-5</v>
      </c>
      <c r="J2130" s="182"/>
      <c r="K2130" s="184"/>
      <c r="L2130" s="184"/>
      <c r="M2130" s="197"/>
      <c r="N2130" s="133"/>
      <c r="O2130" s="140">
        <f>O2131+O2132+O2136+O2139</f>
        <v>17469.596968010035</v>
      </c>
      <c r="P2130" s="93"/>
      <c r="Q2130" s="93">
        <f t="shared" si="299"/>
        <v>0</v>
      </c>
    </row>
    <row r="2131" spans="1:17" s="94" customFormat="1" ht="30" x14ac:dyDescent="0.25">
      <c r="A2131" s="276"/>
      <c r="B2131" s="279"/>
      <c r="C2131" s="198" t="s">
        <v>59</v>
      </c>
      <c r="D2131" s="166" t="s">
        <v>7</v>
      </c>
      <c r="E2131" s="199" t="s">
        <v>8</v>
      </c>
      <c r="F2131" s="199" t="s">
        <v>8</v>
      </c>
      <c r="G2131" s="168">
        <f>MROUND(H2131*K2131*I2131/L2131,0.000001)</f>
        <v>351.12755799999996</v>
      </c>
      <c r="H2131" s="219">
        <f>H1555</f>
        <v>3891472.4332458824</v>
      </c>
      <c r="I2131" s="176">
        <f t="shared" si="303"/>
        <v>9.0230000000000009E-5</v>
      </c>
      <c r="J2131" s="182"/>
      <c r="K2131" s="184">
        <v>1</v>
      </c>
      <c r="L2131" s="184">
        <f>'норма часов'!$H$12</f>
        <v>1</v>
      </c>
      <c r="M2131" s="178" t="str">
        <f>CONCATENATE(H2131," ",F2131,"(лимиты выделенные УЖКХ) ","*",I2131,"/",L2131,"чел.")</f>
        <v>3891472,43324588 кВт час.(лимиты выделенные УЖКХ) *0,00009023/1чел.</v>
      </c>
      <c r="N2131" s="133">
        <f>N1555</f>
        <v>10.900877836777333</v>
      </c>
      <c r="O2131" s="142">
        <f>MROUND(G2131*N2131,0.000001)</f>
        <v>3827.5986149999999</v>
      </c>
      <c r="P2131" s="93"/>
      <c r="Q2131" s="93">
        <f t="shared" si="299"/>
        <v>3827.5986149999999</v>
      </c>
    </row>
    <row r="2132" spans="1:17" s="94" customFormat="1" x14ac:dyDescent="0.25">
      <c r="A2132" s="276"/>
      <c r="B2132" s="279"/>
      <c r="C2132" s="198" t="s">
        <v>60</v>
      </c>
      <c r="D2132" s="166" t="s">
        <v>9</v>
      </c>
      <c r="E2132" s="199" t="s">
        <v>10</v>
      </c>
      <c r="F2132" s="199" t="s">
        <v>10</v>
      </c>
      <c r="G2132" s="168">
        <f>MROUND(H2132*K2132*I2132/L2132,0.0000001)</f>
        <v>2.6889126000000001</v>
      </c>
      <c r="H2132" s="182">
        <f>H1556</f>
        <v>29800.65</v>
      </c>
      <c r="I2132" s="176">
        <f t="shared" si="303"/>
        <v>9.0230000000000009E-5</v>
      </c>
      <c r="J2132" s="182"/>
      <c r="K2132" s="184">
        <v>1</v>
      </c>
      <c r="L2132" s="184">
        <f>'норма часов'!$H$12</f>
        <v>1</v>
      </c>
      <c r="M2132" s="178" t="str">
        <f>CONCATENATE(H2132," ",F2132,"(лимиты выделенные УЖКХ) ","*",I2132,"/",L2132,"чел.")</f>
        <v>29800,65 Гкал(лимиты выделенные УЖКХ) *0,00009023/1чел.</v>
      </c>
      <c r="N2132" s="133">
        <f>N1556</f>
        <v>2985.1699006565295</v>
      </c>
      <c r="O2132" s="142">
        <f>MROUND(G2132*N2132,0.000001)</f>
        <v>8026.8609589999996</v>
      </c>
      <c r="P2132" s="93"/>
      <c r="Q2132" s="93">
        <f t="shared" si="299"/>
        <v>8026.8609589999996</v>
      </c>
    </row>
    <row r="2133" spans="1:17" s="94" customFormat="1" ht="30" x14ac:dyDescent="0.25">
      <c r="A2133" s="276"/>
      <c r="B2133" s="279"/>
      <c r="C2133" s="269" t="s">
        <v>61</v>
      </c>
      <c r="D2133" s="166" t="s">
        <v>12</v>
      </c>
      <c r="E2133" s="200" t="s">
        <v>11</v>
      </c>
      <c r="F2133" s="200" t="s">
        <v>11</v>
      </c>
      <c r="G2133" s="168">
        <f>MROUND(H2133*K2133*I2133/L2133,0.000001)</f>
        <v>20.557731999999998</v>
      </c>
      <c r="H2133" s="182">
        <f>H1557</f>
        <v>227836.99175999995</v>
      </c>
      <c r="I2133" s="176">
        <f t="shared" si="303"/>
        <v>9.0230000000000009E-5</v>
      </c>
      <c r="J2133" s="182"/>
      <c r="K2133" s="184">
        <v>1</v>
      </c>
      <c r="L2133" s="184">
        <f>'норма часов'!$H$12</f>
        <v>1</v>
      </c>
      <c r="M2133" s="178" t="str">
        <f>CONCATENATE(H2133," ",F2133,"(лимиты выделенные УЖКХ) ","*",I2133,"/",L2133,"чел.")</f>
        <v>227836,99176 м3(лимиты выделенные УЖКХ) *0,00009023/1чел.</v>
      </c>
      <c r="N2133" s="133">
        <f>N1653</f>
        <v>54.214179999999992</v>
      </c>
      <c r="O2133" s="142">
        <f>MROUND(G2133*N2133,0.000001)</f>
        <v>1114.520583</v>
      </c>
      <c r="P2133" s="93"/>
      <c r="Q2133" s="93">
        <f t="shared" si="299"/>
        <v>1114.520583</v>
      </c>
    </row>
    <row r="2134" spans="1:17" s="94" customFormat="1" ht="30" x14ac:dyDescent="0.25">
      <c r="A2134" s="276"/>
      <c r="B2134" s="279"/>
      <c r="C2134" s="269"/>
      <c r="D2134" s="166" t="s">
        <v>17</v>
      </c>
      <c r="E2134" s="200" t="s">
        <v>11</v>
      </c>
      <c r="F2134" s="200" t="s">
        <v>11</v>
      </c>
      <c r="G2134" s="168">
        <f>MROUND(H2134*K2134*I2134/L2134,0.0000000000001)</f>
        <v>2.8161298433400001E-2</v>
      </c>
      <c r="H2134" s="182">
        <f>H1558</f>
        <v>26.008809369960769</v>
      </c>
      <c r="I2134" s="176">
        <f t="shared" si="303"/>
        <v>9.0230000000000009E-5</v>
      </c>
      <c r="J2134" s="182"/>
      <c r="K2134" s="184">
        <v>12</v>
      </c>
      <c r="L2134" s="184">
        <f>'норма часов'!$H$12</f>
        <v>1</v>
      </c>
      <c r="M2134" s="178" t="str">
        <f>CONCATENATE(H2134," ",F2134,"(лимиты выделенные УЖКХ) ","*",I2134,"/",L2134,"чел.")</f>
        <v>26,0088093699608 м3(лимиты выделенные УЖКХ) *0,00009023/1чел.</v>
      </c>
      <c r="N2134" s="133">
        <f>N1558</f>
        <v>60140.397503878732</v>
      </c>
      <c r="O2134" s="142">
        <f>MROUND(G2134*N2134,0.0000000000001)</f>
        <v>1693.6316820100335</v>
      </c>
      <c r="P2134" s="93"/>
      <c r="Q2134" s="93">
        <f t="shared" si="299"/>
        <v>1693.6316820100335</v>
      </c>
    </row>
    <row r="2135" spans="1:17" s="94" customFormat="1" ht="30" x14ac:dyDescent="0.25">
      <c r="A2135" s="276"/>
      <c r="B2135" s="279"/>
      <c r="C2135" s="269"/>
      <c r="D2135" s="166" t="s">
        <v>13</v>
      </c>
      <c r="E2135" s="200" t="s">
        <v>11</v>
      </c>
      <c r="F2135" s="200" t="s">
        <v>11</v>
      </c>
      <c r="G2135" s="168">
        <f>MROUND(H2135*K2135*I2135/L2135,0.000001)</f>
        <v>20.557731999999998</v>
      </c>
      <c r="H2135" s="182">
        <f>H1559</f>
        <v>227836.99175999995</v>
      </c>
      <c r="I2135" s="176">
        <f t="shared" si="303"/>
        <v>9.0230000000000009E-5</v>
      </c>
      <c r="J2135" s="182"/>
      <c r="K2135" s="184">
        <v>1</v>
      </c>
      <c r="L2135" s="184">
        <f>'норма часов'!$H$12</f>
        <v>1</v>
      </c>
      <c r="M2135" s="178" t="str">
        <f>CONCATENATE(H2135," ",F2135,"(лимиты выделенные УЖКХ) ","*",I2135,"/",L2135,"чел.")</f>
        <v>227836,99176 м3(лимиты выделенные УЖКХ) *0,00009023/1чел.</v>
      </c>
      <c r="N2135" s="133">
        <f>N1559</f>
        <v>114.50116551414543</v>
      </c>
      <c r="O2135" s="142">
        <f>MROUND(G2135*N2135,0.000001)</f>
        <v>2353.884274</v>
      </c>
      <c r="P2135" s="93"/>
      <c r="Q2135" s="93">
        <f t="shared" si="299"/>
        <v>2353.884274</v>
      </c>
    </row>
    <row r="2136" spans="1:17" s="94" customFormat="1" ht="28.5" x14ac:dyDescent="0.25">
      <c r="A2136" s="276"/>
      <c r="B2136" s="279"/>
      <c r="C2136" s="201" t="s">
        <v>253</v>
      </c>
      <c r="D2136" s="166"/>
      <c r="E2136" s="200"/>
      <c r="F2136" s="200"/>
      <c r="G2136" s="168"/>
      <c r="H2136" s="182"/>
      <c r="I2136" s="176"/>
      <c r="J2136" s="182"/>
      <c r="K2136" s="184"/>
      <c r="L2136" s="184"/>
      <c r="M2136" s="178"/>
      <c r="N2136" s="139"/>
      <c r="O2136" s="140">
        <f>SUM(O2133:O2135)</f>
        <v>5162.0365390100333</v>
      </c>
      <c r="P2136" s="93"/>
      <c r="Q2136" s="93">
        <f t="shared" si="299"/>
        <v>0</v>
      </c>
    </row>
    <row r="2137" spans="1:17" s="94" customFormat="1" x14ac:dyDescent="0.25">
      <c r="A2137" s="276"/>
      <c r="B2137" s="279"/>
      <c r="C2137" s="269" t="s">
        <v>208</v>
      </c>
      <c r="D2137" s="166" t="s">
        <v>21</v>
      </c>
      <c r="E2137" s="96" t="s">
        <v>11</v>
      </c>
      <c r="F2137" s="96" t="s">
        <v>11</v>
      </c>
      <c r="G2137" s="168">
        <f>MROUND(H2137*K2137*I2137/L2137,0.00000001)</f>
        <v>3.1552530000000002E-2</v>
      </c>
      <c r="H2137" s="182">
        <f>H1561</f>
        <v>349.68999999999994</v>
      </c>
      <c r="I2137" s="176">
        <f>I2135</f>
        <v>9.0230000000000009E-5</v>
      </c>
      <c r="J2137" s="182"/>
      <c r="K2137" s="184">
        <v>1</v>
      </c>
      <c r="L2137" s="184">
        <f>'норма часов'!$H$12</f>
        <v>1</v>
      </c>
      <c r="M2137" s="178" t="str">
        <f>CONCATENATE(H2137," ",F2137," ","*",I2137,"/",L2137,"чел.")</f>
        <v>349,69 м3 *0,00009023/1чел.</v>
      </c>
      <c r="N2137" s="133">
        <f>N1561</f>
        <v>9316.0943407017676</v>
      </c>
      <c r="O2137" s="142">
        <f>MROUND(G2137*N2137,0.000001)</f>
        <v>293.94634600000001</v>
      </c>
      <c r="P2137" s="93"/>
      <c r="Q2137" s="93">
        <f t="shared" si="299"/>
        <v>293.94634600000001</v>
      </c>
    </row>
    <row r="2138" spans="1:17" s="94" customFormat="1" ht="45" x14ac:dyDescent="0.25">
      <c r="A2138" s="276"/>
      <c r="B2138" s="279"/>
      <c r="C2138" s="269"/>
      <c r="D2138" s="166" t="s">
        <v>22</v>
      </c>
      <c r="E2138" s="96" t="s">
        <v>23</v>
      </c>
      <c r="F2138" s="96" t="s">
        <v>26</v>
      </c>
      <c r="G2138" s="168">
        <f>MROUND(H2138*K2138*I2138/L2138,0.0000001)</f>
        <v>2.56253E-2</v>
      </c>
      <c r="H2138" s="182">
        <f>H1562</f>
        <v>284</v>
      </c>
      <c r="I2138" s="176">
        <f t="shared" si="303"/>
        <v>9.0230000000000009E-5</v>
      </c>
      <c r="J2138" s="182"/>
      <c r="K2138" s="184">
        <v>1</v>
      </c>
      <c r="L2138" s="184">
        <f>'норма часов'!$H$12</f>
        <v>1</v>
      </c>
      <c r="M2138" s="178" t="str">
        <f>CONCATENATE(H2138," ",F2138,"(потребность из расчета 4 контейнера для уборки территории весной и осенью на 1 учреждение)","*",I2138,"/",L2138,"чел.")</f>
        <v>284 шт(потребность из расчета 4 контейнера для уборки территории весной и осенью на 1 учреждение)*0,00009023/1чел.</v>
      </c>
      <c r="N2138" s="133">
        <f>N2042</f>
        <v>6210.8349647887389</v>
      </c>
      <c r="O2138" s="142">
        <f>MROUND(G2138*N2138,0.000001)</f>
        <v>159.15450899999999</v>
      </c>
      <c r="P2138" s="93"/>
      <c r="Q2138" s="93">
        <f t="shared" si="299"/>
        <v>159.15450899999999</v>
      </c>
    </row>
    <row r="2139" spans="1:17" s="94" customFormat="1" ht="28.5" x14ac:dyDescent="0.25">
      <c r="A2139" s="276"/>
      <c r="B2139" s="279"/>
      <c r="C2139" s="201" t="s">
        <v>254</v>
      </c>
      <c r="D2139" s="166"/>
      <c r="E2139" s="96"/>
      <c r="F2139" s="96"/>
      <c r="G2139" s="168"/>
      <c r="H2139" s="182"/>
      <c r="I2139" s="176"/>
      <c r="J2139" s="182"/>
      <c r="K2139" s="184"/>
      <c r="L2139" s="184"/>
      <c r="M2139" s="178"/>
      <c r="N2139" s="139"/>
      <c r="O2139" s="140">
        <f>SUM(O2137:O2138)</f>
        <v>453.10085500000002</v>
      </c>
      <c r="P2139" s="93"/>
      <c r="Q2139" s="93">
        <f t="shared" si="299"/>
        <v>0</v>
      </c>
    </row>
    <row r="2140" spans="1:17" s="94" customFormat="1" x14ac:dyDescent="0.25">
      <c r="A2140" s="276"/>
      <c r="B2140" s="279"/>
      <c r="C2140" s="198"/>
      <c r="D2140" s="285" t="s">
        <v>14</v>
      </c>
      <c r="E2140" s="285"/>
      <c r="F2140" s="285"/>
      <c r="G2140" s="284"/>
      <c r="H2140" s="204"/>
      <c r="I2140" s="176">
        <f>I2135</f>
        <v>9.0230000000000009E-5</v>
      </c>
      <c r="J2140" s="204"/>
      <c r="K2140" s="205"/>
      <c r="L2140" s="184"/>
      <c r="M2140" s="197"/>
      <c r="N2140" s="133"/>
      <c r="O2140" s="140">
        <f>O2144+O2145</f>
        <v>21581.115667999999</v>
      </c>
      <c r="P2140" s="93"/>
      <c r="Q2140" s="93"/>
    </row>
    <row r="2141" spans="1:17" s="94" customFormat="1" x14ac:dyDescent="0.25">
      <c r="A2141" s="276"/>
      <c r="B2141" s="279"/>
      <c r="C2141" s="269" t="s">
        <v>62</v>
      </c>
      <c r="D2141" s="166" t="s">
        <v>41</v>
      </c>
      <c r="E2141" s="193" t="s">
        <v>20</v>
      </c>
      <c r="F2141" s="193" t="s">
        <v>20</v>
      </c>
      <c r="G2141" s="168">
        <f>MROUND(H2141*K2141*I2141/L2141,0.00000001)</f>
        <v>3.12692769</v>
      </c>
      <c r="H2141" s="182">
        <f>H1565</f>
        <v>34655.078000000001</v>
      </c>
      <c r="I2141" s="176">
        <f t="shared" si="303"/>
        <v>9.0230000000000009E-5</v>
      </c>
      <c r="J2141" s="182"/>
      <c r="K2141" s="184">
        <v>1</v>
      </c>
      <c r="L2141" s="184">
        <f>'норма часов'!$H$12</f>
        <v>1</v>
      </c>
      <c r="M2141" s="178" t="str">
        <f>CONCATENATE(H2141," ",F2141," ","*",I2141,"/",L2141,"чел.")</f>
        <v>34655,078 м2 *0,00009023/1чел.</v>
      </c>
      <c r="N2141" s="133">
        <f>N1565</f>
        <v>1074.0378076771317</v>
      </c>
      <c r="O2141" s="142">
        <f>MROUND(G2141*N2141,0.000001)</f>
        <v>3358.4385609999999</v>
      </c>
      <c r="P2141" s="93"/>
      <c r="Q2141" s="93">
        <f t="shared" si="299"/>
        <v>3358.4385609999999</v>
      </c>
    </row>
    <row r="2142" spans="1:17" s="94" customFormat="1" x14ac:dyDescent="0.25">
      <c r="A2142" s="276"/>
      <c r="B2142" s="279"/>
      <c r="C2142" s="269"/>
      <c r="D2142" s="166" t="s">
        <v>41</v>
      </c>
      <c r="E2142" s="193" t="s">
        <v>78</v>
      </c>
      <c r="F2142" s="193" t="s">
        <v>78</v>
      </c>
      <c r="G2142" s="168">
        <f>MROUND(H2142*K2142*I2142/L2142,0.00000001)</f>
        <v>0.89760804000000005</v>
      </c>
      <c r="H2142" s="182">
        <f>H1566</f>
        <v>9948</v>
      </c>
      <c r="I2142" s="176">
        <f t="shared" si="303"/>
        <v>9.0230000000000009E-5</v>
      </c>
      <c r="J2142" s="182"/>
      <c r="K2142" s="184">
        <v>1</v>
      </c>
      <c r="L2142" s="184">
        <f>'норма часов'!$H$12</f>
        <v>1</v>
      </c>
      <c r="M2142" s="178" t="str">
        <f>CONCATENATE(H2142," ",F2142," ","*",I2142,"/",L2142,"чел.")</f>
        <v>9948 погон.м. *0,00009023/1чел.</v>
      </c>
      <c r="N2142" s="133">
        <f>N1566</f>
        <v>2500</v>
      </c>
      <c r="O2142" s="142">
        <f>MROUND(G2142*N2142,0.000001)</f>
        <v>2244.0200999999997</v>
      </c>
      <c r="P2142" s="93"/>
      <c r="Q2142" s="93">
        <f t="shared" si="299"/>
        <v>2244.0200999999997</v>
      </c>
    </row>
    <row r="2143" spans="1:17" s="94" customFormat="1" x14ac:dyDescent="0.25">
      <c r="A2143" s="276"/>
      <c r="B2143" s="279"/>
      <c r="C2143" s="269"/>
      <c r="D2143" s="166" t="s">
        <v>41</v>
      </c>
      <c r="E2143" s="193" t="s">
        <v>48</v>
      </c>
      <c r="F2143" s="193" t="s">
        <v>48</v>
      </c>
      <c r="G2143" s="168">
        <f>MROUND(H2143*K2143*I2143/L2143,0.0000000001)</f>
        <v>0.18605426</v>
      </c>
      <c r="H2143" s="182">
        <f>H1567</f>
        <v>2062</v>
      </c>
      <c r="I2143" s="176">
        <f t="shared" si="303"/>
        <v>9.0230000000000009E-5</v>
      </c>
      <c r="J2143" s="182"/>
      <c r="K2143" s="184">
        <v>1</v>
      </c>
      <c r="L2143" s="184">
        <f>'норма часов'!$H$12</f>
        <v>1</v>
      </c>
      <c r="M2143" s="178" t="str">
        <f>CONCATENATE(H2143," ",F2143," ","*",I2143,"/",L2143,"чел.")</f>
        <v>2062 шт. *0,00009023/1чел.</v>
      </c>
      <c r="N2143" s="133">
        <f>N1567</f>
        <v>85881.704655674097</v>
      </c>
      <c r="O2143" s="142">
        <f>MROUND(G2143*N2143,0.000001)</f>
        <v>15978.657007</v>
      </c>
      <c r="P2143" s="93"/>
      <c r="Q2143" s="93">
        <f t="shared" si="299"/>
        <v>15978.657007</v>
      </c>
    </row>
    <row r="2144" spans="1:17" s="94" customFormat="1" ht="28.5" x14ac:dyDescent="0.25">
      <c r="A2144" s="276"/>
      <c r="B2144" s="279"/>
      <c r="C2144" s="201" t="s">
        <v>252</v>
      </c>
      <c r="D2144" s="166"/>
      <c r="E2144" s="193"/>
      <c r="F2144" s="193"/>
      <c r="G2144" s="168"/>
      <c r="H2144" s="182"/>
      <c r="I2144" s="176"/>
      <c r="J2144" s="182"/>
      <c r="K2144" s="184"/>
      <c r="L2144" s="184"/>
      <c r="M2144" s="178"/>
      <c r="N2144" s="139"/>
      <c r="O2144" s="140">
        <f>SUM(O2141:O2143)</f>
        <v>21581.115667999999</v>
      </c>
      <c r="P2144" s="93"/>
      <c r="Q2144" s="93">
        <f t="shared" si="299"/>
        <v>0</v>
      </c>
    </row>
    <row r="2145" spans="1:17" s="94" customFormat="1" x14ac:dyDescent="0.25">
      <c r="A2145" s="276"/>
      <c r="B2145" s="279"/>
      <c r="C2145" s="198" t="s">
        <v>63</v>
      </c>
      <c r="D2145" s="166"/>
      <c r="E2145" s="193"/>
      <c r="F2145" s="193" t="s">
        <v>20</v>
      </c>
      <c r="G2145" s="168"/>
      <c r="H2145" s="182">
        <f>H2049</f>
        <v>0</v>
      </c>
      <c r="I2145" s="176">
        <f>I2143</f>
        <v>9.0230000000000009E-5</v>
      </c>
      <c r="J2145" s="182"/>
      <c r="K2145" s="184">
        <v>12</v>
      </c>
      <c r="L2145" s="184">
        <f>'норма часов'!$H$12</f>
        <v>1</v>
      </c>
      <c r="M2145" s="178"/>
      <c r="N2145" s="133">
        <f>N2049</f>
        <v>0</v>
      </c>
      <c r="O2145" s="142">
        <f>MROUND(G2145*N2145,0.000001)</f>
        <v>0</v>
      </c>
      <c r="P2145" s="93"/>
      <c r="Q2145" s="93"/>
    </row>
    <row r="2146" spans="1:17" s="94" customFormat="1" x14ac:dyDescent="0.25">
      <c r="A2146" s="276"/>
      <c r="B2146" s="279"/>
      <c r="C2146" s="198"/>
      <c r="D2146" s="283" t="s">
        <v>52</v>
      </c>
      <c r="E2146" s="283"/>
      <c r="F2146" s="283"/>
      <c r="G2146" s="284"/>
      <c r="H2146" s="171"/>
      <c r="I2146" s="176">
        <f t="shared" si="303"/>
        <v>9.0230000000000009E-5</v>
      </c>
      <c r="J2146" s="171"/>
      <c r="K2146" s="177"/>
      <c r="L2146" s="184"/>
      <c r="M2146" s="197"/>
      <c r="N2146" s="133"/>
      <c r="O2146" s="140"/>
      <c r="P2146" s="93"/>
      <c r="Q2146" s="93">
        <f t="shared" si="299"/>
        <v>0</v>
      </c>
    </row>
    <row r="2147" spans="1:17" s="94" customFormat="1" x14ac:dyDescent="0.25">
      <c r="A2147" s="276"/>
      <c r="B2147" s="279"/>
      <c r="C2147" s="198"/>
      <c r="D2147" s="179"/>
      <c r="E2147" s="180"/>
      <c r="F2147" s="181"/>
      <c r="G2147" s="168"/>
      <c r="H2147" s="171"/>
      <c r="I2147" s="176">
        <f t="shared" si="303"/>
        <v>9.0230000000000009E-5</v>
      </c>
      <c r="J2147" s="171"/>
      <c r="K2147" s="177"/>
      <c r="L2147" s="184"/>
      <c r="M2147" s="197"/>
      <c r="N2147" s="133"/>
      <c r="O2147" s="142"/>
      <c r="P2147" s="93"/>
      <c r="Q2147" s="93">
        <f t="shared" si="299"/>
        <v>0</v>
      </c>
    </row>
    <row r="2148" spans="1:17" s="94" customFormat="1" x14ac:dyDescent="0.25">
      <c r="A2148" s="276"/>
      <c r="B2148" s="279"/>
      <c r="C2148" s="267" t="s">
        <v>101</v>
      </c>
      <c r="D2148" s="288" t="s">
        <v>53</v>
      </c>
      <c r="E2148" s="288"/>
      <c r="F2148" s="288"/>
      <c r="G2148" s="289"/>
      <c r="H2148" s="171"/>
      <c r="I2148" s="176">
        <f t="shared" si="303"/>
        <v>9.0230000000000009E-5</v>
      </c>
      <c r="J2148" s="171"/>
      <c r="K2148" s="177"/>
      <c r="L2148" s="184"/>
      <c r="M2148" s="197"/>
      <c r="N2148" s="133"/>
      <c r="O2148" s="140">
        <f>O2149</f>
        <v>33.192810999999999</v>
      </c>
      <c r="P2148" s="93"/>
      <c r="Q2148" s="93">
        <f t="shared" si="299"/>
        <v>0</v>
      </c>
    </row>
    <row r="2149" spans="1:17" s="94" customFormat="1" ht="45" x14ac:dyDescent="0.25">
      <c r="A2149" s="276"/>
      <c r="B2149" s="279"/>
      <c r="C2149" s="268"/>
      <c r="D2149" s="166" t="s">
        <v>286</v>
      </c>
      <c r="E2149" s="180" t="s">
        <v>26</v>
      </c>
      <c r="F2149" s="180" t="s">
        <v>26</v>
      </c>
      <c r="G2149" s="168">
        <f>MROUND(H2149*K2149*I2149/L2149,0.00000001)</f>
        <v>7.5793200000000005E-2</v>
      </c>
      <c r="H2149" s="171">
        <f>$H$1573</f>
        <v>70</v>
      </c>
      <c r="I2149" s="176">
        <f>I2147</f>
        <v>9.0230000000000009E-5</v>
      </c>
      <c r="J2149" s="171"/>
      <c r="K2149" s="177">
        <v>12</v>
      </c>
      <c r="L2149" s="184">
        <f>'норма часов'!$H$12</f>
        <v>1</v>
      </c>
      <c r="M2149" s="178" t="str">
        <f>CONCATENATE(H2149," ",F2149," ","в мес.","*",K2149,"мес.","*",I2149,"/",L2149,"чел.")</f>
        <v>70 шт в мес.*12мес.*0,00009023/1чел.</v>
      </c>
      <c r="N2149" s="133">
        <f>$N$1573</f>
        <v>437.93916666666689</v>
      </c>
      <c r="O2149" s="142">
        <f>MROUND(G2149*N2149,0.000001)</f>
        <v>33.192810999999999</v>
      </c>
      <c r="P2149" s="93"/>
      <c r="Q2149" s="93">
        <f t="shared" si="299"/>
        <v>33.192810999999999</v>
      </c>
    </row>
    <row r="2150" spans="1:17" s="94" customFormat="1" x14ac:dyDescent="0.25">
      <c r="A2150" s="276"/>
      <c r="B2150" s="279"/>
      <c r="C2150" s="269" t="s">
        <v>102</v>
      </c>
      <c r="D2150" s="288" t="s">
        <v>54</v>
      </c>
      <c r="E2150" s="288"/>
      <c r="F2150" s="288"/>
      <c r="G2150" s="289"/>
      <c r="H2150" s="171"/>
      <c r="I2150" s="176">
        <f>I2148</f>
        <v>9.0230000000000009E-5</v>
      </c>
      <c r="J2150" s="182"/>
      <c r="K2150" s="177"/>
      <c r="L2150" s="184"/>
      <c r="M2150" s="197"/>
      <c r="N2150" s="133"/>
      <c r="O2150" s="140">
        <f>O2151</f>
        <v>11.357275</v>
      </c>
      <c r="P2150" s="93"/>
      <c r="Q2150" s="93">
        <f t="shared" si="299"/>
        <v>0</v>
      </c>
    </row>
    <row r="2151" spans="1:17" s="94" customFormat="1" x14ac:dyDescent="0.25">
      <c r="A2151" s="276"/>
      <c r="B2151" s="279"/>
      <c r="C2151" s="269"/>
      <c r="D2151" s="179" t="s">
        <v>103</v>
      </c>
      <c r="E2151" s="180" t="s">
        <v>26</v>
      </c>
      <c r="F2151" s="180" t="s">
        <v>26</v>
      </c>
      <c r="G2151" s="168">
        <f>MROUND(H2151*K2151*I2151/L2151,0.0000001)</f>
        <v>4.3309999999999998E-3</v>
      </c>
      <c r="H2151" s="182">
        <v>4</v>
      </c>
      <c r="I2151" s="176">
        <f t="shared" si="303"/>
        <v>9.0230000000000009E-5</v>
      </c>
      <c r="J2151" s="182"/>
      <c r="K2151" s="184">
        <v>12</v>
      </c>
      <c r="L2151" s="184">
        <f>'норма часов'!$H$12</f>
        <v>1</v>
      </c>
      <c r="M2151" s="178" t="str">
        <f>CONCATENATE(H2151," ",F2151," ","в мес.","*",K2151,"мес.","*",I2151,"/",L2151,"чел.")</f>
        <v>4 шт в мес.*12мес.*0,00009023/1чел.</v>
      </c>
      <c r="N2151" s="133">
        <f>N1575</f>
        <v>2622.3216666666667</v>
      </c>
      <c r="O2151" s="142">
        <f>MROUND(G2151*N2151,0.000001)</f>
        <v>11.357275</v>
      </c>
      <c r="P2151" s="93"/>
      <c r="Q2151" s="93">
        <f t="shared" si="299"/>
        <v>11.357275</v>
      </c>
    </row>
    <row r="2152" spans="1:17" s="94" customFormat="1" x14ac:dyDescent="0.25">
      <c r="A2152" s="276"/>
      <c r="B2152" s="279"/>
      <c r="C2152" s="198"/>
      <c r="D2152" s="283" t="s">
        <v>55</v>
      </c>
      <c r="E2152" s="283"/>
      <c r="F2152" s="283"/>
      <c r="G2152" s="284"/>
      <c r="H2152" s="171"/>
      <c r="I2152" s="176">
        <f t="shared" si="303"/>
        <v>9.0230000000000009E-5</v>
      </c>
      <c r="J2152" s="171"/>
      <c r="K2152" s="177"/>
      <c r="L2152" s="184"/>
      <c r="M2152" s="197"/>
      <c r="N2152" s="133"/>
      <c r="O2152" s="142"/>
      <c r="P2152" s="93"/>
      <c r="Q2152" s="93">
        <f t="shared" si="299"/>
        <v>0</v>
      </c>
    </row>
    <row r="2153" spans="1:17" s="94" customFormat="1" x14ac:dyDescent="0.25">
      <c r="A2153" s="276"/>
      <c r="B2153" s="279"/>
      <c r="C2153" s="198"/>
      <c r="D2153" s="166"/>
      <c r="E2153" s="96"/>
      <c r="F2153" s="206"/>
      <c r="G2153" s="161"/>
      <c r="H2153" s="171"/>
      <c r="I2153" s="176">
        <f t="shared" si="303"/>
        <v>9.0230000000000009E-5</v>
      </c>
      <c r="J2153" s="171"/>
      <c r="K2153" s="177"/>
      <c r="L2153" s="184"/>
      <c r="M2153" s="197"/>
      <c r="N2153" s="133"/>
      <c r="O2153" s="142"/>
      <c r="P2153" s="93"/>
      <c r="Q2153" s="93">
        <f t="shared" si="299"/>
        <v>0</v>
      </c>
    </row>
    <row r="2154" spans="1:17" s="94" customFormat="1" x14ac:dyDescent="0.25">
      <c r="A2154" s="276"/>
      <c r="B2154" s="279"/>
      <c r="C2154" s="198"/>
      <c r="D2154" s="288" t="s">
        <v>56</v>
      </c>
      <c r="E2154" s="288"/>
      <c r="F2154" s="288"/>
      <c r="G2154" s="289"/>
      <c r="H2154" s="182"/>
      <c r="I2154" s="176">
        <f t="shared" si="303"/>
        <v>9.0230000000000009E-5</v>
      </c>
      <c r="J2154" s="182"/>
      <c r="K2154" s="184"/>
      <c r="L2154" s="184"/>
      <c r="M2154" s="197"/>
      <c r="N2154" s="133"/>
      <c r="O2154" s="140">
        <f>O2162+O2185+O2186+O2201+O2202+O2203+O2206</f>
        <v>7234.2039499999983</v>
      </c>
      <c r="P2154" s="93"/>
      <c r="Q2154" s="93"/>
    </row>
    <row r="2155" spans="1:17" s="94" customFormat="1" ht="45" x14ac:dyDescent="0.25">
      <c r="A2155" s="276"/>
      <c r="B2155" s="279"/>
      <c r="C2155" s="269" t="s">
        <v>64</v>
      </c>
      <c r="D2155" s="166" t="s">
        <v>24</v>
      </c>
      <c r="E2155" s="96" t="s">
        <v>20</v>
      </c>
      <c r="F2155" s="96" t="s">
        <v>209</v>
      </c>
      <c r="G2155" s="168">
        <f>MROUND(H2155*K2155*I2155/L2155,0.000001)</f>
        <v>135.79717099999999</v>
      </c>
      <c r="H2155" s="182">
        <f>H1771</f>
        <v>125417.61000000002</v>
      </c>
      <c r="I2155" s="176">
        <f t="shared" si="303"/>
        <v>9.0230000000000009E-5</v>
      </c>
      <c r="J2155" s="182"/>
      <c r="K2155" s="184">
        <v>12</v>
      </c>
      <c r="L2155" s="184">
        <f>'норма часов'!$H$12</f>
        <v>1</v>
      </c>
      <c r="M2155" s="178" t="str">
        <f>CONCATENATE(H2155," ",F2155," ","в мес.","*",K2155,"мес.","*",I2155,"/",L2155,"чел.")</f>
        <v>125417,61 м2 (обрабатываемая площадь) в мес.*12мес.*0,00009023/1чел.</v>
      </c>
      <c r="N2155" s="133">
        <f>N1579</f>
        <v>1.2085484114498219</v>
      </c>
      <c r="O2155" s="142">
        <f>MROUND(G2155*N2155,0.000001)</f>
        <v>164.11745500000001</v>
      </c>
      <c r="P2155" s="93"/>
      <c r="Q2155" s="93">
        <f t="shared" si="299"/>
        <v>164.11745500000001</v>
      </c>
    </row>
    <row r="2156" spans="1:17" s="94" customFormat="1" ht="45" x14ac:dyDescent="0.25">
      <c r="A2156" s="276"/>
      <c r="B2156" s="279"/>
      <c r="C2156" s="269"/>
      <c r="D2156" s="166" t="s">
        <v>77</v>
      </c>
      <c r="E2156" s="96" t="s">
        <v>20</v>
      </c>
      <c r="F2156" s="96" t="s">
        <v>209</v>
      </c>
      <c r="G2156" s="168">
        <f>MROUND(H2156*K2156*I2156/L2156,0.000001)</f>
        <v>135.79717099999999</v>
      </c>
      <c r="H2156" s="182">
        <f>H1868</f>
        <v>125417.61000000002</v>
      </c>
      <c r="I2156" s="176">
        <f t="shared" si="303"/>
        <v>9.0230000000000009E-5</v>
      </c>
      <c r="J2156" s="182"/>
      <c r="K2156" s="184">
        <v>12</v>
      </c>
      <c r="L2156" s="184">
        <f>'норма часов'!$H$12</f>
        <v>1</v>
      </c>
      <c r="M2156" s="178" t="str">
        <f>CONCATENATE(H2156," ",F2156," ","в мес.","*",K2156,"мес.","*",I2156,"/",L2156,"чел.")</f>
        <v>125417,61 м2 (обрабатываемая площадь) в мес.*12мес.*0,00009023/1чел.</v>
      </c>
      <c r="N2156" s="133">
        <f>N1580</f>
        <v>1.5961959807717587</v>
      </c>
      <c r="O2156" s="142">
        <f>MROUND(G2156*N2156,0.000001)</f>
        <v>216.75889899999999</v>
      </c>
      <c r="P2156" s="93"/>
      <c r="Q2156" s="93">
        <f t="shared" ref="Q2156:Q2224" si="304">O2156*L2156</f>
        <v>216.75889899999999</v>
      </c>
    </row>
    <row r="2157" spans="1:17" s="94" customFormat="1" ht="45" x14ac:dyDescent="0.25">
      <c r="A2157" s="276"/>
      <c r="B2157" s="279"/>
      <c r="C2157" s="269"/>
      <c r="D2157" s="166" t="s">
        <v>298</v>
      </c>
      <c r="E2157" s="96" t="s">
        <v>20</v>
      </c>
      <c r="F2157" s="96" t="s">
        <v>209</v>
      </c>
      <c r="G2157" s="168">
        <f>MROUND(H2157*K2157*I2157/L2157,0.00000001)</f>
        <v>135.7971714</v>
      </c>
      <c r="H2157" s="182">
        <f>H1581</f>
        <v>125417.61000000002</v>
      </c>
      <c r="I2157" s="176">
        <f>I2153</f>
        <v>9.0230000000000009E-5</v>
      </c>
      <c r="J2157" s="182"/>
      <c r="K2157" s="184">
        <v>12</v>
      </c>
      <c r="L2157" s="184">
        <f>'норма часов'!$H$12</f>
        <v>1</v>
      </c>
      <c r="M2157" s="178" t="str">
        <f t="shared" ref="M2157:M2159" si="305">CONCATENATE(H2157," ",F2157," ","в мес.","*",K2157,"мес.","*",I2157,"/",L2157,"чел.")</f>
        <v>125417,61 м2 (обрабатываемая площадь) в мес.*12мес.*0,00009023/1чел.</v>
      </c>
      <c r="N2157" s="133">
        <f>N1581</f>
        <v>0.57006999123435143</v>
      </c>
      <c r="O2157" s="142">
        <f t="shared" ref="O2157:O2159" si="306">MROUND(G2157*N2157,0.000001)</f>
        <v>77.41389199999999</v>
      </c>
      <c r="P2157" s="93"/>
      <c r="Q2157" s="93">
        <f t="shared" si="304"/>
        <v>77.41389199999999</v>
      </c>
    </row>
    <row r="2158" spans="1:17" s="94" customFormat="1" ht="45" x14ac:dyDescent="0.25">
      <c r="A2158" s="276"/>
      <c r="B2158" s="279"/>
      <c r="C2158" s="269"/>
      <c r="D2158" s="166" t="s">
        <v>299</v>
      </c>
      <c r="E2158" s="96" t="s">
        <v>20</v>
      </c>
      <c r="F2158" s="96" t="s">
        <v>209</v>
      </c>
      <c r="G2158" s="168">
        <f>MROUND(H2158*K2158*I2158/L2158,0.00000001)</f>
        <v>271.59434281</v>
      </c>
      <c r="H2158" s="182">
        <f>$H$1582</f>
        <v>125417.61000000002</v>
      </c>
      <c r="I2158" s="176">
        <f>I2154</f>
        <v>9.0230000000000009E-5</v>
      </c>
      <c r="J2158" s="182"/>
      <c r="K2158" s="184">
        <v>24</v>
      </c>
      <c r="L2158" s="184">
        <f>'норма часов'!$H$12</f>
        <v>1</v>
      </c>
      <c r="M2158" s="178" t="str">
        <f>CONCATENATE(H2158," ",F2158," ","в год","*",K2158," раза в год","*",I2158,"/",L2158,"чел.")</f>
        <v>125417,61 м2 (обрабатываемая площадь) в год*24 раза в год*0,00009023/1чел.</v>
      </c>
      <c r="N2158" s="133">
        <f>$N$1582</f>
        <v>2.3942939910910437</v>
      </c>
      <c r="O2158" s="142">
        <f t="shared" si="306"/>
        <v>650.276703</v>
      </c>
      <c r="P2158" s="93"/>
      <c r="Q2158" s="93">
        <f t="shared" si="304"/>
        <v>650.276703</v>
      </c>
    </row>
    <row r="2159" spans="1:17" s="94" customFormat="1" ht="45" x14ac:dyDescent="0.25">
      <c r="A2159" s="276"/>
      <c r="B2159" s="279"/>
      <c r="C2159" s="269"/>
      <c r="D2159" s="166" t="s">
        <v>300</v>
      </c>
      <c r="E2159" s="96" t="s">
        <v>280</v>
      </c>
      <c r="F2159" s="96" t="s">
        <v>281</v>
      </c>
      <c r="G2159" s="168">
        <f>MROUND(H2159*K2159*I2159/L2159,0.00000001)</f>
        <v>2.81518E-3</v>
      </c>
      <c r="H2159" s="182">
        <f>$H$1583</f>
        <v>31.200000000000021</v>
      </c>
      <c r="I2159" s="176">
        <f>I2155</f>
        <v>9.0230000000000009E-5</v>
      </c>
      <c r="J2159" s="182"/>
      <c r="K2159" s="184">
        <v>1</v>
      </c>
      <c r="L2159" s="184">
        <f>'норма часов'!$H$12</f>
        <v>1</v>
      </c>
      <c r="M2159" s="178" t="str">
        <f t="shared" si="305"/>
        <v>31,2 га (обрабатываемая площадь) в мес.*1мес.*0,00009023/1чел.</v>
      </c>
      <c r="N2159" s="133">
        <f>$N$1583</f>
        <v>570.07083333333367</v>
      </c>
      <c r="O2159" s="142">
        <f t="shared" si="306"/>
        <v>1.6048519999999999</v>
      </c>
      <c r="P2159" s="93"/>
      <c r="Q2159" s="93">
        <f t="shared" si="304"/>
        <v>1.6048519999999999</v>
      </c>
    </row>
    <row r="2160" spans="1:17" s="94" customFormat="1" ht="45" x14ac:dyDescent="0.25">
      <c r="A2160" s="276"/>
      <c r="B2160" s="279"/>
      <c r="C2160" s="269"/>
      <c r="D2160" s="166" t="s">
        <v>276</v>
      </c>
      <c r="E2160" s="96" t="s">
        <v>280</v>
      </c>
      <c r="F2160" s="96" t="s">
        <v>281</v>
      </c>
      <c r="G2160" s="168">
        <f>MROUND(H2160*K2160*I2160/L2160,0.00000001)</f>
        <v>2.81518E-3</v>
      </c>
      <c r="H2160" s="182">
        <f>H1584</f>
        <v>31.200000000000021</v>
      </c>
      <c r="I2160" s="176">
        <f>I2156</f>
        <v>9.0230000000000009E-5</v>
      </c>
      <c r="J2160" s="182"/>
      <c r="K2160" s="184">
        <v>1</v>
      </c>
      <c r="L2160" s="184">
        <f>'норма часов'!$H$12</f>
        <v>1</v>
      </c>
      <c r="M2160" s="178" t="str">
        <f>CONCATENATE(H2160," ",F2160," ","в мес.","*",K2160,"мес.","*",I2160,"/",L2160,"чел.")</f>
        <v>31,2 га (обрабатываемая площадь) в мес.*1мес.*0,00009023/1чел.</v>
      </c>
      <c r="N2160" s="133">
        <f>N1584</f>
        <v>3102.4108974358965</v>
      </c>
      <c r="O2160" s="142">
        <f>MROUND(G2160*N2160,0.000001)</f>
        <v>8.7338449999999987</v>
      </c>
      <c r="P2160" s="93"/>
      <c r="Q2160" s="93">
        <f t="shared" si="304"/>
        <v>8.7338449999999987</v>
      </c>
    </row>
    <row r="2161" spans="1:17" s="94" customFormat="1" ht="25.5" x14ac:dyDescent="0.25">
      <c r="A2161" s="276"/>
      <c r="B2161" s="279"/>
      <c r="C2161" s="269"/>
      <c r="D2161" s="166" t="s">
        <v>105</v>
      </c>
      <c r="E2161" s="96" t="s">
        <v>106</v>
      </c>
      <c r="F2161" s="206" t="s">
        <v>210</v>
      </c>
      <c r="G2161" s="168">
        <f>MROUND(H2161*K2161*I2161/L2161,0.000001)</f>
        <v>21.805053999999998</v>
      </c>
      <c r="H2161" s="182">
        <f>H1585</f>
        <v>20138.400000000001</v>
      </c>
      <c r="I2161" s="176">
        <f>I2156</f>
        <v>9.0230000000000009E-5</v>
      </c>
      <c r="J2161" s="182"/>
      <c r="K2161" s="184">
        <v>12</v>
      </c>
      <c r="L2161" s="184">
        <f>'норма часов'!$H$12</f>
        <v>1</v>
      </c>
      <c r="M2161" s="178" t="str">
        <f>CONCATENATE(H2161," ",F2161," ","в мес.","*",K2161,"мес.","*",I2161,"/",L2161,"чел.")</f>
        <v>20138,4 кг стираемого белья в мес.*12мес.*0,00009023/1чел.</v>
      </c>
      <c r="N2161" s="133">
        <f>N1585</f>
        <v>74.109099862286286</v>
      </c>
      <c r="O2161" s="142">
        <f>MROUND(G2161*N2161,0.000001)</f>
        <v>1615.9529239999999</v>
      </c>
      <c r="P2161" s="93"/>
      <c r="Q2161" s="93">
        <f t="shared" si="304"/>
        <v>1615.9529239999999</v>
      </c>
    </row>
    <row r="2162" spans="1:17" s="94" customFormat="1" ht="28.5" x14ac:dyDescent="0.25">
      <c r="A2162" s="276"/>
      <c r="B2162" s="279"/>
      <c r="C2162" s="201" t="s">
        <v>255</v>
      </c>
      <c r="D2162" s="166"/>
      <c r="E2162" s="96"/>
      <c r="F2162" s="206"/>
      <c r="G2162" s="168"/>
      <c r="H2162" s="182"/>
      <c r="I2162" s="176"/>
      <c r="J2162" s="182"/>
      <c r="K2162" s="184"/>
      <c r="L2162" s="184"/>
      <c r="M2162" s="178"/>
      <c r="N2162" s="139"/>
      <c r="O2162" s="140">
        <f>SUM(O2155:O2161)</f>
        <v>2734.8585699999999</v>
      </c>
      <c r="P2162" s="93"/>
      <c r="Q2162" s="93">
        <f t="shared" si="304"/>
        <v>0</v>
      </c>
    </row>
    <row r="2163" spans="1:17" s="94" customFormat="1" ht="45" x14ac:dyDescent="0.25">
      <c r="A2163" s="276"/>
      <c r="B2163" s="279"/>
      <c r="C2163" s="269" t="s">
        <v>63</v>
      </c>
      <c r="D2163" s="208" t="s">
        <v>301</v>
      </c>
      <c r="E2163" s="96" t="s">
        <v>20</v>
      </c>
      <c r="F2163" s="96" t="s">
        <v>209</v>
      </c>
      <c r="G2163" s="168">
        <f>MROUND(H2163*K2163*I2163/L2163,0.000001)</f>
        <v>0.687357</v>
      </c>
      <c r="H2163" s="182">
        <f>H1587</f>
        <v>7617.8300000000008</v>
      </c>
      <c r="I2163" s="176">
        <f>I2161</f>
        <v>9.0230000000000009E-5</v>
      </c>
      <c r="J2163" s="182"/>
      <c r="K2163" s="184">
        <v>1</v>
      </c>
      <c r="L2163" s="184">
        <f>'норма часов'!$H$12</f>
        <v>1</v>
      </c>
      <c r="M2163" s="178" t="str">
        <f>CONCATENATE(H2163," ",F2163," ","*",I2163,"/",L2163,"чел.")</f>
        <v>7617,83 м2 (обрабатываемая площадь) *0,00009023/1чел.</v>
      </c>
      <c r="N2163" s="133">
        <f>N1587</f>
        <v>71.954072222667094</v>
      </c>
      <c r="O2163" s="142">
        <f t="shared" ref="O2163:O2184" si="307">MROUND(G2163*N2163,0.000001)</f>
        <v>49.458134999999999</v>
      </c>
      <c r="P2163" s="93"/>
      <c r="Q2163" s="93">
        <f t="shared" si="304"/>
        <v>49.458134999999999</v>
      </c>
    </row>
    <row r="2164" spans="1:17" s="94" customFormat="1" ht="60" x14ac:dyDescent="0.25">
      <c r="A2164" s="276"/>
      <c r="B2164" s="279"/>
      <c r="C2164" s="269"/>
      <c r="D2164" s="166" t="s">
        <v>302</v>
      </c>
      <c r="E2164" s="96" t="s">
        <v>26</v>
      </c>
      <c r="F2164" s="206" t="s">
        <v>26</v>
      </c>
      <c r="G2164" s="168">
        <f>MROUND(H2164*K2164*I2164/L2164,0.000001)</f>
        <v>2.4359999999999998E-3</v>
      </c>
      <c r="H2164" s="182">
        <f>H1780</f>
        <v>27</v>
      </c>
      <c r="I2164" s="176">
        <f t="shared" si="303"/>
        <v>9.0230000000000009E-5</v>
      </c>
      <c r="J2164" s="182"/>
      <c r="K2164" s="184">
        <v>1</v>
      </c>
      <c r="L2164" s="184">
        <f>'норма часов'!$H$12</f>
        <v>1</v>
      </c>
      <c r="M2164" s="178" t="str">
        <f>CONCATENATE(H2164," ",F2164," ","*",I2164,"/",L2164,"чел.")</f>
        <v>27 шт *0,00009023/1чел.</v>
      </c>
      <c r="N2164" s="133">
        <f>N1588</f>
        <v>6840.8399999999974</v>
      </c>
      <c r="O2164" s="142">
        <f t="shared" si="307"/>
        <v>16.664286000000001</v>
      </c>
      <c r="P2164" s="93"/>
      <c r="Q2164" s="93">
        <f t="shared" si="304"/>
        <v>16.664286000000001</v>
      </c>
    </row>
    <row r="2165" spans="1:17" s="94" customFormat="1" ht="45" x14ac:dyDescent="0.25">
      <c r="A2165" s="276"/>
      <c r="B2165" s="279"/>
      <c r="C2165" s="269"/>
      <c r="D2165" s="208" t="s">
        <v>30</v>
      </c>
      <c r="E2165" s="96" t="s">
        <v>45</v>
      </c>
      <c r="F2165" s="206" t="s">
        <v>223</v>
      </c>
      <c r="G2165" s="168">
        <f>MROUND(H2165*K2165*I2165/L2165,0.00000001)</f>
        <v>2.5986240000000001E-2</v>
      </c>
      <c r="H2165" s="182">
        <f>H1781</f>
        <v>72</v>
      </c>
      <c r="I2165" s="176">
        <f t="shared" si="303"/>
        <v>9.0230000000000009E-5</v>
      </c>
      <c r="J2165" s="182"/>
      <c r="K2165" s="184">
        <v>4</v>
      </c>
      <c r="L2165" s="184">
        <f>'норма часов'!$H$12</f>
        <v>1</v>
      </c>
      <c r="M2165" s="178" t="str">
        <f>CONCATENATE(H2165," ",F2165," ","в кв.","*",K2165,"кв.","*",I2165,"/",L2165,"чел.")</f>
        <v>72 системы в кв.*4кв.*0,00009023/1чел.</v>
      </c>
      <c r="N2165" s="133">
        <f>N1781</f>
        <v>7250.9742013888936</v>
      </c>
      <c r="O2165" s="142">
        <f t="shared" si="307"/>
        <v>188.425556</v>
      </c>
      <c r="P2165" s="93"/>
      <c r="Q2165" s="93">
        <f t="shared" si="304"/>
        <v>188.425556</v>
      </c>
    </row>
    <row r="2166" spans="1:17" s="94" customFormat="1" ht="60" x14ac:dyDescent="0.25">
      <c r="A2166" s="276"/>
      <c r="B2166" s="279"/>
      <c r="C2166" s="269"/>
      <c r="D2166" s="208" t="s">
        <v>86</v>
      </c>
      <c r="E2166" s="96" t="s">
        <v>45</v>
      </c>
      <c r="F2166" s="206" t="s">
        <v>224</v>
      </c>
      <c r="G2166" s="168">
        <f>MROUND(H2166*K2166*I2166/L2166,0.00000001)</f>
        <v>7.6875960000000007E-2</v>
      </c>
      <c r="H2166" s="182">
        <f>H1974</f>
        <v>71</v>
      </c>
      <c r="I2166" s="176">
        <f t="shared" si="303"/>
        <v>9.0230000000000009E-5</v>
      </c>
      <c r="J2166" s="182"/>
      <c r="K2166" s="184">
        <v>12</v>
      </c>
      <c r="L2166" s="184">
        <f>'норма часов'!$H$12</f>
        <v>1</v>
      </c>
      <c r="M2166" s="178" t="str">
        <f>CONCATENATE(H2166," ",F2166," ","в мес.","*",K2166,"мес.","*",I2166,"/",L2166,"чел.")</f>
        <v>71 систем в мес.*12мес.*0,00009023/1чел.</v>
      </c>
      <c r="N2166" s="133">
        <f>N1974</f>
        <v>5985.4138028169009</v>
      </c>
      <c r="O2166" s="142">
        <f t="shared" si="307"/>
        <v>460.134432</v>
      </c>
      <c r="P2166" s="93"/>
      <c r="Q2166" s="93">
        <f t="shared" si="304"/>
        <v>460.134432</v>
      </c>
    </row>
    <row r="2167" spans="1:17" s="94" customFormat="1" ht="31.5" x14ac:dyDescent="0.25">
      <c r="A2167" s="276"/>
      <c r="B2167" s="279"/>
      <c r="C2167" s="269"/>
      <c r="D2167" s="211" t="s">
        <v>303</v>
      </c>
      <c r="E2167" s="96" t="s">
        <v>26</v>
      </c>
      <c r="F2167" s="206" t="s">
        <v>26</v>
      </c>
      <c r="G2167" s="168">
        <f>MROUND(H2167*K2167*I2167/L2167,0.000000001)</f>
        <v>3.6092000000000003E-4</v>
      </c>
      <c r="H2167" s="182">
        <f>H2071</f>
        <v>4</v>
      </c>
      <c r="I2167" s="176">
        <f t="shared" si="303"/>
        <v>9.0230000000000009E-5</v>
      </c>
      <c r="J2167" s="182"/>
      <c r="K2167" s="184">
        <v>1</v>
      </c>
      <c r="L2167" s="184">
        <f>'норма часов'!$H$12</f>
        <v>1</v>
      </c>
      <c r="M2167" s="178" t="str">
        <f>CONCATENATE(H2167," ",F2167," ","*",I2167,"/",L2167,"чел.")</f>
        <v>4 шт *0,00009023/1чел.</v>
      </c>
      <c r="N2167" s="133">
        <f>N1591</f>
        <v>71374.072499999995</v>
      </c>
      <c r="O2167" s="142">
        <f t="shared" si="307"/>
        <v>25.76033</v>
      </c>
      <c r="P2167" s="93"/>
      <c r="Q2167" s="93">
        <f t="shared" si="304"/>
        <v>25.76033</v>
      </c>
    </row>
    <row r="2168" spans="1:17" s="94" customFormat="1" ht="30" x14ac:dyDescent="0.25">
      <c r="A2168" s="276"/>
      <c r="B2168" s="279"/>
      <c r="C2168" s="269"/>
      <c r="D2168" s="208" t="s">
        <v>108</v>
      </c>
      <c r="E2168" s="96" t="s">
        <v>26</v>
      </c>
      <c r="F2168" s="206" t="s">
        <v>26</v>
      </c>
      <c r="G2168" s="168">
        <f>MROUND(H2168*K2168*I2168/L2168,0.00000001)</f>
        <v>1.0827600000000001E-3</v>
      </c>
      <c r="H2168" s="182">
        <v>1</v>
      </c>
      <c r="I2168" s="176">
        <f t="shared" si="303"/>
        <v>9.0230000000000009E-5</v>
      </c>
      <c r="J2168" s="182"/>
      <c r="K2168" s="184">
        <v>12</v>
      </c>
      <c r="L2168" s="184">
        <f>'норма часов'!$H$12</f>
        <v>1</v>
      </c>
      <c r="M2168" s="178" t="str">
        <f>CONCATENATE(H2168," ",F2168," ","в мес.","*",K2168,"мес.","*",I2168,"/",L2168,"чел.")</f>
        <v>1 шт в мес.*12мес.*0,00009023/1чел.</v>
      </c>
      <c r="N2168" s="133">
        <f>N1592</f>
        <v>2907.3566666666666</v>
      </c>
      <c r="O2168" s="142">
        <f t="shared" si="307"/>
        <v>3.1479699999999999</v>
      </c>
      <c r="P2168" s="93"/>
      <c r="Q2168" s="93">
        <f t="shared" si="304"/>
        <v>3.1479699999999999</v>
      </c>
    </row>
    <row r="2169" spans="1:17" s="94" customFormat="1" ht="31.5" x14ac:dyDescent="0.25">
      <c r="A2169" s="276"/>
      <c r="B2169" s="279"/>
      <c r="C2169" s="269"/>
      <c r="D2169" s="211" t="s">
        <v>304</v>
      </c>
      <c r="E2169" s="96" t="s">
        <v>26</v>
      </c>
      <c r="F2169" s="206" t="s">
        <v>26</v>
      </c>
      <c r="G2169" s="168">
        <f>MROUND(H2169*K2169*I2169/L2169,0.00000001)</f>
        <v>6.40633E-3</v>
      </c>
      <c r="H2169" s="182">
        <f>H1785</f>
        <v>71</v>
      </c>
      <c r="I2169" s="176">
        <f t="shared" si="303"/>
        <v>9.0230000000000009E-5</v>
      </c>
      <c r="J2169" s="182"/>
      <c r="K2169" s="184">
        <v>1</v>
      </c>
      <c r="L2169" s="184">
        <f>'норма часов'!$H$12</f>
        <v>1</v>
      </c>
      <c r="M2169" s="178" t="str">
        <f>CONCATENATE(H2169," ",F2169," ","*",I2169,"/",L2169,"чел.")</f>
        <v>71 шт *0,00009023/1чел.</v>
      </c>
      <c r="N2169" s="133">
        <f>N1785</f>
        <v>912.11000000000047</v>
      </c>
      <c r="O2169" s="142">
        <f t="shared" si="307"/>
        <v>5.8432779999999998</v>
      </c>
      <c r="P2169" s="93"/>
      <c r="Q2169" s="93">
        <f t="shared" si="304"/>
        <v>5.8432779999999998</v>
      </c>
    </row>
    <row r="2170" spans="1:17" s="94" customFormat="1" ht="60" x14ac:dyDescent="0.25">
      <c r="A2170" s="276"/>
      <c r="B2170" s="279"/>
      <c r="C2170" s="269"/>
      <c r="D2170" s="208" t="s">
        <v>31</v>
      </c>
      <c r="E2170" s="96" t="s">
        <v>46</v>
      </c>
      <c r="F2170" s="206" t="s">
        <v>26</v>
      </c>
      <c r="G2170" s="168">
        <f>MROUND(H2170*K2170*I2170/L2170,0.00000001)</f>
        <v>7.9402399999999995E-3</v>
      </c>
      <c r="H2170" s="182">
        <f>H1978</f>
        <v>44</v>
      </c>
      <c r="I2170" s="176">
        <f t="shared" si="303"/>
        <v>9.0230000000000009E-5</v>
      </c>
      <c r="J2170" s="182"/>
      <c r="K2170" s="184">
        <v>2</v>
      </c>
      <c r="L2170" s="184">
        <f>'норма часов'!$H$12</f>
        <v>1</v>
      </c>
      <c r="M2170" s="178" t="str">
        <f>CONCATENATE(H2170," ",F2170," ","*",I2170,"/",L2170,"чел.")</f>
        <v>44 шт *0,00009023/1чел.</v>
      </c>
      <c r="N2170" s="133">
        <f>N1978</f>
        <v>4928.2551136363654</v>
      </c>
      <c r="O2170" s="142">
        <f t="shared" si="307"/>
        <v>39.131527999999996</v>
      </c>
      <c r="P2170" s="93"/>
      <c r="Q2170" s="93">
        <f t="shared" si="304"/>
        <v>39.131527999999996</v>
      </c>
    </row>
    <row r="2171" spans="1:17" s="94" customFormat="1" ht="30" x14ac:dyDescent="0.25">
      <c r="A2171" s="276"/>
      <c r="B2171" s="279"/>
      <c r="C2171" s="269"/>
      <c r="D2171" s="208" t="s">
        <v>109</v>
      </c>
      <c r="E2171" s="96" t="s">
        <v>45</v>
      </c>
      <c r="F2171" s="206" t="s">
        <v>211</v>
      </c>
      <c r="G2171" s="168">
        <f>MROUND(H2171*K2171*I2171/L2171,0.00000001)</f>
        <v>1.8046000000000002E-4</v>
      </c>
      <c r="H2171" s="182">
        <v>1</v>
      </c>
      <c r="I2171" s="176">
        <f t="shared" si="303"/>
        <v>9.0230000000000009E-5</v>
      </c>
      <c r="J2171" s="182"/>
      <c r="K2171" s="184">
        <v>2</v>
      </c>
      <c r="L2171" s="184">
        <f>'норма часов'!$H$12</f>
        <v>1</v>
      </c>
      <c r="M2171" s="178" t="str">
        <f>CONCATENATE(H2171," ",F2171," ","в мес.","*",K2171,"*",I2171,"/",L2171,"чел.")</f>
        <v>1  система(2 раза в год (зима, лето) в мес.*2*0,00009023/1чел.</v>
      </c>
      <c r="N2171" s="133">
        <f t="shared" ref="N2171:N2180" si="308">N1595</f>
        <v>9378.1450000000004</v>
      </c>
      <c r="O2171" s="142">
        <f t="shared" si="307"/>
        <v>1.69238</v>
      </c>
      <c r="P2171" s="93"/>
      <c r="Q2171" s="93">
        <f t="shared" si="304"/>
        <v>1.69238</v>
      </c>
    </row>
    <row r="2172" spans="1:17" s="94" customFormat="1" ht="45" x14ac:dyDescent="0.25">
      <c r="A2172" s="276"/>
      <c r="B2172" s="279"/>
      <c r="C2172" s="269"/>
      <c r="D2172" s="208" t="s">
        <v>110</v>
      </c>
      <c r="E2172" s="96" t="s">
        <v>48</v>
      </c>
      <c r="F2172" s="206" t="s">
        <v>26</v>
      </c>
      <c r="G2172" s="168">
        <f>MROUND(H2172*K2172*I2172/L2172,0.000001)</f>
        <v>2.797E-3</v>
      </c>
      <c r="H2172" s="182">
        <f>H1788</f>
        <v>31</v>
      </c>
      <c r="I2172" s="176">
        <f t="shared" si="303"/>
        <v>9.0230000000000009E-5</v>
      </c>
      <c r="J2172" s="182"/>
      <c r="K2172" s="184">
        <v>1</v>
      </c>
      <c r="L2172" s="184">
        <f>'норма часов'!$H$12</f>
        <v>1</v>
      </c>
      <c r="M2172" s="178" t="str">
        <f>CONCATENATE(H2172," ",F2172," ","*",I2172,"/",L2172,"чел.")</f>
        <v>31 шт *0,00009023/1чел.</v>
      </c>
      <c r="N2172" s="133">
        <f t="shared" si="308"/>
        <v>12876.961935483876</v>
      </c>
      <c r="O2172" s="142">
        <f t="shared" si="307"/>
        <v>36.016863000000001</v>
      </c>
      <c r="P2172" s="93"/>
      <c r="Q2172" s="93">
        <f t="shared" si="304"/>
        <v>36.016863000000001</v>
      </c>
    </row>
    <row r="2173" spans="1:17" s="94" customFormat="1" x14ac:dyDescent="0.25">
      <c r="A2173" s="276"/>
      <c r="B2173" s="279"/>
      <c r="C2173" s="269"/>
      <c r="D2173" s="208" t="s">
        <v>111</v>
      </c>
      <c r="E2173" s="96" t="s">
        <v>48</v>
      </c>
      <c r="F2173" s="206" t="s">
        <v>26</v>
      </c>
      <c r="G2173" s="168">
        <f>MROUND(H2173*K2173*I2173/L2173,0.000000001)</f>
        <v>3.7355220000000001E-2</v>
      </c>
      <c r="H2173" s="182">
        <f>H1693</f>
        <v>414</v>
      </c>
      <c r="I2173" s="176">
        <f t="shared" si="303"/>
        <v>9.0230000000000009E-5</v>
      </c>
      <c r="J2173" s="182"/>
      <c r="K2173" s="184">
        <v>1</v>
      </c>
      <c r="L2173" s="184">
        <f>'норма часов'!$H$12</f>
        <v>1</v>
      </c>
      <c r="M2173" s="178" t="str">
        <f>CONCATENATE(H2173," ",F2173," ","*",I2173,"/",L2173,"чел.")</f>
        <v>414 шт *0,00009023/1чел.</v>
      </c>
      <c r="N2173" s="133">
        <f t="shared" si="308"/>
        <v>16978.17173913043</v>
      </c>
      <c r="O2173" s="142">
        <f t="shared" si="307"/>
        <v>634.223341</v>
      </c>
      <c r="P2173" s="93"/>
      <c r="Q2173" s="93">
        <f t="shared" si="304"/>
        <v>634.223341</v>
      </c>
    </row>
    <row r="2174" spans="1:17" s="94" customFormat="1" ht="45" x14ac:dyDescent="0.25">
      <c r="A2174" s="276"/>
      <c r="B2174" s="279"/>
      <c r="C2174" s="269"/>
      <c r="D2174" s="208" t="s">
        <v>112</v>
      </c>
      <c r="E2174" s="96" t="s">
        <v>20</v>
      </c>
      <c r="F2174" s="96" t="s">
        <v>209</v>
      </c>
      <c r="G2174" s="168">
        <f t="shared" ref="G2174:G2179" si="309">MROUND(H2174*K2174*I2174/L2174,0.00000001)</f>
        <v>1.3173580000000001E-2</v>
      </c>
      <c r="H2174" s="182">
        <f>H1790</f>
        <v>73</v>
      </c>
      <c r="I2174" s="176">
        <f t="shared" si="303"/>
        <v>9.0230000000000009E-5</v>
      </c>
      <c r="J2174" s="182"/>
      <c r="K2174" s="184">
        <v>2</v>
      </c>
      <c r="L2174" s="184">
        <f>'норма часов'!$H$12</f>
        <v>1</v>
      </c>
      <c r="M2174" s="178" t="str">
        <f>CONCATENATE(H2174," ",F2174," ","*",I2174,"/",L2174,"чел.")</f>
        <v>73 м2 (обрабатываемая площадь) *0,00009023/1чел.</v>
      </c>
      <c r="N2174" s="133">
        <f t="shared" si="308"/>
        <v>5700.7</v>
      </c>
      <c r="O2174" s="142">
        <f t="shared" si="307"/>
        <v>75.098627999999991</v>
      </c>
      <c r="P2174" s="93"/>
      <c r="Q2174" s="93">
        <f t="shared" si="304"/>
        <v>75.098627999999991</v>
      </c>
    </row>
    <row r="2175" spans="1:17" s="94" customFormat="1" ht="30" x14ac:dyDescent="0.25">
      <c r="A2175" s="276"/>
      <c r="B2175" s="279"/>
      <c r="C2175" s="269"/>
      <c r="D2175" s="208" t="s">
        <v>32</v>
      </c>
      <c r="E2175" s="96" t="s">
        <v>79</v>
      </c>
      <c r="F2175" s="206" t="s">
        <v>212</v>
      </c>
      <c r="G2175" s="168">
        <f t="shared" si="309"/>
        <v>6.40633E-3</v>
      </c>
      <c r="H2175" s="182">
        <f>H1599</f>
        <v>71</v>
      </c>
      <c r="I2175" s="176">
        <f t="shared" si="303"/>
        <v>9.0230000000000009E-5</v>
      </c>
      <c r="J2175" s="182"/>
      <c r="K2175" s="184">
        <v>1</v>
      </c>
      <c r="L2175" s="184">
        <f>'норма часов'!$H$12</f>
        <v>1</v>
      </c>
      <c r="M2175" s="178" t="str">
        <f>CONCATENATE(H2175," ",F2175," ","*",I2175,"/",L2175,"чел.")</f>
        <v>71 замеров(потребность) *0,00009023/1чел.</v>
      </c>
      <c r="N2175" s="133">
        <f t="shared" si="308"/>
        <v>12043.73239436621</v>
      </c>
      <c r="O2175" s="142">
        <f t="shared" si="307"/>
        <v>77.156123999999991</v>
      </c>
      <c r="P2175" s="93"/>
      <c r="Q2175" s="93">
        <f t="shared" si="304"/>
        <v>77.156123999999991</v>
      </c>
    </row>
    <row r="2176" spans="1:17" s="94" customFormat="1" ht="30" x14ac:dyDescent="0.25">
      <c r="A2176" s="276"/>
      <c r="B2176" s="279"/>
      <c r="C2176" s="269"/>
      <c r="D2176" s="208" t="s">
        <v>113</v>
      </c>
      <c r="E2176" s="96" t="s">
        <v>48</v>
      </c>
      <c r="F2176" s="206" t="s">
        <v>26</v>
      </c>
      <c r="G2176" s="168">
        <f t="shared" si="309"/>
        <v>3.7896600000000003E-2</v>
      </c>
      <c r="H2176" s="182">
        <f>H1696</f>
        <v>35</v>
      </c>
      <c r="I2176" s="176">
        <f t="shared" si="303"/>
        <v>9.0230000000000009E-5</v>
      </c>
      <c r="J2176" s="182"/>
      <c r="K2176" s="184">
        <v>12</v>
      </c>
      <c r="L2176" s="184">
        <f>'норма часов'!$H$12</f>
        <v>1</v>
      </c>
      <c r="M2176" s="178" t="str">
        <f>CONCATENATE(H2176," ",F2176," ","в мес.","*",K2176,"мес.","*",I2176,"/",L2176,"чел.")</f>
        <v>35 шт в мес.*12мес.*0,00009023/1чел.</v>
      </c>
      <c r="N2176" s="133">
        <f t="shared" si="308"/>
        <v>3007.4846428571418</v>
      </c>
      <c r="O2176" s="142">
        <f t="shared" si="307"/>
        <v>113.97344299999999</v>
      </c>
      <c r="P2176" s="93"/>
      <c r="Q2176" s="93">
        <f t="shared" si="304"/>
        <v>113.97344299999999</v>
      </c>
    </row>
    <row r="2177" spans="1:17" s="94" customFormat="1" x14ac:dyDescent="0.25">
      <c r="A2177" s="276"/>
      <c r="B2177" s="279"/>
      <c r="C2177" s="269"/>
      <c r="D2177" s="166" t="s">
        <v>25</v>
      </c>
      <c r="E2177" s="96" t="s">
        <v>26</v>
      </c>
      <c r="F2177" s="206" t="s">
        <v>26</v>
      </c>
      <c r="G2177" s="168">
        <f t="shared" si="309"/>
        <v>5.7747199999999999E-2</v>
      </c>
      <c r="H2177" s="182">
        <f>H1601</f>
        <v>640</v>
      </c>
      <c r="I2177" s="176">
        <f t="shared" si="303"/>
        <v>9.0230000000000009E-5</v>
      </c>
      <c r="J2177" s="182"/>
      <c r="K2177" s="184">
        <v>1</v>
      </c>
      <c r="L2177" s="184">
        <f>'норма часов'!$H$12</f>
        <v>1</v>
      </c>
      <c r="M2177" s="178" t="str">
        <f>CONCATENATE(H2177," ",F2177," ","*",I2177,"/",L2177,"чел.")</f>
        <v>640 шт *0,00009023/1чел.</v>
      </c>
      <c r="N2177" s="133">
        <f t="shared" si="308"/>
        <v>434.67837499999985</v>
      </c>
      <c r="O2177" s="142">
        <f t="shared" si="307"/>
        <v>25.101458999999998</v>
      </c>
      <c r="P2177" s="93"/>
      <c r="Q2177" s="93">
        <f t="shared" si="304"/>
        <v>25.101458999999998</v>
      </c>
    </row>
    <row r="2178" spans="1:17" s="94" customFormat="1" ht="30" x14ac:dyDescent="0.25">
      <c r="A2178" s="276"/>
      <c r="B2178" s="279"/>
      <c r="C2178" s="269"/>
      <c r="D2178" s="208" t="s">
        <v>80</v>
      </c>
      <c r="E2178" s="96" t="s">
        <v>81</v>
      </c>
      <c r="F2178" s="206" t="s">
        <v>213</v>
      </c>
      <c r="G2178" s="168">
        <f t="shared" si="309"/>
        <v>6.40633E-3</v>
      </c>
      <c r="H2178" s="182">
        <f>H1602</f>
        <v>71</v>
      </c>
      <c r="I2178" s="176">
        <f>I2176</f>
        <v>9.0230000000000009E-5</v>
      </c>
      <c r="J2178" s="182"/>
      <c r="K2178" s="184">
        <v>1</v>
      </c>
      <c r="L2178" s="184">
        <f>'норма часов'!$H$12</f>
        <v>1</v>
      </c>
      <c r="M2178" s="178" t="str">
        <f>CONCATENATE(H2178," ",F2178," ","*",I2178,"/",L2178,"чел.")</f>
        <v>71 отключений(потребность) *0,00009023/1чел.</v>
      </c>
      <c r="N2178" s="133">
        <f t="shared" si="308"/>
        <v>5130.6300000000028</v>
      </c>
      <c r="O2178" s="142">
        <f t="shared" si="307"/>
        <v>32.868508999999996</v>
      </c>
      <c r="P2178" s="93"/>
      <c r="Q2178" s="93">
        <f t="shared" si="304"/>
        <v>32.868508999999996</v>
      </c>
    </row>
    <row r="2179" spans="1:17" s="94" customFormat="1" ht="47.25" x14ac:dyDescent="0.25">
      <c r="A2179" s="276"/>
      <c r="B2179" s="279"/>
      <c r="C2179" s="269"/>
      <c r="D2179" s="211" t="s">
        <v>305</v>
      </c>
      <c r="E2179" s="96" t="s">
        <v>28</v>
      </c>
      <c r="F2179" s="96" t="s">
        <v>312</v>
      </c>
      <c r="G2179" s="168">
        <f t="shared" si="309"/>
        <v>1.281266E-2</v>
      </c>
      <c r="H2179" s="182">
        <f>H1603</f>
        <v>71</v>
      </c>
      <c r="I2179" s="176">
        <f>I2177</f>
        <v>9.0230000000000009E-5</v>
      </c>
      <c r="J2179" s="182"/>
      <c r="K2179" s="184">
        <v>2</v>
      </c>
      <c r="L2179" s="184">
        <f>'норма часов'!$H$12</f>
        <v>1</v>
      </c>
      <c r="M2179" s="178" t="str">
        <f>CONCATENATE(H2179," ",F2179," ","в год","*",K2179," раза в год","*",I2179,"/",L2179,"чел.")</f>
        <v>71 устройство в год*2 раза в год*0,00009023/1чел.</v>
      </c>
      <c r="N2179" s="133">
        <f t="shared" si="308"/>
        <v>2850.3500000000035</v>
      </c>
      <c r="O2179" s="142">
        <f t="shared" si="307"/>
        <v>36.520564999999998</v>
      </c>
      <c r="P2179" s="93"/>
      <c r="Q2179" s="93">
        <f t="shared" si="304"/>
        <v>36.520564999999998</v>
      </c>
    </row>
    <row r="2180" spans="1:17" s="94" customFormat="1" ht="63" x14ac:dyDescent="0.25">
      <c r="A2180" s="276"/>
      <c r="B2180" s="279"/>
      <c r="C2180" s="269"/>
      <c r="D2180" s="211" t="s">
        <v>306</v>
      </c>
      <c r="E2180" s="96" t="s">
        <v>26</v>
      </c>
      <c r="F2180" s="206" t="s">
        <v>26</v>
      </c>
      <c r="G2180" s="168">
        <f>MROUND(H2180*K2180*I2180/L2180,0.0000000001)</f>
        <v>6.40633E-3</v>
      </c>
      <c r="H2180" s="182">
        <f>H1604</f>
        <v>71</v>
      </c>
      <c r="I2180" s="176">
        <f>I2178</f>
        <v>9.0230000000000009E-5</v>
      </c>
      <c r="J2180" s="182"/>
      <c r="K2180" s="184">
        <v>1</v>
      </c>
      <c r="L2180" s="184">
        <f>'норма часов'!$H$12</f>
        <v>1</v>
      </c>
      <c r="M2180" s="178" t="str">
        <f>CONCATENATE(H2180," ",F2180," ","*",I2180,"/",L2180,"чел.")</f>
        <v>71 шт *0,00009023/1чел.</v>
      </c>
      <c r="N2180" s="133">
        <f t="shared" si="308"/>
        <v>6384.7801408450814</v>
      </c>
      <c r="O2180" s="142">
        <f t="shared" si="307"/>
        <v>40.903008999999997</v>
      </c>
      <c r="P2180" s="93"/>
      <c r="Q2180" s="93">
        <f t="shared" si="304"/>
        <v>40.903008999999997</v>
      </c>
    </row>
    <row r="2181" spans="1:17" s="94" customFormat="1" ht="31.5" x14ac:dyDescent="0.25">
      <c r="A2181" s="276"/>
      <c r="B2181" s="279"/>
      <c r="C2181" s="269"/>
      <c r="D2181" s="209" t="s">
        <v>307</v>
      </c>
      <c r="E2181" s="96" t="s">
        <v>26</v>
      </c>
      <c r="F2181" s="206" t="s">
        <v>26</v>
      </c>
      <c r="G2181" s="168">
        <f>MROUND(H2181*K2181*I2181/L2181,0.00000001)</f>
        <v>6.40633E-3</v>
      </c>
      <c r="H2181" s="182">
        <f>$H$1605</f>
        <v>71</v>
      </c>
      <c r="I2181" s="176">
        <f>I2176</f>
        <v>9.0230000000000009E-5</v>
      </c>
      <c r="J2181" s="182"/>
      <c r="K2181" s="184">
        <v>1</v>
      </c>
      <c r="L2181" s="184">
        <f>'норма часов'!$H$12</f>
        <v>1</v>
      </c>
      <c r="M2181" s="178" t="str">
        <f>CONCATENATE(H2181," ",F2181," ","в мес.","*",K2181,"мес.","*",I2181,"/",L2181,"чел.")</f>
        <v>71 шт в мес.*1мес.*0,00009023/1чел.</v>
      </c>
      <c r="N2181" s="133">
        <f>$N$1605</f>
        <v>11515.410140845073</v>
      </c>
      <c r="O2181" s="142">
        <f t="shared" si="307"/>
        <v>73.771517000000003</v>
      </c>
      <c r="P2181" s="93"/>
      <c r="Q2181" s="93">
        <f t="shared" si="304"/>
        <v>73.771517000000003</v>
      </c>
    </row>
    <row r="2182" spans="1:17" s="94" customFormat="1" ht="63" x14ac:dyDescent="0.25">
      <c r="A2182" s="276"/>
      <c r="B2182" s="279"/>
      <c r="C2182" s="269"/>
      <c r="D2182" s="211" t="s">
        <v>308</v>
      </c>
      <c r="E2182" s="96" t="s">
        <v>26</v>
      </c>
      <c r="F2182" s="206" t="s">
        <v>26</v>
      </c>
      <c r="G2182" s="168">
        <f>MROUND(H2182*K2182*I2182/L2182,0.00000001)</f>
        <v>9.0230000000000009E-5</v>
      </c>
      <c r="H2182" s="182">
        <f>$H$1606</f>
        <v>1</v>
      </c>
      <c r="I2182" s="176">
        <f>I2177</f>
        <v>9.0230000000000009E-5</v>
      </c>
      <c r="J2182" s="182"/>
      <c r="K2182" s="184">
        <v>1</v>
      </c>
      <c r="L2182" s="184">
        <f>'норма часов'!$H$12</f>
        <v>1</v>
      </c>
      <c r="M2182" s="178" t="str">
        <f>CONCATENATE(H2182," ",F2182," ","в мес.","*",K2182,"мес.","*",I2182,"/",L2182,"чел.")</f>
        <v>1 шт в мес.*1мес.*0,00009023/1чел.</v>
      </c>
      <c r="N2182" s="133">
        <f>$N$1606</f>
        <v>34204.199999999997</v>
      </c>
      <c r="O2182" s="142">
        <f t="shared" si="307"/>
        <v>3.0862449999999999</v>
      </c>
      <c r="P2182" s="93"/>
      <c r="Q2182" s="93">
        <f t="shared" si="304"/>
        <v>3.0862449999999999</v>
      </c>
    </row>
    <row r="2183" spans="1:17" s="94" customFormat="1" ht="15.75" x14ac:dyDescent="0.25">
      <c r="A2183" s="276"/>
      <c r="B2183" s="279"/>
      <c r="C2183" s="269"/>
      <c r="D2183" s="211" t="s">
        <v>311</v>
      </c>
      <c r="E2183" s="96" t="s">
        <v>26</v>
      </c>
      <c r="F2183" s="206" t="s">
        <v>26</v>
      </c>
      <c r="G2183" s="168">
        <f>MROUND(H2183*K2183*I2183/L2183,0.00000001)</f>
        <v>2.3459800000000001E-3</v>
      </c>
      <c r="H2183" s="182">
        <f>$H$1607</f>
        <v>26</v>
      </c>
      <c r="I2183" s="176">
        <f>I2178</f>
        <v>9.0230000000000009E-5</v>
      </c>
      <c r="J2183" s="182"/>
      <c r="K2183" s="184">
        <v>1</v>
      </c>
      <c r="L2183" s="184">
        <f>'норма часов'!$H$12</f>
        <v>1</v>
      </c>
      <c r="M2183" s="178" t="str">
        <f>CONCATENATE(H2183," ",F2183," ","в мес.","*",K2183,"мес.","*",I2183,"/",L2183,"чел.")</f>
        <v>26 шт в мес.*1мес.*0,00009023/1чел.</v>
      </c>
      <c r="N2183" s="133">
        <f>$N$1607</f>
        <v>20920</v>
      </c>
      <c r="O2183" s="142">
        <f t="shared" si="307"/>
        <v>49.077901999999995</v>
      </c>
      <c r="P2183" s="93"/>
      <c r="Q2183" s="93">
        <f t="shared" si="304"/>
        <v>49.077901999999995</v>
      </c>
    </row>
    <row r="2184" spans="1:17" s="94" customFormat="1" ht="45" x14ac:dyDescent="0.25">
      <c r="A2184" s="276"/>
      <c r="B2184" s="279"/>
      <c r="C2184" s="269"/>
      <c r="D2184" s="208" t="s">
        <v>33</v>
      </c>
      <c r="E2184" s="96" t="s">
        <v>28</v>
      </c>
      <c r="F2184" s="206" t="s">
        <v>26</v>
      </c>
      <c r="G2184" s="168">
        <f>MROUND(H2184*K2184*I2184/L2184,0.00000001)</f>
        <v>7.6875960000000007E-2</v>
      </c>
      <c r="H2184" s="182">
        <f>H1800</f>
        <v>71</v>
      </c>
      <c r="I2184" s="176">
        <f>I2179</f>
        <v>9.0230000000000009E-5</v>
      </c>
      <c r="J2184" s="182"/>
      <c r="K2184" s="184">
        <v>12</v>
      </c>
      <c r="L2184" s="184">
        <f>'норма часов'!$H$12</f>
        <v>1</v>
      </c>
      <c r="M2184" s="178" t="str">
        <f>CONCATENATE(H2184," ",F2184," ","в мес.","*",K2184,"мес.","*",I2184,"/",L2184,"чел.")</f>
        <v>71 шт в мес.*12мес.*0,00009023/1чел.</v>
      </c>
      <c r="N2184" s="133">
        <f>N1800</f>
        <v>2508.308321596242</v>
      </c>
      <c r="O2184" s="142">
        <f t="shared" si="307"/>
        <v>192.82861</v>
      </c>
      <c r="P2184" s="93"/>
      <c r="Q2184" s="93">
        <f t="shared" si="304"/>
        <v>192.82861</v>
      </c>
    </row>
    <row r="2185" spans="1:17" s="94" customFormat="1" ht="28.5" x14ac:dyDescent="0.25">
      <c r="A2185" s="276"/>
      <c r="B2185" s="279"/>
      <c r="C2185" s="201" t="s">
        <v>256</v>
      </c>
      <c r="D2185" s="208"/>
      <c r="E2185" s="96"/>
      <c r="F2185" s="206"/>
      <c r="G2185" s="168"/>
      <c r="H2185" s="182"/>
      <c r="I2185" s="176"/>
      <c r="J2185" s="182"/>
      <c r="K2185" s="184"/>
      <c r="L2185" s="184"/>
      <c r="M2185" s="178"/>
      <c r="N2185" s="139"/>
      <c r="O2185" s="140">
        <f>SUM(O2163:O2184)</f>
        <v>2180.8841099999995</v>
      </c>
      <c r="P2185" s="93"/>
      <c r="Q2185" s="93">
        <f t="shared" si="304"/>
        <v>0</v>
      </c>
    </row>
    <row r="2186" spans="1:17" s="94" customFormat="1" x14ac:dyDescent="0.25">
      <c r="A2186" s="276"/>
      <c r="B2186" s="279"/>
      <c r="C2186" s="198" t="s">
        <v>65</v>
      </c>
      <c r="D2186" s="208" t="s">
        <v>115</v>
      </c>
      <c r="E2186" s="96" t="s">
        <v>116</v>
      </c>
      <c r="F2186" s="206" t="s">
        <v>214</v>
      </c>
      <c r="G2186" s="168">
        <f>MROUND(H2186*K2186*I2186/L2186,0.0000000001)</f>
        <v>6.40633E-3</v>
      </c>
      <c r="H2186" s="182">
        <f t="shared" ref="H2186:H2191" si="310">H1610</f>
        <v>71</v>
      </c>
      <c r="I2186" s="176">
        <f>I2184</f>
        <v>9.0230000000000009E-5</v>
      </c>
      <c r="J2186" s="182"/>
      <c r="K2186" s="184">
        <v>1</v>
      </c>
      <c r="L2186" s="184">
        <f>'норма часов'!$H$12</f>
        <v>1</v>
      </c>
      <c r="M2186" s="178" t="str">
        <f>CONCATENATE(H2186," ",F2186," ","*",I2186,"/",L2186,"чел.")</f>
        <v>71 учреждений *0,00009023/1чел.</v>
      </c>
      <c r="N2186" s="133">
        <f>N1610</f>
        <v>59300</v>
      </c>
      <c r="O2186" s="142">
        <f t="shared" ref="O2186:O2200" si="311">MROUND(G2186*N2186,0.000001)</f>
        <v>379.89536899999996</v>
      </c>
      <c r="P2186" s="93"/>
      <c r="Q2186" s="93">
        <f t="shared" si="304"/>
        <v>379.89536899999996</v>
      </c>
    </row>
    <row r="2187" spans="1:17" s="94" customFormat="1" x14ac:dyDescent="0.25">
      <c r="A2187" s="276"/>
      <c r="B2187" s="279"/>
      <c r="C2187" s="269" t="s">
        <v>66</v>
      </c>
      <c r="D2187" s="208" t="s">
        <v>34</v>
      </c>
      <c r="E2187" s="96" t="s">
        <v>47</v>
      </c>
      <c r="F2187" s="206" t="s">
        <v>215</v>
      </c>
      <c r="G2187" s="168">
        <f t="shared" ref="G2187:G2193" si="312">MROUND(H2187*K2187*I2187/L2187,0.00000001)</f>
        <v>7.6875960000000007E-2</v>
      </c>
      <c r="H2187" s="182">
        <f t="shared" si="310"/>
        <v>71</v>
      </c>
      <c r="I2187" s="176">
        <f t="shared" si="303"/>
        <v>9.0230000000000009E-5</v>
      </c>
      <c r="J2187" s="182"/>
      <c r="K2187" s="184">
        <v>12</v>
      </c>
      <c r="L2187" s="184">
        <f>'норма часов'!$H$12</f>
        <v>1</v>
      </c>
      <c r="M2187" s="178" t="str">
        <f>CONCATENATE(H2187," ",F2187," ","в мес.","*",K2187,"мес.","*",I2187,"/",L2187,"чел.")</f>
        <v>71 зданий в мес.*12мес.*0,00009023/1чел.</v>
      </c>
      <c r="N2187" s="133">
        <f>N1611</f>
        <v>4910.5833215962439</v>
      </c>
      <c r="O2187" s="142">
        <f t="shared" si="311"/>
        <v>377.505807</v>
      </c>
      <c r="P2187" s="93"/>
      <c r="Q2187" s="93">
        <f t="shared" si="304"/>
        <v>377.505807</v>
      </c>
    </row>
    <row r="2188" spans="1:17" s="94" customFormat="1" x14ac:dyDescent="0.25">
      <c r="A2188" s="276"/>
      <c r="B2188" s="279"/>
      <c r="C2188" s="269"/>
      <c r="D2188" s="208" t="s">
        <v>117</v>
      </c>
      <c r="E2188" s="96" t="s">
        <v>19</v>
      </c>
      <c r="F2188" s="206" t="s">
        <v>216</v>
      </c>
      <c r="G2188" s="168">
        <f t="shared" si="312"/>
        <v>0.22449224000000001</v>
      </c>
      <c r="H2188" s="182">
        <f t="shared" si="310"/>
        <v>2488</v>
      </c>
      <c r="I2188" s="176">
        <f t="shared" si="303"/>
        <v>9.0230000000000009E-5</v>
      </c>
      <c r="J2188" s="182"/>
      <c r="K2188" s="184">
        <v>1</v>
      </c>
      <c r="L2188" s="184">
        <f>'норма часов'!$H$12</f>
        <v>1</v>
      </c>
      <c r="M2188" s="178" t="str">
        <f>CONCATENATE(H2188," ",F2188," ","*",I2188,"/",L2188,"чел.")</f>
        <v>2488 чел. в год *0,00009023/1чел.</v>
      </c>
      <c r="N2188" s="133">
        <f>N1612</f>
        <v>1938.2379903536978</v>
      </c>
      <c r="O2188" s="142">
        <f t="shared" si="311"/>
        <v>435.11938799999996</v>
      </c>
      <c r="P2188" s="93"/>
      <c r="Q2188" s="93">
        <f t="shared" si="304"/>
        <v>435.11938799999996</v>
      </c>
    </row>
    <row r="2189" spans="1:17" s="94" customFormat="1" ht="30" x14ac:dyDescent="0.25">
      <c r="A2189" s="276"/>
      <c r="B2189" s="279"/>
      <c r="C2189" s="269"/>
      <c r="D2189" s="208" t="s">
        <v>39</v>
      </c>
      <c r="E2189" s="96" t="s">
        <v>44</v>
      </c>
      <c r="F2189" s="206" t="s">
        <v>217</v>
      </c>
      <c r="G2189" s="168">
        <f t="shared" si="312"/>
        <v>6.3160999999999998E-3</v>
      </c>
      <c r="H2189" s="182">
        <f t="shared" si="310"/>
        <v>70</v>
      </c>
      <c r="I2189" s="176">
        <f t="shared" ref="I2189:I2205" si="313">I2188</f>
        <v>9.0230000000000009E-5</v>
      </c>
      <c r="J2189" s="182"/>
      <c r="K2189" s="184">
        <v>1</v>
      </c>
      <c r="L2189" s="184">
        <f>'норма часов'!$H$12</f>
        <v>1</v>
      </c>
      <c r="M2189" s="178" t="str">
        <f>CONCATENATE(H2189," ",F2189," (по 1 ЭЦП на 1 учреждение. Срок сертификата ЭЦП 1 год) ","*",I2189,"/",L2189,"чел.")</f>
        <v>70 ЭЦП (по 1 ЭЦП на 1 учреждение. Срок сертификата ЭЦП 1 год) *0,00009023/1чел.</v>
      </c>
      <c r="N2189" s="133">
        <f>N1613</f>
        <v>8099.5499999999965</v>
      </c>
      <c r="O2189" s="142">
        <f t="shared" si="311"/>
        <v>51.157567999999998</v>
      </c>
      <c r="P2189" s="93"/>
      <c r="Q2189" s="93">
        <f t="shared" si="304"/>
        <v>51.157567999999998</v>
      </c>
    </row>
    <row r="2190" spans="1:17" s="94" customFormat="1" ht="30" x14ac:dyDescent="0.25">
      <c r="A2190" s="276"/>
      <c r="B2190" s="279"/>
      <c r="C2190" s="269"/>
      <c r="D2190" s="208" t="s">
        <v>37</v>
      </c>
      <c r="E2190" s="96" t="s">
        <v>42</v>
      </c>
      <c r="F2190" s="206" t="s">
        <v>218</v>
      </c>
      <c r="G2190" s="168">
        <f t="shared" si="312"/>
        <v>6.3160999999999998E-3</v>
      </c>
      <c r="H2190" s="182">
        <f t="shared" si="310"/>
        <v>70</v>
      </c>
      <c r="I2190" s="176">
        <f t="shared" si="313"/>
        <v>9.0230000000000009E-5</v>
      </c>
      <c r="J2190" s="182"/>
      <c r="K2190" s="184">
        <v>1</v>
      </c>
      <c r="L2190" s="184">
        <f>'норма часов'!$H$12</f>
        <v>1</v>
      </c>
      <c r="M2190" s="178" t="str">
        <f>CONCATENATE(H2190," ",F2190," (по 1 отчету на 1 учреждение) ","*",I2190,"/",L2190,"чел.")</f>
        <v>70 отчетов (по 1 отчету на 1 учреждение) *0,00009023/1чел.</v>
      </c>
      <c r="N2190" s="133">
        <f>N1998</f>
        <v>6840.8400000000101</v>
      </c>
      <c r="O2190" s="142">
        <f t="shared" si="311"/>
        <v>43.207429999999995</v>
      </c>
      <c r="P2190" s="93"/>
      <c r="Q2190" s="93">
        <f t="shared" si="304"/>
        <v>43.207429999999995</v>
      </c>
    </row>
    <row r="2191" spans="1:17" s="94" customFormat="1" ht="30" x14ac:dyDescent="0.25">
      <c r="A2191" s="276"/>
      <c r="B2191" s="279"/>
      <c r="C2191" s="269"/>
      <c r="D2191" s="208" t="s">
        <v>38</v>
      </c>
      <c r="E2191" s="96" t="s">
        <v>43</v>
      </c>
      <c r="F2191" s="206" t="s">
        <v>219</v>
      </c>
      <c r="G2191" s="168">
        <f t="shared" si="312"/>
        <v>3.302418E-2</v>
      </c>
      <c r="H2191" s="182">
        <f t="shared" si="310"/>
        <v>366</v>
      </c>
      <c r="I2191" s="176">
        <f t="shared" si="313"/>
        <v>9.0230000000000009E-5</v>
      </c>
      <c r="J2191" s="182"/>
      <c r="K2191" s="184">
        <v>1</v>
      </c>
      <c r="L2191" s="184">
        <f>'норма часов'!$H$12</f>
        <v>1</v>
      </c>
      <c r="M2191" s="178" t="str">
        <f>CONCATENATE(H2191," ",F2191," (заявленная потребность руководителями учреждений) ","*",I2191,"/",L2191,"чел.")</f>
        <v>366 мест (заявленная потребность руководителями учреждений) *0,00009023/1чел.</v>
      </c>
      <c r="N2191" s="133">
        <f>N1615</f>
        <v>1140.1400000000006</v>
      </c>
      <c r="O2191" s="142">
        <f t="shared" si="311"/>
        <v>37.652189</v>
      </c>
      <c r="P2191" s="93"/>
      <c r="Q2191" s="93">
        <f t="shared" si="304"/>
        <v>37.652189</v>
      </c>
    </row>
    <row r="2192" spans="1:17" s="94" customFormat="1" x14ac:dyDescent="0.25">
      <c r="A2192" s="276"/>
      <c r="B2192" s="279"/>
      <c r="C2192" s="269"/>
      <c r="D2192" s="208" t="s">
        <v>118</v>
      </c>
      <c r="E2192" s="96" t="s">
        <v>19</v>
      </c>
      <c r="F2192" s="206" t="s">
        <v>19</v>
      </c>
      <c r="G2192" s="168">
        <f t="shared" si="312"/>
        <v>0.22449224000000001</v>
      </c>
      <c r="H2192" s="182">
        <f>H2096</f>
        <v>2488</v>
      </c>
      <c r="I2192" s="176">
        <f t="shared" si="313"/>
        <v>9.0230000000000009E-5</v>
      </c>
      <c r="J2192" s="182"/>
      <c r="K2192" s="184">
        <v>1</v>
      </c>
      <c r="L2192" s="184">
        <f>'норма часов'!$H$12</f>
        <v>1</v>
      </c>
      <c r="M2192" s="178" t="str">
        <f>CONCATENATE(H2192," ",F2192," ","*",I2192,"/",L2192,"чел.")</f>
        <v>2488 чел. *0,00009023/1чел.</v>
      </c>
      <c r="N2192" s="133">
        <f>N1616</f>
        <v>513.06302652733109</v>
      </c>
      <c r="O2192" s="142">
        <f t="shared" si="311"/>
        <v>115.178668</v>
      </c>
      <c r="P2192" s="93"/>
      <c r="Q2192" s="93">
        <f t="shared" si="304"/>
        <v>115.178668</v>
      </c>
    </row>
    <row r="2193" spans="1:17" s="94" customFormat="1" ht="30" x14ac:dyDescent="0.25">
      <c r="A2193" s="276"/>
      <c r="B2193" s="279"/>
      <c r="C2193" s="269"/>
      <c r="D2193" s="208" t="s">
        <v>35</v>
      </c>
      <c r="E2193" s="96" t="s">
        <v>19</v>
      </c>
      <c r="F2193" s="206" t="s">
        <v>19</v>
      </c>
      <c r="G2193" s="168">
        <f t="shared" si="312"/>
        <v>1.642186E-2</v>
      </c>
      <c r="H2193" s="182">
        <f t="shared" ref="H2193:H2198" si="314">H1617</f>
        <v>182</v>
      </c>
      <c r="I2193" s="176">
        <f t="shared" si="313"/>
        <v>9.0230000000000009E-5</v>
      </c>
      <c r="J2193" s="182"/>
      <c r="K2193" s="184">
        <v>1</v>
      </c>
      <c r="L2193" s="184">
        <f>'норма часов'!$H$12</f>
        <v>1</v>
      </c>
      <c r="M2193" s="178" t="str">
        <f>CONCATENATE(H2193," ",F2193," (заявленная потребность руководителями учреждений) ","*",I2193,"/",L2193,"чел.")</f>
        <v>182 чел. (заявленная потребность руководителями учреждений) *0,00009023/1чел.</v>
      </c>
      <c r="N2193" s="133">
        <f>N1617</f>
        <v>798.09791208791194</v>
      </c>
      <c r="O2193" s="142">
        <f t="shared" si="311"/>
        <v>13.106252</v>
      </c>
      <c r="P2193" s="93"/>
      <c r="Q2193" s="93">
        <f t="shared" si="304"/>
        <v>13.106252</v>
      </c>
    </row>
    <row r="2194" spans="1:17" s="94" customFormat="1" ht="30" x14ac:dyDescent="0.25">
      <c r="A2194" s="276"/>
      <c r="B2194" s="279"/>
      <c r="C2194" s="269"/>
      <c r="D2194" s="208" t="s">
        <v>36</v>
      </c>
      <c r="E2194" s="96" t="s">
        <v>19</v>
      </c>
      <c r="F2194" s="206" t="s">
        <v>19</v>
      </c>
      <c r="G2194" s="168">
        <f>MROUND(H2194*K2194*I2194/L2194,0.00000001)</f>
        <v>1.380519E-2</v>
      </c>
      <c r="H2194" s="182">
        <f t="shared" si="314"/>
        <v>153</v>
      </c>
      <c r="I2194" s="176">
        <f t="shared" si="313"/>
        <v>9.0230000000000009E-5</v>
      </c>
      <c r="J2194" s="182"/>
      <c r="K2194" s="184">
        <v>1</v>
      </c>
      <c r="L2194" s="184">
        <f>'норма часов'!$H$12</f>
        <v>1</v>
      </c>
      <c r="M2194" s="178" t="str">
        <f>CONCATENATE(H2194," ",F2194," (заявленная потребность руководителями учреждений) ","*",I2194,"/",L2194,"чел.")</f>
        <v>153 чел. (заявленная потребность руководителями учреждений) *0,00009023/1чел.</v>
      </c>
      <c r="N2194" s="133">
        <f>N1618</f>
        <v>1710.2100000000016</v>
      </c>
      <c r="O2194" s="142">
        <f t="shared" si="311"/>
        <v>23.609773999999998</v>
      </c>
      <c r="P2194" s="93"/>
      <c r="Q2194" s="93">
        <f t="shared" si="304"/>
        <v>23.609773999999998</v>
      </c>
    </row>
    <row r="2195" spans="1:17" s="94" customFormat="1" ht="30" x14ac:dyDescent="0.25">
      <c r="A2195" s="276"/>
      <c r="B2195" s="279"/>
      <c r="C2195" s="269"/>
      <c r="D2195" s="208" t="s">
        <v>119</v>
      </c>
      <c r="E2195" s="96" t="s">
        <v>19</v>
      </c>
      <c r="F2195" s="206" t="s">
        <v>19</v>
      </c>
      <c r="G2195" s="168">
        <f>MROUND(H2195*K2195*I2195/L2195,0.000001)</f>
        <v>1.0376E-2</v>
      </c>
      <c r="H2195" s="182">
        <f t="shared" si="314"/>
        <v>115</v>
      </c>
      <c r="I2195" s="176">
        <f t="shared" si="313"/>
        <v>9.0230000000000009E-5</v>
      </c>
      <c r="J2195" s="182"/>
      <c r="K2195" s="184">
        <v>1</v>
      </c>
      <c r="L2195" s="184">
        <f>'норма часов'!$H$12</f>
        <v>1</v>
      </c>
      <c r="M2195" s="178" t="str">
        <f>CONCATENATE(H2195," ",F2195," (заявленная потребность руководителями учреждений) ","*",I2195,"/",L2195,"чел.")</f>
        <v>115 чел. (заявленная потребность руководителями учреждений) *0,00009023/1чел.</v>
      </c>
      <c r="N2195" s="133">
        <f>N1619</f>
        <v>3648.4485217391343</v>
      </c>
      <c r="O2195" s="142">
        <f t="shared" si="311"/>
        <v>37.856301999999999</v>
      </c>
      <c r="P2195" s="93"/>
      <c r="Q2195" s="93">
        <f t="shared" si="304"/>
        <v>37.856301999999999</v>
      </c>
    </row>
    <row r="2196" spans="1:17" s="94" customFormat="1" ht="31.5" x14ac:dyDescent="0.25">
      <c r="A2196" s="276"/>
      <c r="B2196" s="279"/>
      <c r="C2196" s="269"/>
      <c r="D2196" s="211" t="s">
        <v>309</v>
      </c>
      <c r="E2196" s="96" t="s">
        <v>19</v>
      </c>
      <c r="F2196" s="206" t="s">
        <v>19</v>
      </c>
      <c r="G2196" s="168">
        <f>MROUND(H2196*K2196*I2196/L2196,0.000001)</f>
        <v>0.224492</v>
      </c>
      <c r="H2196" s="182">
        <f t="shared" si="314"/>
        <v>2488</v>
      </c>
      <c r="I2196" s="176">
        <f t="shared" si="313"/>
        <v>9.0230000000000009E-5</v>
      </c>
      <c r="J2196" s="182"/>
      <c r="K2196" s="184">
        <v>1</v>
      </c>
      <c r="L2196" s="184">
        <f>'норма часов'!$H$12</f>
        <v>1</v>
      </c>
      <c r="M2196" s="178" t="str">
        <f>CONCATENATE(H2196," ",F2196," (заявленная потребность руководителями учреждений) ","*",I2196,"/",L2196,"чел.")</f>
        <v>2488 чел. (заявленная потребность руководителями учреждений) *0,00009023/1чел.</v>
      </c>
      <c r="N2196" s="133">
        <f>$N$1620</f>
        <v>570.06999999999982</v>
      </c>
      <c r="O2196" s="142">
        <f t="shared" si="311"/>
        <v>127.97615399999999</v>
      </c>
      <c r="P2196" s="93"/>
      <c r="Q2196" s="93">
        <f t="shared" si="304"/>
        <v>127.97615399999999</v>
      </c>
    </row>
    <row r="2197" spans="1:17" s="94" customFormat="1" x14ac:dyDescent="0.25">
      <c r="A2197" s="276"/>
      <c r="B2197" s="279"/>
      <c r="C2197" s="269"/>
      <c r="D2197" s="166"/>
      <c r="E2197" s="166"/>
      <c r="F2197" s="206" t="s">
        <v>19</v>
      </c>
      <c r="G2197" s="168"/>
      <c r="H2197" s="182">
        <f t="shared" si="314"/>
        <v>0</v>
      </c>
      <c r="I2197" s="176">
        <f t="shared" si="313"/>
        <v>9.0230000000000009E-5</v>
      </c>
      <c r="J2197" s="182"/>
      <c r="K2197" s="184">
        <v>1</v>
      </c>
      <c r="L2197" s="184">
        <f>'норма часов'!$H$12</f>
        <v>1</v>
      </c>
      <c r="M2197" s="178"/>
      <c r="N2197" s="133">
        <f>N1621</f>
        <v>0</v>
      </c>
      <c r="O2197" s="142">
        <f t="shared" si="311"/>
        <v>0</v>
      </c>
      <c r="P2197" s="93"/>
      <c r="Q2197" s="93"/>
    </row>
    <row r="2198" spans="1:17" s="94" customFormat="1" x14ac:dyDescent="0.25">
      <c r="A2198" s="276"/>
      <c r="B2198" s="279"/>
      <c r="C2198" s="269"/>
      <c r="D2198" s="166" t="s">
        <v>287</v>
      </c>
      <c r="E2198" s="166" t="s">
        <v>26</v>
      </c>
      <c r="F2198" s="166" t="s">
        <v>26</v>
      </c>
      <c r="G2198" s="168">
        <f>MROUND(H2198*K2198*I2198/L2198,0.00000001)</f>
        <v>6.3160999999999998E-3</v>
      </c>
      <c r="H2198" s="182">
        <f t="shared" si="314"/>
        <v>70</v>
      </c>
      <c r="I2198" s="176">
        <f t="shared" si="313"/>
        <v>9.0230000000000009E-5</v>
      </c>
      <c r="J2198" s="182"/>
      <c r="K2198" s="184">
        <v>1</v>
      </c>
      <c r="L2198" s="184">
        <f>'норма часов'!$H$12</f>
        <v>1</v>
      </c>
      <c r="M2198" s="178" t="str">
        <f>CONCATENATE(H2198," ",F2198," ","*",I2198,"/",L2198,"чел.")</f>
        <v>70 шт *0,00009023/1чел.</v>
      </c>
      <c r="N2198" s="133">
        <f>N1622</f>
        <v>68260.180000000037</v>
      </c>
      <c r="O2198" s="142">
        <f t="shared" si="311"/>
        <v>431.13812300000001</v>
      </c>
      <c r="P2198" s="93"/>
      <c r="Q2198" s="93">
        <f t="shared" si="304"/>
        <v>431.13812300000001</v>
      </c>
    </row>
    <row r="2199" spans="1:17" s="94" customFormat="1" x14ac:dyDescent="0.25">
      <c r="A2199" s="276"/>
      <c r="B2199" s="279"/>
      <c r="C2199" s="269"/>
      <c r="D2199" s="166" t="s">
        <v>284</v>
      </c>
      <c r="E2199" s="166" t="s">
        <v>26</v>
      </c>
      <c r="F2199" s="206" t="s">
        <v>26</v>
      </c>
      <c r="G2199" s="168">
        <f>MROUND(H2199*K2199*I2199/L2199,0.00000001)</f>
        <v>6.3160999999999998E-3</v>
      </c>
      <c r="H2199" s="182">
        <f>$H$1623</f>
        <v>70</v>
      </c>
      <c r="I2199" s="176">
        <f t="shared" si="313"/>
        <v>9.0230000000000009E-5</v>
      </c>
      <c r="J2199" s="182"/>
      <c r="K2199" s="184">
        <v>1</v>
      </c>
      <c r="L2199" s="184">
        <f>'норма часов'!$H$12</f>
        <v>1</v>
      </c>
      <c r="M2199" s="178" t="str">
        <f>CONCATENATE(H2199," ",F2199," ","*",I2199,"/",L2199,"чел.")</f>
        <v>70 шт *0,00009023/1чел.</v>
      </c>
      <c r="N2199" s="133">
        <f>$N$1623</f>
        <v>24000</v>
      </c>
      <c r="O2199" s="142">
        <f t="shared" si="311"/>
        <v>151.5864</v>
      </c>
      <c r="P2199" s="93"/>
      <c r="Q2199" s="93">
        <f t="shared" si="304"/>
        <v>151.5864</v>
      </c>
    </row>
    <row r="2200" spans="1:17" s="94" customFormat="1" x14ac:dyDescent="0.25">
      <c r="A2200" s="276"/>
      <c r="B2200" s="279"/>
      <c r="C2200" s="269"/>
      <c r="D2200" s="208" t="s">
        <v>121</v>
      </c>
      <c r="E2200" s="96" t="s">
        <v>122</v>
      </c>
      <c r="F2200" s="206" t="s">
        <v>220</v>
      </c>
      <c r="G2200" s="168">
        <f>MROUND(H2200*K2200*I2200/L2200,0.00000001)</f>
        <v>6.3160999999999998E-3</v>
      </c>
      <c r="H2200" s="182">
        <f>H1624</f>
        <v>70</v>
      </c>
      <c r="I2200" s="176">
        <f>I2196</f>
        <v>9.0230000000000009E-5</v>
      </c>
      <c r="J2200" s="182"/>
      <c r="K2200" s="184">
        <v>1</v>
      </c>
      <c r="L2200" s="184">
        <f>'норма часов'!$H$12</f>
        <v>1</v>
      </c>
      <c r="M2200" s="178" t="str">
        <f>CONCATENATE(H2200," ",F2200," ","*",I2200,"/",L2200,"чел.")</f>
        <v>70 сайтов *0,00009023/1чел.</v>
      </c>
      <c r="N2200" s="133">
        <f>N1624</f>
        <v>5928.7299999999959</v>
      </c>
      <c r="O2200" s="142">
        <f t="shared" si="311"/>
        <v>37.446452000000001</v>
      </c>
      <c r="P2200" s="93"/>
      <c r="Q2200" s="93">
        <f t="shared" si="304"/>
        <v>37.446452000000001</v>
      </c>
    </row>
    <row r="2201" spans="1:17" s="94" customFormat="1" x14ac:dyDescent="0.25">
      <c r="A2201" s="276"/>
      <c r="B2201" s="279"/>
      <c r="C2201" s="201" t="s">
        <v>257</v>
      </c>
      <c r="D2201" s="208"/>
      <c r="E2201" s="96"/>
      <c r="F2201" s="206"/>
      <c r="G2201" s="168"/>
      <c r="H2201" s="182"/>
      <c r="I2201" s="176"/>
      <c r="J2201" s="182"/>
      <c r="K2201" s="184"/>
      <c r="L2201" s="184"/>
      <c r="M2201" s="178"/>
      <c r="N2201" s="139"/>
      <c r="O2201" s="140">
        <f>SUM(O2187:O2200)</f>
        <v>1882.5405069999997</v>
      </c>
      <c r="P2201" s="93"/>
      <c r="Q2201" s="93"/>
    </row>
    <row r="2202" spans="1:17" s="94" customFormat="1" ht="25.5" x14ac:dyDescent="0.25">
      <c r="A2202" s="276"/>
      <c r="B2202" s="279"/>
      <c r="C2202" s="198" t="s">
        <v>207</v>
      </c>
      <c r="D2202" s="166"/>
      <c r="E2202" s="166"/>
      <c r="F2202" s="210" t="s">
        <v>206</v>
      </c>
      <c r="G2202" s="168"/>
      <c r="H2202" s="182">
        <f>H1626</f>
        <v>0</v>
      </c>
      <c r="I2202" s="176">
        <f>I2200</f>
        <v>9.0230000000000009E-5</v>
      </c>
      <c r="J2202" s="182"/>
      <c r="K2202" s="184">
        <v>12</v>
      </c>
      <c r="L2202" s="184">
        <f>'норма часов'!$H$12</f>
        <v>1</v>
      </c>
      <c r="M2202" s="178"/>
      <c r="N2202" s="133">
        <v>50</v>
      </c>
      <c r="O2202" s="142">
        <f>MROUND(G2202*N2202,0.000001)</f>
        <v>0</v>
      </c>
      <c r="P2202" s="93"/>
      <c r="Q2202" s="93">
        <f t="shared" si="304"/>
        <v>0</v>
      </c>
    </row>
    <row r="2203" spans="1:17" s="94" customFormat="1" ht="30" x14ac:dyDescent="0.25">
      <c r="A2203" s="276"/>
      <c r="B2203" s="279"/>
      <c r="C2203" s="198" t="s">
        <v>67</v>
      </c>
      <c r="D2203" s="166" t="s">
        <v>124</v>
      </c>
      <c r="E2203" s="193" t="s">
        <v>26</v>
      </c>
      <c r="F2203" s="181" t="s">
        <v>26</v>
      </c>
      <c r="G2203" s="168">
        <f>MROUND(H2203*K2203*I2203/L2203,0.0000001)</f>
        <v>1.6512099999999998E-2</v>
      </c>
      <c r="H2203" s="171">
        <f>H1627</f>
        <v>183</v>
      </c>
      <c r="I2203" s="176">
        <f t="shared" si="313"/>
        <v>9.0230000000000009E-5</v>
      </c>
      <c r="J2203" s="182"/>
      <c r="K2203" s="184">
        <v>1</v>
      </c>
      <c r="L2203" s="184">
        <f>'норма часов'!$H$12</f>
        <v>1</v>
      </c>
      <c r="M2203" s="178" t="str">
        <f>CONCATENATE(H2203," ",F2203," ","*",I2203,"/",L2203,"чел.")</f>
        <v>183 шт *0,00009023/1чел.</v>
      </c>
      <c r="N2203" s="133">
        <f>N1627</f>
        <v>2242.8983606557385</v>
      </c>
      <c r="O2203" s="142">
        <f>MROUND(G2203*N2203,0.000001)</f>
        <v>37.034962</v>
      </c>
      <c r="P2203" s="93"/>
      <c r="Q2203" s="93">
        <f t="shared" si="304"/>
        <v>37.034962</v>
      </c>
    </row>
    <row r="2204" spans="1:17" s="94" customFormat="1" x14ac:dyDescent="0.25">
      <c r="A2204" s="276"/>
      <c r="B2204" s="279"/>
      <c r="C2204" s="269" t="s">
        <v>226</v>
      </c>
      <c r="D2204" s="166" t="s">
        <v>40</v>
      </c>
      <c r="E2204" s="180" t="s">
        <v>26</v>
      </c>
      <c r="F2204" s="180" t="s">
        <v>48</v>
      </c>
      <c r="G2204" s="168">
        <f>MROUND(H2204*K2204*I2204/L2204,0.000001)</f>
        <v>2.5624999999999998E-2</v>
      </c>
      <c r="H2204" s="171">
        <f>H1628</f>
        <v>284</v>
      </c>
      <c r="I2204" s="176">
        <f>I2200</f>
        <v>9.0230000000000009E-5</v>
      </c>
      <c r="J2204" s="182"/>
      <c r="K2204" s="184">
        <v>1</v>
      </c>
      <c r="L2204" s="184">
        <f>'норма часов'!$H$12</f>
        <v>1</v>
      </c>
      <c r="M2204" s="178" t="str">
        <f>CONCATENATE(H2204," ",F2204," ","*",I2204,"/",L2204,"чел.")</f>
        <v>284 шт. *0,00009023/1чел.</v>
      </c>
      <c r="N2204" s="133">
        <f>N1628</f>
        <v>741.09003521126647</v>
      </c>
      <c r="O2204" s="142">
        <f>MROUND(G2204*N2204,0.000001)</f>
        <v>18.990431999999998</v>
      </c>
      <c r="P2204" s="93"/>
      <c r="Q2204" s="93">
        <f t="shared" si="304"/>
        <v>18.990431999999998</v>
      </c>
    </row>
    <row r="2205" spans="1:17" s="94" customFormat="1" x14ac:dyDescent="0.25">
      <c r="A2205" s="276"/>
      <c r="B2205" s="279"/>
      <c r="C2205" s="269"/>
      <c r="D2205" s="166"/>
      <c r="E2205" s="180"/>
      <c r="F2205" s="180" t="s">
        <v>48</v>
      </c>
      <c r="G2205" s="168"/>
      <c r="H2205" s="171">
        <f>H1629</f>
        <v>0</v>
      </c>
      <c r="I2205" s="176">
        <f t="shared" si="313"/>
        <v>9.0230000000000009E-5</v>
      </c>
      <c r="J2205" s="182"/>
      <c r="K2205" s="184">
        <v>1</v>
      </c>
      <c r="L2205" s="184">
        <f>'норма часов'!$H$12</f>
        <v>1</v>
      </c>
      <c r="M2205" s="178"/>
      <c r="N2205" s="133">
        <f>N1629</f>
        <v>0</v>
      </c>
      <c r="O2205" s="142">
        <f>MROUND(G2205*N2205,0.000001)</f>
        <v>0</v>
      </c>
      <c r="P2205" s="93"/>
      <c r="Q2205" s="93"/>
    </row>
    <row r="2206" spans="1:17" s="94" customFormat="1" x14ac:dyDescent="0.25">
      <c r="A2206" s="277"/>
      <c r="B2206" s="280"/>
      <c r="C2206" s="221" t="s">
        <v>258</v>
      </c>
      <c r="D2206" s="166"/>
      <c r="E2206" s="180"/>
      <c r="F2206" s="180"/>
      <c r="G2206" s="168"/>
      <c r="H2206" s="171"/>
      <c r="I2206" s="176"/>
      <c r="J2206" s="182"/>
      <c r="K2206" s="184"/>
      <c r="L2206" s="184"/>
      <c r="M2206" s="178"/>
      <c r="N2206" s="139"/>
      <c r="O2206" s="140">
        <f>SUM(O2204:O2205)</f>
        <v>18.990431999999998</v>
      </c>
      <c r="P2206" s="93"/>
      <c r="Q2206" s="93"/>
    </row>
    <row r="2207" spans="1:17" s="94" customFormat="1" x14ac:dyDescent="0.25">
      <c r="A2207" s="275" t="str">
        <f>CONCATENATE('норма часов'!$B$13,",  ",'норма часов'!$C$13,", ",'норма часов'!$D$13,", ",'норма часов'!$F$13)</f>
        <v>Присмотр и уход,  дети-сироты и дети, оставшиеся без попечения родителей, от 3 лет до 8 лет, группа полного дня</v>
      </c>
      <c r="B2207" s="278" t="str">
        <f>'норма часов'!$A$13</f>
        <v>880900О.99.0.ББ08АА92000</v>
      </c>
      <c r="C2207" s="170"/>
      <c r="D2207" s="281" t="s">
        <v>15</v>
      </c>
      <c r="E2207" s="281"/>
      <c r="F2207" s="281"/>
      <c r="G2207" s="282"/>
      <c r="H2207" s="171"/>
      <c r="I2207" s="176"/>
      <c r="J2207" s="171"/>
      <c r="K2207" s="177"/>
      <c r="L2207" s="177"/>
      <c r="M2207" s="197"/>
      <c r="N2207" s="139"/>
      <c r="O2207" s="140">
        <f>O2208+O2213+O2224</f>
        <v>47249.828990999995</v>
      </c>
      <c r="P2207" s="93"/>
      <c r="Q2207" s="93">
        <f t="shared" si="304"/>
        <v>0</v>
      </c>
    </row>
    <row r="2208" spans="1:17" s="94" customFormat="1" x14ac:dyDescent="0.25">
      <c r="A2208" s="276"/>
      <c r="B2208" s="279"/>
      <c r="C2208" s="167"/>
      <c r="D2208" s="283" t="s">
        <v>49</v>
      </c>
      <c r="E2208" s="283"/>
      <c r="F2208" s="283"/>
      <c r="G2208" s="284"/>
      <c r="H2208" s="171"/>
      <c r="I2208" s="176"/>
      <c r="J2208" s="171"/>
      <c r="K2208" s="177"/>
      <c r="L2208" s="177"/>
      <c r="M2208" s="178"/>
      <c r="N2208" s="133"/>
      <c r="O2208" s="140">
        <f>O2210+O2212</f>
        <v>19794.100004</v>
      </c>
      <c r="P2208" s="93"/>
      <c r="Q2208" s="93">
        <f t="shared" si="304"/>
        <v>0</v>
      </c>
    </row>
    <row r="2209" spans="1:17" s="94" customFormat="1" x14ac:dyDescent="0.25">
      <c r="A2209" s="276"/>
      <c r="B2209" s="279"/>
      <c r="C2209" s="167">
        <v>211</v>
      </c>
      <c r="D2209" s="179" t="s">
        <v>73</v>
      </c>
      <c r="E2209" s="180" t="s">
        <v>87</v>
      </c>
      <c r="F2209" s="181" t="s">
        <v>87</v>
      </c>
      <c r="G2209" s="168">
        <f>MROUND(H2209*K2209*I2209/L2209,0.00000001)</f>
        <v>0.81693913000000007</v>
      </c>
      <c r="H2209" s="182">
        <f>H1537</f>
        <v>754.5</v>
      </c>
      <c r="I2209" s="183">
        <f>'норма часов'!$K$13</f>
        <v>5.9551560000000005E-3</v>
      </c>
      <c r="J2209" s="182"/>
      <c r="K2209" s="184">
        <v>12</v>
      </c>
      <c r="L2209" s="184">
        <f>'норма часов'!$H$13</f>
        <v>66</v>
      </c>
      <c r="M2209" s="178" t="str">
        <f>CONCATENATE(H2209," ",F2209," ","в мес.","*",K2209,"мес.","*",I2209,"/",L2209,"чел.")</f>
        <v>754,5 шт. ед в мес.*12мес.*0,005955156/66чел.</v>
      </c>
      <c r="N2209" s="133">
        <f>N1537</f>
        <v>18609.515968632655</v>
      </c>
      <c r="O2209" s="141">
        <f>MROUND(G2209*N2209,0.000001)</f>
        <v>15202.841784999999</v>
      </c>
      <c r="P2209" s="93"/>
      <c r="Q2209" s="93">
        <f t="shared" si="304"/>
        <v>1003387.5578099999</v>
      </c>
    </row>
    <row r="2210" spans="1:17" s="94" customFormat="1" x14ac:dyDescent="0.25">
      <c r="A2210" s="276"/>
      <c r="B2210" s="279"/>
      <c r="C2210" s="170" t="s">
        <v>249</v>
      </c>
      <c r="D2210" s="179"/>
      <c r="E2210" s="180"/>
      <c r="F2210" s="181"/>
      <c r="G2210" s="168"/>
      <c r="H2210" s="182"/>
      <c r="I2210" s="217"/>
      <c r="J2210" s="182"/>
      <c r="K2210" s="184"/>
      <c r="L2210" s="184"/>
      <c r="M2210" s="178"/>
      <c r="N2210" s="139"/>
      <c r="O2210" s="140">
        <f>SUM(O2209)</f>
        <v>15202.841784999999</v>
      </c>
      <c r="P2210" s="93"/>
      <c r="Q2210" s="93">
        <f t="shared" si="304"/>
        <v>0</v>
      </c>
    </row>
    <row r="2211" spans="1:17" s="94" customFormat="1" x14ac:dyDescent="0.25">
      <c r="A2211" s="276"/>
      <c r="B2211" s="279"/>
      <c r="C2211" s="167">
        <v>213</v>
      </c>
      <c r="D2211" s="179" t="s">
        <v>74</v>
      </c>
      <c r="E2211" s="180" t="s">
        <v>75</v>
      </c>
      <c r="F2211" s="181"/>
      <c r="G2211" s="168">
        <v>30.2</v>
      </c>
      <c r="H2211" s="171"/>
      <c r="I2211" s="176">
        <f>I2209</f>
        <v>5.9551560000000005E-3</v>
      </c>
      <c r="J2211" s="171"/>
      <c r="K2211" s="177"/>
      <c r="L2211" s="184">
        <f>'норма часов'!$H$13</f>
        <v>66</v>
      </c>
      <c r="M2211" s="178"/>
      <c r="N2211" s="133"/>
      <c r="O2211" s="142">
        <f>MROUND(O2209*0.302,0.000001)</f>
        <v>4591.2582189999994</v>
      </c>
      <c r="P2211" s="93"/>
      <c r="Q2211" s="93">
        <f t="shared" si="304"/>
        <v>303023.04245399998</v>
      </c>
    </row>
    <row r="2212" spans="1:17" s="94" customFormat="1" x14ac:dyDescent="0.25">
      <c r="A2212" s="276"/>
      <c r="B2212" s="279"/>
      <c r="C2212" s="170" t="s">
        <v>250</v>
      </c>
      <c r="D2212" s="179"/>
      <c r="E2212" s="180"/>
      <c r="F2212" s="181"/>
      <c r="G2212" s="168"/>
      <c r="H2212" s="171"/>
      <c r="I2212" s="176"/>
      <c r="J2212" s="171"/>
      <c r="K2212" s="177"/>
      <c r="L2212" s="184"/>
      <c r="M2212" s="178"/>
      <c r="N2212" s="139"/>
      <c r="O2212" s="140">
        <f>SUM(O2211)</f>
        <v>4591.2582189999994</v>
      </c>
      <c r="P2212" s="93"/>
      <c r="Q2212" s="93">
        <f t="shared" si="304"/>
        <v>0</v>
      </c>
    </row>
    <row r="2213" spans="1:17" s="94" customFormat="1" x14ac:dyDescent="0.25">
      <c r="A2213" s="276"/>
      <c r="B2213" s="279"/>
      <c r="C2213" s="167"/>
      <c r="D2213" s="285" t="s">
        <v>50</v>
      </c>
      <c r="E2213" s="285"/>
      <c r="F2213" s="285"/>
      <c r="G2213" s="284"/>
      <c r="H2213" s="171"/>
      <c r="I2213" s="176">
        <f>I2211</f>
        <v>5.9551560000000005E-3</v>
      </c>
      <c r="J2213" s="171"/>
      <c r="K2213" s="177"/>
      <c r="L2213" s="184"/>
      <c r="M2213" s="178"/>
      <c r="N2213" s="133"/>
      <c r="O2213" s="140">
        <f>O2217+O2218+O2219+O2220+O2221++O2222</f>
        <v>27455.728986999995</v>
      </c>
      <c r="P2213" s="93"/>
      <c r="Q2213" s="93">
        <f t="shared" si="304"/>
        <v>0</v>
      </c>
    </row>
    <row r="2214" spans="1:17" s="94" customFormat="1" x14ac:dyDescent="0.25">
      <c r="A2214" s="276"/>
      <c r="B2214" s="279"/>
      <c r="C2214" s="270" t="s">
        <v>67</v>
      </c>
      <c r="D2214" s="166"/>
      <c r="E2214" s="193"/>
      <c r="F2214" s="181" t="s">
        <v>26</v>
      </c>
      <c r="G2214" s="168"/>
      <c r="H2214" s="171">
        <f>H1638</f>
        <v>0</v>
      </c>
      <c r="I2214" s="176">
        <f t="shared" ref="I2214:I2284" si="315">I2213</f>
        <v>5.9551560000000005E-3</v>
      </c>
      <c r="J2214" s="182"/>
      <c r="K2214" s="184">
        <v>1</v>
      </c>
      <c r="L2214" s="184">
        <f>'норма часов'!$H$13</f>
        <v>66</v>
      </c>
      <c r="M2214" s="178"/>
      <c r="N2214" s="133">
        <f>N1542</f>
        <v>0</v>
      </c>
      <c r="O2214" s="142">
        <f>MROUND(G2214*N2214,0.000001)</f>
        <v>0</v>
      </c>
      <c r="P2214" s="93"/>
      <c r="Q2214" s="93">
        <f t="shared" si="304"/>
        <v>0</v>
      </c>
    </row>
    <row r="2215" spans="1:17" s="94" customFormat="1" x14ac:dyDescent="0.25">
      <c r="A2215" s="276"/>
      <c r="B2215" s="279"/>
      <c r="C2215" s="270"/>
      <c r="D2215" s="166"/>
      <c r="E2215" s="193"/>
      <c r="F2215" s="181" t="s">
        <v>26</v>
      </c>
      <c r="G2215" s="168"/>
      <c r="H2215" s="171">
        <f>H1639</f>
        <v>0</v>
      </c>
      <c r="I2215" s="176">
        <f t="shared" si="315"/>
        <v>5.9551560000000005E-3</v>
      </c>
      <c r="J2215" s="182"/>
      <c r="K2215" s="184">
        <v>1</v>
      </c>
      <c r="L2215" s="184">
        <f>'норма часов'!$H$13</f>
        <v>66</v>
      </c>
      <c r="M2215" s="178"/>
      <c r="N2215" s="133">
        <f>N1543</f>
        <v>0</v>
      </c>
      <c r="O2215" s="142">
        <f>MROUND(G2215*N2215,0.000001)</f>
        <v>0</v>
      </c>
      <c r="P2215" s="93"/>
      <c r="Q2215" s="93">
        <f t="shared" si="304"/>
        <v>0</v>
      </c>
    </row>
    <row r="2216" spans="1:17" s="94" customFormat="1" x14ac:dyDescent="0.25">
      <c r="A2216" s="276"/>
      <c r="B2216" s="279"/>
      <c r="C2216" s="270"/>
      <c r="D2216" s="166"/>
      <c r="E2216" s="193"/>
      <c r="F2216" s="181" t="s">
        <v>26</v>
      </c>
      <c r="G2216" s="168"/>
      <c r="H2216" s="171">
        <f>H1640</f>
        <v>0</v>
      </c>
      <c r="I2216" s="176">
        <f t="shared" si="315"/>
        <v>5.9551560000000005E-3</v>
      </c>
      <c r="J2216" s="182"/>
      <c r="K2216" s="184">
        <v>1</v>
      </c>
      <c r="L2216" s="184">
        <f>'норма часов'!$H$13</f>
        <v>66</v>
      </c>
      <c r="M2216" s="178"/>
      <c r="N2216" s="133">
        <f>N1544</f>
        <v>0</v>
      </c>
      <c r="O2216" s="142">
        <f>MROUND(G2216*N2216,0.000001)</f>
        <v>0</v>
      </c>
      <c r="P2216" s="93"/>
      <c r="Q2216" s="93">
        <f t="shared" si="304"/>
        <v>0</v>
      </c>
    </row>
    <row r="2217" spans="1:17" s="94" customFormat="1" x14ac:dyDescent="0.25">
      <c r="A2217" s="276"/>
      <c r="B2217" s="279"/>
      <c r="C2217" s="170" t="s">
        <v>251</v>
      </c>
      <c r="D2217" s="166"/>
      <c r="E2217" s="193"/>
      <c r="F2217" s="181"/>
      <c r="G2217" s="168"/>
      <c r="H2217" s="171"/>
      <c r="I2217" s="176"/>
      <c r="J2217" s="182"/>
      <c r="K2217" s="184"/>
      <c r="L2217" s="184"/>
      <c r="M2217" s="178"/>
      <c r="N2217" s="139"/>
      <c r="O2217" s="140">
        <f>SUM(O2214:O2216)</f>
        <v>0</v>
      </c>
      <c r="P2217" s="93"/>
      <c r="Q2217" s="93">
        <f t="shared" si="304"/>
        <v>0</v>
      </c>
    </row>
    <row r="2218" spans="1:17" s="94" customFormat="1" x14ac:dyDescent="0.25">
      <c r="A2218" s="276"/>
      <c r="B2218" s="279"/>
      <c r="C2218" s="167" t="s">
        <v>91</v>
      </c>
      <c r="D2218" s="166"/>
      <c r="E2218" s="180"/>
      <c r="F2218" s="181">
        <v>0</v>
      </c>
      <c r="G2218" s="168"/>
      <c r="H2218" s="171"/>
      <c r="I2218" s="176">
        <f>I2216</f>
        <v>5.9551560000000005E-3</v>
      </c>
      <c r="J2218" s="182"/>
      <c r="K2218" s="184"/>
      <c r="L2218" s="184"/>
      <c r="M2218" s="178"/>
      <c r="N2218" s="133"/>
      <c r="O2218" s="142">
        <f>MROUND(G2218*N2218,0.000001)</f>
        <v>0</v>
      </c>
      <c r="P2218" s="93"/>
      <c r="Q2218" s="93">
        <f t="shared" si="304"/>
        <v>0</v>
      </c>
    </row>
    <row r="2219" spans="1:17" s="94" customFormat="1" ht="30" x14ac:dyDescent="0.25">
      <c r="A2219" s="276"/>
      <c r="B2219" s="279"/>
      <c r="C2219" s="167" t="s">
        <v>93</v>
      </c>
      <c r="D2219" s="218" t="s">
        <v>94</v>
      </c>
      <c r="E2219" s="180" t="s">
        <v>95</v>
      </c>
      <c r="F2219" s="181" t="s">
        <v>95</v>
      </c>
      <c r="G2219" s="196">
        <f>G1547</f>
        <v>247</v>
      </c>
      <c r="H2219" s="171">
        <f>H1547</f>
        <v>247</v>
      </c>
      <c r="I2219" s="176">
        <f t="shared" si="315"/>
        <v>5.9551560000000005E-3</v>
      </c>
      <c r="J2219" s="182"/>
      <c r="K2219" s="184">
        <v>1</v>
      </c>
      <c r="L2219" s="184">
        <f>'норма часов'!$H$13</f>
        <v>66</v>
      </c>
      <c r="M2219" s="178" t="str">
        <f>CONCATENATE(G2219,"- фактичесое посещение 1 ребенка в год")</f>
        <v>247- фактичесое посещение 1 ребенка в год</v>
      </c>
      <c r="N2219" s="133">
        <f>N1643</f>
        <v>103.30800858029397</v>
      </c>
      <c r="O2219" s="142">
        <f>MROUND(G2219*N2219,0.000001)</f>
        <v>25517.078118999998</v>
      </c>
      <c r="P2219" s="93"/>
      <c r="Q2219" s="93">
        <f t="shared" si="304"/>
        <v>1684127.1558539998</v>
      </c>
    </row>
    <row r="2220" spans="1:17" s="94" customFormat="1" ht="30" x14ac:dyDescent="0.25">
      <c r="A2220" s="276"/>
      <c r="B2220" s="279"/>
      <c r="C2220" s="167" t="s">
        <v>96</v>
      </c>
      <c r="D2220" s="166" t="s">
        <v>97</v>
      </c>
      <c r="E2220" s="180" t="s">
        <v>98</v>
      </c>
      <c r="F2220" s="181" t="s">
        <v>203</v>
      </c>
      <c r="G2220" s="168">
        <f>MROUND(H2220*K2220*I2220/L2220,0.000001)</f>
        <v>1.8045929999999999</v>
      </c>
      <c r="H2220" s="171">
        <f>H1644</f>
        <v>20000</v>
      </c>
      <c r="I2220" s="176">
        <f t="shared" si="315"/>
        <v>5.9551560000000005E-3</v>
      </c>
      <c r="J2220" s="182"/>
      <c r="K2220" s="184">
        <v>1</v>
      </c>
      <c r="L2220" s="184">
        <f>'норма часов'!$H$13</f>
        <v>66</v>
      </c>
      <c r="M2220" s="178" t="str">
        <f>CONCATENATE(H2220," ",F2220," ","*",I2220,"/",L2220,"чел.")</f>
        <v>20000 компл. *0,005955156/66чел.</v>
      </c>
      <c r="N2220" s="133">
        <f>N1548</f>
        <v>402.27559200000002</v>
      </c>
      <c r="O2220" s="142">
        <f>MROUND(G2220*N2220,0.000001)</f>
        <v>725.94371699999999</v>
      </c>
      <c r="P2220" s="93"/>
      <c r="Q2220" s="93">
        <f t="shared" si="304"/>
        <v>47912.285321999996</v>
      </c>
    </row>
    <row r="2221" spans="1:17" s="94" customFormat="1" ht="30" x14ac:dyDescent="0.25">
      <c r="A2221" s="276"/>
      <c r="B2221" s="279"/>
      <c r="C2221" s="270" t="s">
        <v>85</v>
      </c>
      <c r="D2221" s="166" t="s">
        <v>99</v>
      </c>
      <c r="E2221" s="180" t="s">
        <v>202</v>
      </c>
      <c r="F2221" s="181" t="s">
        <v>204</v>
      </c>
      <c r="G2221" s="168">
        <f>MROUND(H2221*K2221*I2221/L2221,0.000001)</f>
        <v>0.543543</v>
      </c>
      <c r="H2221" s="171">
        <f>H1645</f>
        <v>502</v>
      </c>
      <c r="I2221" s="176">
        <f t="shared" si="315"/>
        <v>5.9551560000000005E-3</v>
      </c>
      <c r="J2221" s="182"/>
      <c r="K2221" s="184">
        <v>12</v>
      </c>
      <c r="L2221" s="184">
        <f>'норма часов'!$H$13</f>
        <v>66</v>
      </c>
      <c r="M2221" s="178" t="str">
        <f>CONCATENATE(H2221," ",F2221," ","*",I2221,"/",L2221,"чел.")</f>
        <v>502 гр. *0,005955156/66чел.</v>
      </c>
      <c r="N2221" s="133">
        <f>N1549</f>
        <v>2231.1153867861885</v>
      </c>
      <c r="O2221" s="142">
        <f>MROUND(G2221*N2221,0.000001)</f>
        <v>1212.7071509999998</v>
      </c>
      <c r="P2221" s="93"/>
      <c r="Q2221" s="93">
        <f t="shared" si="304"/>
        <v>80038.671965999994</v>
      </c>
    </row>
    <row r="2222" spans="1:17" s="94" customFormat="1" x14ac:dyDescent="0.25">
      <c r="A2222" s="276"/>
      <c r="B2222" s="279"/>
      <c r="C2222" s="270"/>
      <c r="D2222" s="166"/>
      <c r="E2222" s="180"/>
      <c r="F2222" s="181" t="s">
        <v>203</v>
      </c>
      <c r="G2222" s="168"/>
      <c r="H2222" s="171">
        <f>H1646</f>
        <v>0</v>
      </c>
      <c r="I2222" s="176">
        <f t="shared" si="315"/>
        <v>5.9551560000000005E-3</v>
      </c>
      <c r="J2222" s="182"/>
      <c r="K2222" s="184">
        <v>1</v>
      </c>
      <c r="L2222" s="184">
        <f>'норма часов'!$H$13</f>
        <v>66</v>
      </c>
      <c r="M2222" s="178"/>
      <c r="N2222" s="133">
        <f>N1838</f>
        <v>0</v>
      </c>
      <c r="O2222" s="142">
        <f>MROUND(G2222*N2222,0.000001)</f>
        <v>0</v>
      </c>
      <c r="P2222" s="93"/>
      <c r="Q2222" s="93">
        <f t="shared" si="304"/>
        <v>0</v>
      </c>
    </row>
    <row r="2223" spans="1:17" s="94" customFormat="1" x14ac:dyDescent="0.25">
      <c r="A2223" s="276"/>
      <c r="B2223" s="279"/>
      <c r="C2223" s="170" t="s">
        <v>259</v>
      </c>
      <c r="D2223" s="283"/>
      <c r="E2223" s="283"/>
      <c r="F2223" s="283"/>
      <c r="G2223" s="284"/>
      <c r="H2223" s="171"/>
      <c r="I2223" s="176">
        <f t="shared" si="315"/>
        <v>5.9551560000000005E-3</v>
      </c>
      <c r="J2223" s="171"/>
      <c r="K2223" s="177"/>
      <c r="L2223" s="184"/>
      <c r="M2223" s="197"/>
      <c r="N2223" s="133"/>
      <c r="O2223" s="140">
        <f>O2221+O2222</f>
        <v>1212.7071509999998</v>
      </c>
      <c r="P2223" s="93"/>
      <c r="Q2223" s="93">
        <f t="shared" si="304"/>
        <v>0</v>
      </c>
    </row>
    <row r="2224" spans="1:17" s="92" customFormat="1" x14ac:dyDescent="0.25">
      <c r="A2224" s="276"/>
      <c r="B2224" s="279"/>
      <c r="C2224" s="170"/>
      <c r="D2224" s="283" t="s">
        <v>51</v>
      </c>
      <c r="E2224" s="283"/>
      <c r="F2224" s="283"/>
      <c r="G2224" s="284"/>
      <c r="H2224" s="171"/>
      <c r="I2224" s="172">
        <f t="shared" si="315"/>
        <v>5.9551560000000005E-3</v>
      </c>
      <c r="J2224" s="173"/>
      <c r="K2224" s="174"/>
      <c r="L2224" s="184"/>
      <c r="M2224" s="175"/>
      <c r="N2224" s="139"/>
      <c r="O2224" s="140"/>
      <c r="P2224" s="91"/>
      <c r="Q2224" s="93">
        <f t="shared" si="304"/>
        <v>0</v>
      </c>
    </row>
    <row r="2225" spans="1:17" s="94" customFormat="1" x14ac:dyDescent="0.25">
      <c r="A2225" s="276"/>
      <c r="B2225" s="279"/>
      <c r="C2225" s="170"/>
      <c r="D2225" s="286" t="s">
        <v>5</v>
      </c>
      <c r="E2225" s="286"/>
      <c r="F2225" s="286"/>
      <c r="G2225" s="287"/>
      <c r="H2225" s="171"/>
      <c r="I2225" s="176">
        <f t="shared" si="315"/>
        <v>5.9551560000000005E-3</v>
      </c>
      <c r="J2225" s="171"/>
      <c r="K2225" s="177"/>
      <c r="L2225" s="184"/>
      <c r="M2225" s="197"/>
      <c r="N2225" s="139"/>
      <c r="O2225" s="140">
        <f>O2226+O2236+O2242+O2244+O2246+O2248+O2250</f>
        <v>46329.279825497819</v>
      </c>
      <c r="P2225" s="93"/>
      <c r="Q2225" s="93"/>
    </row>
    <row r="2226" spans="1:17" s="94" customFormat="1" x14ac:dyDescent="0.25">
      <c r="A2226" s="276"/>
      <c r="B2226" s="279"/>
      <c r="C2226" s="198" t="s">
        <v>57</v>
      </c>
      <c r="D2226" s="286" t="s">
        <v>6</v>
      </c>
      <c r="E2226" s="286"/>
      <c r="F2226" s="286"/>
      <c r="G2226" s="287"/>
      <c r="H2226" s="182"/>
      <c r="I2226" s="176">
        <f t="shared" si="315"/>
        <v>5.9551560000000005E-3</v>
      </c>
      <c r="J2226" s="182"/>
      <c r="K2226" s="184"/>
      <c r="L2226" s="184"/>
      <c r="M2226" s="197"/>
      <c r="N2226" s="133"/>
      <c r="O2226" s="140">
        <f>O2227+O2228+O2232+O2235</f>
        <v>17469.526642497822</v>
      </c>
      <c r="P2226" s="93"/>
      <c r="Q2226" s="93">
        <f t="shared" ref="Q2226:Q2296" si="316">O2226*L2226</f>
        <v>0</v>
      </c>
    </row>
    <row r="2227" spans="1:17" s="94" customFormat="1" ht="30" x14ac:dyDescent="0.25">
      <c r="A2227" s="276"/>
      <c r="B2227" s="279"/>
      <c r="C2227" s="198" t="s">
        <v>59</v>
      </c>
      <c r="D2227" s="166" t="s">
        <v>7</v>
      </c>
      <c r="E2227" s="199" t="s">
        <v>8</v>
      </c>
      <c r="F2227" s="199" t="s">
        <v>8</v>
      </c>
      <c r="G2227" s="168">
        <f>MROUND(H2227*K2227*I2227/L2227,0.000001)</f>
        <v>351.12614299999996</v>
      </c>
      <c r="H2227" s="219">
        <f>H1555</f>
        <v>3891472.4332458824</v>
      </c>
      <c r="I2227" s="176">
        <f t="shared" si="315"/>
        <v>5.9551560000000005E-3</v>
      </c>
      <c r="J2227" s="182"/>
      <c r="K2227" s="184">
        <v>1</v>
      </c>
      <c r="L2227" s="184">
        <f>'норма часов'!$H$13</f>
        <v>66</v>
      </c>
      <c r="M2227" s="178" t="str">
        <f>CONCATENATE(H2227," ",F2227,"(лимиты выделенные УЖКХ) ","*",I2227,"/",L2227,"чел.")</f>
        <v>3891472,43324588 кВт час.(лимиты выделенные УЖКХ) *0,005955156/66чел.</v>
      </c>
      <c r="N2227" s="133">
        <f>N1555</f>
        <v>10.900877836777333</v>
      </c>
      <c r="O2227" s="142">
        <f>MROUND(G2227*N2227,0.000001)</f>
        <v>3827.5831899999998</v>
      </c>
      <c r="P2227" s="93"/>
      <c r="Q2227" s="93">
        <f t="shared" si="316"/>
        <v>252620.49054</v>
      </c>
    </row>
    <row r="2228" spans="1:17" s="94" customFormat="1" ht="30" x14ac:dyDescent="0.25">
      <c r="A2228" s="276"/>
      <c r="B2228" s="279"/>
      <c r="C2228" s="198" t="s">
        <v>60</v>
      </c>
      <c r="D2228" s="166" t="s">
        <v>9</v>
      </c>
      <c r="E2228" s="199" t="s">
        <v>10</v>
      </c>
      <c r="F2228" s="199" t="s">
        <v>10</v>
      </c>
      <c r="G2228" s="168">
        <f>MROUND(H2228*K2228*I2228/L2228,0.0000001)</f>
        <v>2.6889018</v>
      </c>
      <c r="H2228" s="182">
        <f>H1556</f>
        <v>29800.65</v>
      </c>
      <c r="I2228" s="176">
        <f t="shared" si="315"/>
        <v>5.9551560000000005E-3</v>
      </c>
      <c r="J2228" s="182"/>
      <c r="K2228" s="184">
        <v>1</v>
      </c>
      <c r="L2228" s="184">
        <f>'норма часов'!$H$13</f>
        <v>66</v>
      </c>
      <c r="M2228" s="178" t="str">
        <f>CONCATENATE(H2228," ",F2228,"(лимиты выделенные УЖКХ) ","*",I2228,"/",L2228,"чел.")</f>
        <v>29800,65 Гкал(лимиты выделенные УЖКХ) *0,005955156/66чел.</v>
      </c>
      <c r="N2228" s="133">
        <f>N1556</f>
        <v>2985.1699006565295</v>
      </c>
      <c r="O2228" s="142">
        <f>MROUND(G2228*N2228,0.000001)</f>
        <v>8026.8287189999992</v>
      </c>
      <c r="P2228" s="93"/>
      <c r="Q2228" s="93">
        <f t="shared" si="316"/>
        <v>529770.69545399991</v>
      </c>
    </row>
    <row r="2229" spans="1:17" s="94" customFormat="1" ht="30" x14ac:dyDescent="0.25">
      <c r="A2229" s="276"/>
      <c r="B2229" s="279"/>
      <c r="C2229" s="269" t="s">
        <v>61</v>
      </c>
      <c r="D2229" s="166" t="s">
        <v>12</v>
      </c>
      <c r="E2229" s="200" t="s">
        <v>11</v>
      </c>
      <c r="F2229" s="200" t="s">
        <v>11</v>
      </c>
      <c r="G2229" s="168">
        <f>MROUND(H2229*K2229*I2229/L2229,0.000001)</f>
        <v>20.557648999999998</v>
      </c>
      <c r="H2229" s="182">
        <f>H1557</f>
        <v>227836.99175999995</v>
      </c>
      <c r="I2229" s="176">
        <f t="shared" si="315"/>
        <v>5.9551560000000005E-3</v>
      </c>
      <c r="J2229" s="182"/>
      <c r="K2229" s="184">
        <v>1</v>
      </c>
      <c r="L2229" s="184">
        <f>'норма часов'!$H$13</f>
        <v>66</v>
      </c>
      <c r="M2229" s="178" t="str">
        <f>CONCATENATE(H2229," ",F2229,"(лимиты выделенные УЖКХ) ","*",I2229,"/",L2229,"чел.")</f>
        <v>227836,99176 м3(лимиты выделенные УЖКХ) *0,005955156/66чел.</v>
      </c>
      <c r="N2229" s="133">
        <f>N1653</f>
        <v>54.214179999999992</v>
      </c>
      <c r="O2229" s="142">
        <f>MROUND(G2229*N2229,0.000001)</f>
        <v>1114.516083</v>
      </c>
      <c r="P2229" s="93"/>
      <c r="Q2229" s="93">
        <f t="shared" si="316"/>
        <v>73558.061478000003</v>
      </c>
    </row>
    <row r="2230" spans="1:17" s="94" customFormat="1" ht="30" x14ac:dyDescent="0.25">
      <c r="A2230" s="276"/>
      <c r="B2230" s="279"/>
      <c r="C2230" s="269"/>
      <c r="D2230" s="166" t="s">
        <v>17</v>
      </c>
      <c r="E2230" s="200" t="s">
        <v>11</v>
      </c>
      <c r="F2230" s="200" t="s">
        <v>11</v>
      </c>
      <c r="G2230" s="168">
        <f>MROUND(H2230*K2230*I2230/L2230,0.000000000000001)</f>
        <v>2.8161184940432002E-2</v>
      </c>
      <c r="H2230" s="182">
        <f>H1654</f>
        <v>26.008809369960769</v>
      </c>
      <c r="I2230" s="176">
        <f t="shared" si="315"/>
        <v>5.9551560000000005E-3</v>
      </c>
      <c r="J2230" s="182"/>
      <c r="K2230" s="184">
        <v>12</v>
      </c>
      <c r="L2230" s="184">
        <f>'норма часов'!$H$13</f>
        <v>66</v>
      </c>
      <c r="M2230" s="178" t="str">
        <f>CONCATENATE(H2230," ",F2230,"(лимиты выделенные УЖКХ) ","*",I2230,"/",L2230,"чел.")</f>
        <v>26,0088093699608 м3(лимиты выделенные УЖКХ) *0,005955156/66чел.</v>
      </c>
      <c r="N2230" s="133">
        <f>N1558</f>
        <v>60140.397503878732</v>
      </c>
      <c r="O2230" s="142">
        <f>MROUND(G2230*N2230,0.0000000000001)</f>
        <v>1693.6248564978241</v>
      </c>
      <c r="P2230" s="93"/>
      <c r="Q2230" s="93">
        <f t="shared" si="316"/>
        <v>111779.24052885639</v>
      </c>
    </row>
    <row r="2231" spans="1:17" s="94" customFormat="1" ht="30" x14ac:dyDescent="0.25">
      <c r="A2231" s="276"/>
      <c r="B2231" s="279"/>
      <c r="C2231" s="269"/>
      <c r="D2231" s="166" t="s">
        <v>13</v>
      </c>
      <c r="E2231" s="200" t="s">
        <v>11</v>
      </c>
      <c r="F2231" s="200" t="s">
        <v>11</v>
      </c>
      <c r="G2231" s="168">
        <f>MROUND(H2231*K2231*I2231/L2231,0.000001)</f>
        <v>20.557648999999998</v>
      </c>
      <c r="H2231" s="182">
        <f>H1559</f>
        <v>227836.99175999995</v>
      </c>
      <c r="I2231" s="176">
        <f t="shared" si="315"/>
        <v>5.9551560000000005E-3</v>
      </c>
      <c r="J2231" s="182"/>
      <c r="K2231" s="184">
        <v>1</v>
      </c>
      <c r="L2231" s="184">
        <f>'норма часов'!$H$13</f>
        <v>66</v>
      </c>
      <c r="M2231" s="178" t="str">
        <f>CONCATENATE(H2231," ",F2231,"(лимиты выделенные УЖКХ) ","*",I2231,"/",L2231,"чел.")</f>
        <v>227836,99176 м3(лимиты выделенные УЖКХ) *0,005955156/66чел.</v>
      </c>
      <c r="N2231" s="133">
        <f>N1559</f>
        <v>114.50116551414543</v>
      </c>
      <c r="O2231" s="142">
        <f>MROUND(G2231*N2231,0.000001)</f>
        <v>2353.8747709999998</v>
      </c>
      <c r="P2231" s="93"/>
      <c r="Q2231" s="93">
        <f t="shared" si="316"/>
        <v>155355.73488599999</v>
      </c>
    </row>
    <row r="2232" spans="1:17" s="94" customFormat="1" ht="28.5" x14ac:dyDescent="0.25">
      <c r="A2232" s="276"/>
      <c r="B2232" s="279"/>
      <c r="C2232" s="201" t="s">
        <v>253</v>
      </c>
      <c r="D2232" s="166"/>
      <c r="E2232" s="200"/>
      <c r="F2232" s="200"/>
      <c r="G2232" s="168"/>
      <c r="H2232" s="182"/>
      <c r="I2232" s="176"/>
      <c r="J2232" s="182"/>
      <c r="K2232" s="184"/>
      <c r="L2232" s="184"/>
      <c r="M2232" s="178"/>
      <c r="N2232" s="139"/>
      <c r="O2232" s="140">
        <f>SUM(O2229:O2231)</f>
        <v>5162.0157104978243</v>
      </c>
      <c r="P2232" s="93"/>
      <c r="Q2232" s="93">
        <f t="shared" si="316"/>
        <v>0</v>
      </c>
    </row>
    <row r="2233" spans="1:17" s="94" customFormat="1" x14ac:dyDescent="0.25">
      <c r="A2233" s="276"/>
      <c r="B2233" s="279"/>
      <c r="C2233" s="269" t="s">
        <v>208</v>
      </c>
      <c r="D2233" s="166" t="s">
        <v>21</v>
      </c>
      <c r="E2233" s="96" t="s">
        <v>11</v>
      </c>
      <c r="F2233" s="96" t="s">
        <v>11</v>
      </c>
      <c r="G2233" s="168">
        <f>MROUND(H2233*K2233*I2233/L2233,0.00000001)</f>
        <v>3.1552400000000001E-2</v>
      </c>
      <c r="H2233" s="182">
        <f>H1561</f>
        <v>349.68999999999994</v>
      </c>
      <c r="I2233" s="176">
        <f>I2231</f>
        <v>5.9551560000000005E-3</v>
      </c>
      <c r="J2233" s="182"/>
      <c r="K2233" s="184">
        <v>1</v>
      </c>
      <c r="L2233" s="184">
        <f>'норма часов'!$H$13</f>
        <v>66</v>
      </c>
      <c r="M2233" s="178" t="str">
        <f>CONCATENATE(H2233," ",F2233," ","*",I2233,"/",L2233,"чел.")</f>
        <v>349,69 м3 *0,005955156/66чел.</v>
      </c>
      <c r="N2233" s="133">
        <f>N1561</f>
        <v>9316.0943407017676</v>
      </c>
      <c r="O2233" s="142">
        <f>MROUND(G2233*N2233,0.000001)</f>
        <v>293.94513499999999</v>
      </c>
      <c r="P2233" s="93"/>
      <c r="Q2233" s="93">
        <f t="shared" si="316"/>
        <v>19400.378909999999</v>
      </c>
    </row>
    <row r="2234" spans="1:17" s="94" customFormat="1" ht="45" x14ac:dyDescent="0.25">
      <c r="A2234" s="276"/>
      <c r="B2234" s="279"/>
      <c r="C2234" s="269"/>
      <c r="D2234" s="166" t="s">
        <v>22</v>
      </c>
      <c r="E2234" s="96" t="s">
        <v>23</v>
      </c>
      <c r="F2234" s="96" t="s">
        <v>26</v>
      </c>
      <c r="G2234" s="168">
        <f>MROUND(H2234*K2234*I2234/L2234,0.0000001)</f>
        <v>2.5625199999999997E-2</v>
      </c>
      <c r="H2234" s="182">
        <f>H1562</f>
        <v>284</v>
      </c>
      <c r="I2234" s="176">
        <f t="shared" si="315"/>
        <v>5.9551560000000005E-3</v>
      </c>
      <c r="J2234" s="182"/>
      <c r="K2234" s="184">
        <v>1</v>
      </c>
      <c r="L2234" s="184">
        <f>'норма часов'!$H$13</f>
        <v>66</v>
      </c>
      <c r="M2234" s="178" t="str">
        <f>CONCATENATE(H2234," ",F2234,"(потребность из расчета 4 контейнера для уборки территории весной и осенью на 1 учреждение)","*",I2234,"/",L2234,"чел.")</f>
        <v>284 шт(потребность из расчета 4 контейнера для уборки территории весной и осенью на 1 учреждение)*0,005955156/66чел.</v>
      </c>
      <c r="N2234" s="133">
        <f>N2138</f>
        <v>6210.8349647887389</v>
      </c>
      <c r="O2234" s="142">
        <f>MROUND(G2234*N2234,0.000001)</f>
        <v>159.15388799999999</v>
      </c>
      <c r="P2234" s="93"/>
      <c r="Q2234" s="93">
        <f t="shared" si="316"/>
        <v>10504.156607999999</v>
      </c>
    </row>
    <row r="2235" spans="1:17" s="94" customFormat="1" ht="28.5" x14ac:dyDescent="0.25">
      <c r="A2235" s="276"/>
      <c r="B2235" s="279"/>
      <c r="C2235" s="201" t="s">
        <v>254</v>
      </c>
      <c r="D2235" s="166"/>
      <c r="E2235" s="96"/>
      <c r="F2235" s="96"/>
      <c r="G2235" s="168"/>
      <c r="H2235" s="182"/>
      <c r="I2235" s="176"/>
      <c r="J2235" s="182"/>
      <c r="K2235" s="184"/>
      <c r="L2235" s="184"/>
      <c r="M2235" s="178"/>
      <c r="N2235" s="139"/>
      <c r="O2235" s="140">
        <f>SUM(O2233:O2234)</f>
        <v>453.09902299999999</v>
      </c>
      <c r="P2235" s="93"/>
      <c r="Q2235" s="93">
        <f t="shared" si="316"/>
        <v>0</v>
      </c>
    </row>
    <row r="2236" spans="1:17" s="94" customFormat="1" x14ac:dyDescent="0.25">
      <c r="A2236" s="276"/>
      <c r="B2236" s="279"/>
      <c r="C2236" s="198"/>
      <c r="D2236" s="285" t="s">
        <v>14</v>
      </c>
      <c r="E2236" s="285"/>
      <c r="F2236" s="285"/>
      <c r="G2236" s="284"/>
      <c r="H2236" s="204"/>
      <c r="I2236" s="176">
        <f>I2231</f>
        <v>5.9551560000000005E-3</v>
      </c>
      <c r="J2236" s="204"/>
      <c r="K2236" s="205"/>
      <c r="L2236" s="184"/>
      <c r="M2236" s="197"/>
      <c r="N2236" s="133"/>
      <c r="O2236" s="140">
        <f>O2240+O2241</f>
        <v>21581.028691</v>
      </c>
      <c r="P2236" s="93"/>
      <c r="Q2236" s="93"/>
    </row>
    <row r="2237" spans="1:17" s="94" customFormat="1" x14ac:dyDescent="0.25">
      <c r="A2237" s="276"/>
      <c r="B2237" s="279"/>
      <c r="C2237" s="269" t="s">
        <v>62</v>
      </c>
      <c r="D2237" s="166" t="s">
        <v>41</v>
      </c>
      <c r="E2237" s="193" t="s">
        <v>20</v>
      </c>
      <c r="F2237" s="193" t="s">
        <v>20</v>
      </c>
      <c r="G2237" s="168">
        <f>MROUND(H2237*K2237*I2237/L2237,0.00000001)</f>
        <v>3.1269150900000002</v>
      </c>
      <c r="H2237" s="182">
        <f>H1661</f>
        <v>34655.078000000001</v>
      </c>
      <c r="I2237" s="176">
        <f t="shared" si="315"/>
        <v>5.9551560000000005E-3</v>
      </c>
      <c r="J2237" s="182"/>
      <c r="K2237" s="184">
        <v>1</v>
      </c>
      <c r="L2237" s="184">
        <f>'норма часов'!$H$13</f>
        <v>66</v>
      </c>
      <c r="M2237" s="178" t="str">
        <f>CONCATENATE(H2237," ",F2237," ","*",I2237,"/",L2237,"чел.")</f>
        <v>34655,078 м2 *0,005955156/66чел.</v>
      </c>
      <c r="N2237" s="133">
        <f>N1565</f>
        <v>1074.0378076771317</v>
      </c>
      <c r="O2237" s="142">
        <f>MROUND(G2237*N2237,0.000001)</f>
        <v>3358.4250279999997</v>
      </c>
      <c r="P2237" s="93"/>
      <c r="Q2237" s="93">
        <f t="shared" si="316"/>
        <v>221656.05184799997</v>
      </c>
    </row>
    <row r="2238" spans="1:17" s="94" customFormat="1" x14ac:dyDescent="0.25">
      <c r="A2238" s="276"/>
      <c r="B2238" s="279"/>
      <c r="C2238" s="269"/>
      <c r="D2238" s="166" t="s">
        <v>41</v>
      </c>
      <c r="E2238" s="193" t="s">
        <v>78</v>
      </c>
      <c r="F2238" s="193" t="s">
        <v>78</v>
      </c>
      <c r="G2238" s="168">
        <f>MROUND(H2238*K2238*I2238/L2238,0.00000001)</f>
        <v>0.89760442000000007</v>
      </c>
      <c r="H2238" s="182">
        <f>H1566</f>
        <v>9948</v>
      </c>
      <c r="I2238" s="176">
        <f t="shared" si="315"/>
        <v>5.9551560000000005E-3</v>
      </c>
      <c r="J2238" s="182"/>
      <c r="K2238" s="184">
        <v>1</v>
      </c>
      <c r="L2238" s="184">
        <f>'норма часов'!$H$13</f>
        <v>66</v>
      </c>
      <c r="M2238" s="178" t="str">
        <f>CONCATENATE(H2238," ",F2238," ","*",I2238,"/",L2238,"чел.")</f>
        <v>9948 погон.м. *0,005955156/66чел.</v>
      </c>
      <c r="N2238" s="133">
        <f>N1566</f>
        <v>2500</v>
      </c>
      <c r="O2238" s="142">
        <f>MROUND(G2238*N2238,0.000001)</f>
        <v>2244.0110500000001</v>
      </c>
      <c r="P2238" s="93"/>
      <c r="Q2238" s="93">
        <f t="shared" si="316"/>
        <v>148104.72930000001</v>
      </c>
    </row>
    <row r="2239" spans="1:17" s="94" customFormat="1" x14ac:dyDescent="0.25">
      <c r="A2239" s="276"/>
      <c r="B2239" s="279"/>
      <c r="C2239" s="269"/>
      <c r="D2239" s="166" t="s">
        <v>41</v>
      </c>
      <c r="E2239" s="193" t="s">
        <v>48</v>
      </c>
      <c r="F2239" s="193" t="s">
        <v>48</v>
      </c>
      <c r="G2239" s="168">
        <f>MROUND(H2239*K2239*I2239/L2239,0.0000000001)</f>
        <v>0.18605351019999999</v>
      </c>
      <c r="H2239" s="182">
        <f>H1567</f>
        <v>2062</v>
      </c>
      <c r="I2239" s="176">
        <f t="shared" si="315"/>
        <v>5.9551560000000005E-3</v>
      </c>
      <c r="J2239" s="182"/>
      <c r="K2239" s="184">
        <v>1</v>
      </c>
      <c r="L2239" s="184">
        <f>'норма часов'!$H$13</f>
        <v>66</v>
      </c>
      <c r="M2239" s="178" t="str">
        <f>CONCATENATE(H2239," ",F2239," ","*",I2239,"/",L2239,"чел.")</f>
        <v>2062 шт. *0,005955156/66чел.</v>
      </c>
      <c r="N2239" s="133">
        <f>N1567</f>
        <v>85881.704655674097</v>
      </c>
      <c r="O2239" s="142">
        <f>MROUND(G2239*N2239,0.000001)</f>
        <v>15978.592612999999</v>
      </c>
      <c r="P2239" s="93"/>
      <c r="Q2239" s="93">
        <f t="shared" si="316"/>
        <v>1054587.112458</v>
      </c>
    </row>
    <row r="2240" spans="1:17" s="94" customFormat="1" ht="28.5" x14ac:dyDescent="0.25">
      <c r="A2240" s="276"/>
      <c r="B2240" s="279"/>
      <c r="C2240" s="201" t="s">
        <v>252</v>
      </c>
      <c r="D2240" s="166"/>
      <c r="E2240" s="193"/>
      <c r="F2240" s="193"/>
      <c r="G2240" s="168"/>
      <c r="H2240" s="182"/>
      <c r="I2240" s="176"/>
      <c r="J2240" s="182"/>
      <c r="K2240" s="184"/>
      <c r="L2240" s="184"/>
      <c r="M2240" s="178"/>
      <c r="N2240" s="139"/>
      <c r="O2240" s="140">
        <f>SUM(O2237:O2239)</f>
        <v>21581.028691</v>
      </c>
      <c r="P2240" s="93"/>
      <c r="Q2240" s="93">
        <f t="shared" si="316"/>
        <v>0</v>
      </c>
    </row>
    <row r="2241" spans="1:17" s="94" customFormat="1" x14ac:dyDescent="0.25">
      <c r="A2241" s="276"/>
      <c r="B2241" s="279"/>
      <c r="C2241" s="198" t="s">
        <v>63</v>
      </c>
      <c r="D2241" s="166"/>
      <c r="E2241" s="193"/>
      <c r="F2241" s="193" t="s">
        <v>20</v>
      </c>
      <c r="G2241" s="168"/>
      <c r="H2241" s="182">
        <f>H2145</f>
        <v>0</v>
      </c>
      <c r="I2241" s="176">
        <f>I2239</f>
        <v>5.9551560000000005E-3</v>
      </c>
      <c r="J2241" s="182"/>
      <c r="K2241" s="184">
        <v>12</v>
      </c>
      <c r="L2241" s="184">
        <f>'норма часов'!$H$13</f>
        <v>66</v>
      </c>
      <c r="M2241" s="178"/>
      <c r="N2241" s="133">
        <f>N2145</f>
        <v>0</v>
      </c>
      <c r="O2241" s="142">
        <f>MROUND(G2241*N2241,0.000001)</f>
        <v>0</v>
      </c>
      <c r="P2241" s="93"/>
      <c r="Q2241" s="93"/>
    </row>
    <row r="2242" spans="1:17" s="94" customFormat="1" x14ac:dyDescent="0.25">
      <c r="A2242" s="276"/>
      <c r="B2242" s="279"/>
      <c r="C2242" s="198"/>
      <c r="D2242" s="283" t="s">
        <v>52</v>
      </c>
      <c r="E2242" s="283"/>
      <c r="F2242" s="283"/>
      <c r="G2242" s="284"/>
      <c r="H2242" s="171"/>
      <c r="I2242" s="176">
        <f t="shared" si="315"/>
        <v>5.9551560000000005E-3</v>
      </c>
      <c r="J2242" s="171"/>
      <c r="K2242" s="177"/>
      <c r="L2242" s="184"/>
      <c r="M2242" s="197"/>
      <c r="N2242" s="133"/>
      <c r="O2242" s="140"/>
      <c r="P2242" s="93"/>
      <c r="Q2242" s="93">
        <f t="shared" si="316"/>
        <v>0</v>
      </c>
    </row>
    <row r="2243" spans="1:17" s="94" customFormat="1" x14ac:dyDescent="0.25">
      <c r="A2243" s="276"/>
      <c r="B2243" s="279"/>
      <c r="C2243" s="198"/>
      <c r="D2243" s="179"/>
      <c r="E2243" s="180"/>
      <c r="F2243" s="181"/>
      <c r="G2243" s="168"/>
      <c r="H2243" s="171"/>
      <c r="I2243" s="176">
        <f t="shared" si="315"/>
        <v>5.9551560000000005E-3</v>
      </c>
      <c r="J2243" s="171"/>
      <c r="K2243" s="177"/>
      <c r="L2243" s="184"/>
      <c r="M2243" s="197"/>
      <c r="N2243" s="133"/>
      <c r="O2243" s="142"/>
      <c r="P2243" s="93"/>
      <c r="Q2243" s="93">
        <f t="shared" si="316"/>
        <v>0</v>
      </c>
    </row>
    <row r="2244" spans="1:17" s="94" customFormat="1" x14ac:dyDescent="0.25">
      <c r="A2244" s="276"/>
      <c r="B2244" s="279"/>
      <c r="C2244" s="267" t="s">
        <v>101</v>
      </c>
      <c r="D2244" s="288" t="s">
        <v>53</v>
      </c>
      <c r="E2244" s="288"/>
      <c r="F2244" s="288"/>
      <c r="G2244" s="289"/>
      <c r="H2244" s="171"/>
      <c r="I2244" s="176">
        <f t="shared" si="315"/>
        <v>5.9551560000000005E-3</v>
      </c>
      <c r="J2244" s="171"/>
      <c r="K2244" s="177"/>
      <c r="L2244" s="184"/>
      <c r="M2244" s="197"/>
      <c r="N2244" s="133"/>
      <c r="O2244" s="140">
        <f>O2245</f>
        <v>33.192675000000001</v>
      </c>
      <c r="P2244" s="93"/>
      <c r="Q2244" s="93">
        <f t="shared" si="316"/>
        <v>0</v>
      </c>
    </row>
    <row r="2245" spans="1:17" s="94" customFormat="1" ht="45" x14ac:dyDescent="0.25">
      <c r="A2245" s="276"/>
      <c r="B2245" s="279"/>
      <c r="C2245" s="268"/>
      <c r="D2245" s="166" t="s">
        <v>286</v>
      </c>
      <c r="E2245" s="180" t="s">
        <v>26</v>
      </c>
      <c r="F2245" s="180" t="s">
        <v>26</v>
      </c>
      <c r="G2245" s="168">
        <f>MROUND(H2245*K2245*I2245/L2245,0.00000001)</f>
        <v>7.5792890000000002E-2</v>
      </c>
      <c r="H2245" s="171">
        <f>$H$1573</f>
        <v>70</v>
      </c>
      <c r="I2245" s="176">
        <f>I2243</f>
        <v>5.9551560000000005E-3</v>
      </c>
      <c r="J2245" s="171"/>
      <c r="K2245" s="177">
        <v>12</v>
      </c>
      <c r="L2245" s="184">
        <f>'норма часов'!$H$13</f>
        <v>66</v>
      </c>
      <c r="M2245" s="178" t="str">
        <f>CONCATENATE(H2245," ",F2245," ","в мес.","*",K2245,"мес.","*",I2245,"/",L2245,"чел.")</f>
        <v>70 шт в мес.*12мес.*0,005955156/66чел.</v>
      </c>
      <c r="N2245" s="133">
        <f>$N$1573</f>
        <v>437.93916666666689</v>
      </c>
      <c r="O2245" s="142">
        <f>MROUND(G2245*N2245,0.000001)</f>
        <v>33.192675000000001</v>
      </c>
      <c r="P2245" s="93"/>
      <c r="Q2245" s="93">
        <f t="shared" si="316"/>
        <v>2190.7165500000001</v>
      </c>
    </row>
    <row r="2246" spans="1:17" s="94" customFormat="1" x14ac:dyDescent="0.25">
      <c r="A2246" s="276"/>
      <c r="B2246" s="279"/>
      <c r="C2246" s="269" t="s">
        <v>102</v>
      </c>
      <c r="D2246" s="288" t="s">
        <v>54</v>
      </c>
      <c r="E2246" s="288"/>
      <c r="F2246" s="288"/>
      <c r="G2246" s="289"/>
      <c r="H2246" s="171"/>
      <c r="I2246" s="176">
        <f>I2244</f>
        <v>5.9551560000000005E-3</v>
      </c>
      <c r="J2246" s="182"/>
      <c r="K2246" s="177"/>
      <c r="L2246" s="184"/>
      <c r="M2246" s="197"/>
      <c r="N2246" s="133"/>
      <c r="O2246" s="140">
        <f>O2247</f>
        <v>11.357275</v>
      </c>
      <c r="P2246" s="93"/>
      <c r="Q2246" s="93">
        <f t="shared" si="316"/>
        <v>0</v>
      </c>
    </row>
    <row r="2247" spans="1:17" s="94" customFormat="1" x14ac:dyDescent="0.25">
      <c r="A2247" s="276"/>
      <c r="B2247" s="279"/>
      <c r="C2247" s="269"/>
      <c r="D2247" s="179" t="s">
        <v>103</v>
      </c>
      <c r="E2247" s="180" t="s">
        <v>26</v>
      </c>
      <c r="F2247" s="180" t="s">
        <v>26</v>
      </c>
      <c r="G2247" s="168">
        <f>MROUND(H2247*K2247*I2247/L2247,0.0000001)</f>
        <v>4.3309999999999998E-3</v>
      </c>
      <c r="H2247" s="182">
        <v>4</v>
      </c>
      <c r="I2247" s="176">
        <f t="shared" si="315"/>
        <v>5.9551560000000005E-3</v>
      </c>
      <c r="J2247" s="182"/>
      <c r="K2247" s="184">
        <v>12</v>
      </c>
      <c r="L2247" s="184">
        <f>'норма часов'!$H$13</f>
        <v>66</v>
      </c>
      <c r="M2247" s="178" t="str">
        <f>CONCATENATE(H2247," ",F2247," ","в мес.","*",K2247,"мес.","*",I2247,"/",L2247,"чел.")</f>
        <v>4 шт в мес.*12мес.*0,005955156/66чел.</v>
      </c>
      <c r="N2247" s="133">
        <f>N1575</f>
        <v>2622.3216666666667</v>
      </c>
      <c r="O2247" s="142">
        <f>MROUND(G2247*N2247,0.000001)</f>
        <v>11.357275</v>
      </c>
      <c r="P2247" s="93"/>
      <c r="Q2247" s="93">
        <f t="shared" si="316"/>
        <v>749.58015</v>
      </c>
    </row>
    <row r="2248" spans="1:17" s="94" customFormat="1" x14ac:dyDescent="0.25">
      <c r="A2248" s="276"/>
      <c r="B2248" s="279"/>
      <c r="C2248" s="198"/>
      <c r="D2248" s="283" t="s">
        <v>55</v>
      </c>
      <c r="E2248" s="283"/>
      <c r="F2248" s="283"/>
      <c r="G2248" s="284"/>
      <c r="H2248" s="171"/>
      <c r="I2248" s="176">
        <f t="shared" si="315"/>
        <v>5.9551560000000005E-3</v>
      </c>
      <c r="J2248" s="171"/>
      <c r="K2248" s="177"/>
      <c r="L2248" s="184"/>
      <c r="M2248" s="197"/>
      <c r="N2248" s="133"/>
      <c r="O2248" s="142"/>
      <c r="P2248" s="93"/>
      <c r="Q2248" s="93">
        <f t="shared" si="316"/>
        <v>0</v>
      </c>
    </row>
    <row r="2249" spans="1:17" s="94" customFormat="1" x14ac:dyDescent="0.25">
      <c r="A2249" s="276"/>
      <c r="B2249" s="279"/>
      <c r="C2249" s="198"/>
      <c r="D2249" s="166"/>
      <c r="E2249" s="96"/>
      <c r="F2249" s="206"/>
      <c r="G2249" s="161"/>
      <c r="H2249" s="171"/>
      <c r="I2249" s="176">
        <f t="shared" si="315"/>
        <v>5.9551560000000005E-3</v>
      </c>
      <c r="J2249" s="171"/>
      <c r="K2249" s="177"/>
      <c r="L2249" s="184"/>
      <c r="M2249" s="197"/>
      <c r="N2249" s="133"/>
      <c r="O2249" s="142"/>
      <c r="P2249" s="93"/>
      <c r="Q2249" s="93">
        <f t="shared" si="316"/>
        <v>0</v>
      </c>
    </row>
    <row r="2250" spans="1:17" s="94" customFormat="1" x14ac:dyDescent="0.25">
      <c r="A2250" s="276"/>
      <c r="B2250" s="279"/>
      <c r="C2250" s="198"/>
      <c r="D2250" s="288" t="s">
        <v>56</v>
      </c>
      <c r="E2250" s="288"/>
      <c r="F2250" s="288"/>
      <c r="G2250" s="289"/>
      <c r="H2250" s="182"/>
      <c r="I2250" s="176">
        <f t="shared" si="315"/>
        <v>5.9551560000000005E-3</v>
      </c>
      <c r="J2250" s="182"/>
      <c r="K2250" s="184"/>
      <c r="L2250" s="184"/>
      <c r="M2250" s="197"/>
      <c r="N2250" s="133"/>
      <c r="O2250" s="140">
        <f>O2258+O2281+O2282+O2297+O2298+O2299+O2302</f>
        <v>7234.1745419999997</v>
      </c>
      <c r="P2250" s="93"/>
      <c r="Q2250" s="93"/>
    </row>
    <row r="2251" spans="1:17" s="94" customFormat="1" ht="45" x14ac:dyDescent="0.25">
      <c r="A2251" s="276"/>
      <c r="B2251" s="279"/>
      <c r="C2251" s="269" t="s">
        <v>64</v>
      </c>
      <c r="D2251" s="166" t="s">
        <v>24</v>
      </c>
      <c r="E2251" s="96" t="s">
        <v>20</v>
      </c>
      <c r="F2251" s="96" t="s">
        <v>209</v>
      </c>
      <c r="G2251" s="168">
        <f>MROUND(H2251*K2251*I2251/L2251,0.000001)</f>
        <v>135.79662399999998</v>
      </c>
      <c r="H2251" s="182">
        <f>H1867</f>
        <v>125417.61000000002</v>
      </c>
      <c r="I2251" s="176">
        <f t="shared" si="315"/>
        <v>5.9551560000000005E-3</v>
      </c>
      <c r="J2251" s="182"/>
      <c r="K2251" s="184">
        <v>12</v>
      </c>
      <c r="L2251" s="184">
        <f>'норма часов'!$H$13</f>
        <v>66</v>
      </c>
      <c r="M2251" s="178" t="str">
        <f>CONCATENATE(H2251," ",F2251," ","в мес.","*",K2251,"мес.","*",I2251,"/",L2251,"чел.")</f>
        <v>125417,61 м2 (обрабатываемая площадь) в мес.*12мес.*0,005955156/66чел.</v>
      </c>
      <c r="N2251" s="133">
        <f>N1579</f>
        <v>1.2085484114498219</v>
      </c>
      <c r="O2251" s="142">
        <f>MROUND(G2251*N2251,0.000001)</f>
        <v>164.116794</v>
      </c>
      <c r="P2251" s="93"/>
      <c r="Q2251" s="93">
        <f t="shared" si="316"/>
        <v>10831.708403999999</v>
      </c>
    </row>
    <row r="2252" spans="1:17" s="94" customFormat="1" ht="45" x14ac:dyDescent="0.25">
      <c r="A2252" s="276"/>
      <c r="B2252" s="279"/>
      <c r="C2252" s="269"/>
      <c r="D2252" s="166" t="s">
        <v>77</v>
      </c>
      <c r="E2252" s="96" t="s">
        <v>20</v>
      </c>
      <c r="F2252" s="96" t="s">
        <v>209</v>
      </c>
      <c r="G2252" s="168">
        <f>MROUND(H2252*K2252*I2252/L2252,0.000001)</f>
        <v>135.79662399999998</v>
      </c>
      <c r="H2252" s="182">
        <f>H1964</f>
        <v>125417.61000000002</v>
      </c>
      <c r="I2252" s="176">
        <f t="shared" si="315"/>
        <v>5.9551560000000005E-3</v>
      </c>
      <c r="J2252" s="182"/>
      <c r="K2252" s="184">
        <v>12</v>
      </c>
      <c r="L2252" s="184">
        <f>'норма часов'!$H$13</f>
        <v>66</v>
      </c>
      <c r="M2252" s="178" t="str">
        <f>CONCATENATE(H2252," ",F2252," ","в мес.","*",K2252,"мес.","*",I2252,"/",L2252,"чел.")</f>
        <v>125417,61 м2 (обрабатываемая площадь) в мес.*12мес.*0,005955156/66чел.</v>
      </c>
      <c r="N2252" s="133">
        <f>N1580</f>
        <v>1.5961959807717587</v>
      </c>
      <c r="O2252" s="142">
        <f>MROUND(G2252*N2252,0.000001)</f>
        <v>216.758025</v>
      </c>
      <c r="P2252" s="93"/>
      <c r="Q2252" s="93">
        <f t="shared" si="316"/>
        <v>14306.02965</v>
      </c>
    </row>
    <row r="2253" spans="1:17" s="94" customFormat="1" ht="45" x14ac:dyDescent="0.25">
      <c r="A2253" s="276"/>
      <c r="B2253" s="279"/>
      <c r="C2253" s="269"/>
      <c r="D2253" s="166" t="s">
        <v>298</v>
      </c>
      <c r="E2253" s="96" t="s">
        <v>20</v>
      </c>
      <c r="F2253" s="96" t="s">
        <v>209</v>
      </c>
      <c r="G2253" s="168">
        <f>MROUND(H2253*K2253*I2253/L2253,0.00000001)</f>
        <v>135.79662413</v>
      </c>
      <c r="H2253" s="182">
        <f>H1581</f>
        <v>125417.61000000002</v>
      </c>
      <c r="I2253" s="176">
        <f>I2249</f>
        <v>5.9551560000000005E-3</v>
      </c>
      <c r="J2253" s="182"/>
      <c r="K2253" s="184">
        <v>12</v>
      </c>
      <c r="L2253" s="184">
        <f>'норма часов'!$H$13</f>
        <v>66</v>
      </c>
      <c r="M2253" s="178" t="str">
        <f t="shared" ref="M2253:M2255" si="317">CONCATENATE(H2253," ",F2253," ","в мес.","*",K2253,"мес.","*",I2253,"/",L2253,"чел.")</f>
        <v>125417,61 м2 (обрабатываемая площадь) в мес.*12мес.*0,005955156/66чел.</v>
      </c>
      <c r="N2253" s="133">
        <f>N1581</f>
        <v>0.57006999123435143</v>
      </c>
      <c r="O2253" s="142">
        <f t="shared" ref="O2253:O2255" si="318">MROUND(G2253*N2253,0.000001)</f>
        <v>77.413579999999996</v>
      </c>
      <c r="P2253" s="93"/>
      <c r="Q2253" s="93">
        <f t="shared" si="316"/>
        <v>5109.2962799999996</v>
      </c>
    </row>
    <row r="2254" spans="1:17" s="94" customFormat="1" ht="45" x14ac:dyDescent="0.25">
      <c r="A2254" s="276"/>
      <c r="B2254" s="279"/>
      <c r="C2254" s="269"/>
      <c r="D2254" s="166" t="s">
        <v>299</v>
      </c>
      <c r="E2254" s="96" t="s">
        <v>20</v>
      </c>
      <c r="F2254" s="96" t="s">
        <v>209</v>
      </c>
      <c r="G2254" s="168">
        <f>MROUND(H2254*K2254*I2254/L2254,0.00000001)</f>
        <v>271.59324824999999</v>
      </c>
      <c r="H2254" s="182">
        <f>$H$1582</f>
        <v>125417.61000000002</v>
      </c>
      <c r="I2254" s="176">
        <f>I2250</f>
        <v>5.9551560000000005E-3</v>
      </c>
      <c r="J2254" s="182"/>
      <c r="K2254" s="184">
        <v>24</v>
      </c>
      <c r="L2254" s="184">
        <f>'норма часов'!$H$13</f>
        <v>66</v>
      </c>
      <c r="M2254" s="178" t="str">
        <f>CONCATENATE(H2254," ",F2254," ","в год","*",K2254," раза в год","*",I2254,"/",L2254,"чел.")</f>
        <v>125417,61 м2 (обрабатываемая площадь) в год*24 раза в год*0,005955156/66чел.</v>
      </c>
      <c r="N2254" s="133">
        <f>$N$1582</f>
        <v>2.3942939910910437</v>
      </c>
      <c r="O2254" s="142">
        <f t="shared" si="318"/>
        <v>650.27408200000002</v>
      </c>
      <c r="P2254" s="93"/>
      <c r="Q2254" s="93">
        <f t="shared" si="316"/>
        <v>42918.089412000001</v>
      </c>
    </row>
    <row r="2255" spans="1:17" s="94" customFormat="1" ht="45" x14ac:dyDescent="0.25">
      <c r="A2255" s="276"/>
      <c r="B2255" s="279"/>
      <c r="C2255" s="269"/>
      <c r="D2255" s="166" t="s">
        <v>300</v>
      </c>
      <c r="E2255" s="96" t="s">
        <v>280</v>
      </c>
      <c r="F2255" s="96" t="s">
        <v>281</v>
      </c>
      <c r="G2255" s="168">
        <f>MROUND(H2255*K2255*I2255/L2255,0.00000001)</f>
        <v>2.8151600000000001E-3</v>
      </c>
      <c r="H2255" s="182">
        <f>$H$1583</f>
        <v>31.200000000000021</v>
      </c>
      <c r="I2255" s="176">
        <f>I2251</f>
        <v>5.9551560000000005E-3</v>
      </c>
      <c r="J2255" s="182"/>
      <c r="K2255" s="184">
        <v>1</v>
      </c>
      <c r="L2255" s="184">
        <f>'норма часов'!$H$13</f>
        <v>66</v>
      </c>
      <c r="M2255" s="178" t="str">
        <f t="shared" si="317"/>
        <v>31,2 га (обрабатываемая площадь) в мес.*1мес.*0,005955156/66чел.</v>
      </c>
      <c r="N2255" s="133">
        <f>$N$1583</f>
        <v>570.07083333333367</v>
      </c>
      <c r="O2255" s="142">
        <f t="shared" si="318"/>
        <v>1.604841</v>
      </c>
      <c r="P2255" s="93"/>
      <c r="Q2255" s="93">
        <f t="shared" si="316"/>
        <v>105.919506</v>
      </c>
    </row>
    <row r="2256" spans="1:17" s="94" customFormat="1" ht="45" x14ac:dyDescent="0.25">
      <c r="A2256" s="276"/>
      <c r="B2256" s="279"/>
      <c r="C2256" s="269"/>
      <c r="D2256" s="166" t="s">
        <v>276</v>
      </c>
      <c r="E2256" s="96" t="s">
        <v>280</v>
      </c>
      <c r="F2256" s="96" t="s">
        <v>281</v>
      </c>
      <c r="G2256" s="168">
        <f>MROUND(H2256*K2256*I2256/L2256,0.00000001)</f>
        <v>2.8151600000000001E-3</v>
      </c>
      <c r="H2256" s="182">
        <f>H1584</f>
        <v>31.200000000000021</v>
      </c>
      <c r="I2256" s="176">
        <f>I2252</f>
        <v>5.9551560000000005E-3</v>
      </c>
      <c r="J2256" s="182"/>
      <c r="K2256" s="184">
        <v>1</v>
      </c>
      <c r="L2256" s="184">
        <f>'норма часов'!$H$13</f>
        <v>66</v>
      </c>
      <c r="M2256" s="178" t="str">
        <f>CONCATENATE(H2256," ",F2256," ","в мес.","*",K2256,"мес.","*",I2256,"/",L2256,"чел.")</f>
        <v>31,2 га (обрабатываемая площадь) в мес.*1мес.*0,005955156/66чел.</v>
      </c>
      <c r="N2256" s="133">
        <f>N1584</f>
        <v>3102.4108974358965</v>
      </c>
      <c r="O2256" s="142">
        <f>MROUND(G2256*N2256,0.000001)</f>
        <v>8.733782999999999</v>
      </c>
      <c r="P2256" s="93"/>
      <c r="Q2256" s="93">
        <f t="shared" si="316"/>
        <v>576.42967799999997</v>
      </c>
    </row>
    <row r="2257" spans="1:17" s="94" customFormat="1" ht="25.5" x14ac:dyDescent="0.25">
      <c r="A2257" s="276"/>
      <c r="B2257" s="279"/>
      <c r="C2257" s="269"/>
      <c r="D2257" s="166" t="s">
        <v>105</v>
      </c>
      <c r="E2257" s="96" t="s">
        <v>106</v>
      </c>
      <c r="F2257" s="206" t="s">
        <v>210</v>
      </c>
      <c r="G2257" s="168">
        <f>MROUND(H2257*K2257*I2257/L2257,0.000001)</f>
        <v>21.804966</v>
      </c>
      <c r="H2257" s="182">
        <f>H1585</f>
        <v>20138.400000000001</v>
      </c>
      <c r="I2257" s="176">
        <f>I2252</f>
        <v>5.9551560000000005E-3</v>
      </c>
      <c r="J2257" s="182"/>
      <c r="K2257" s="184">
        <v>12</v>
      </c>
      <c r="L2257" s="184">
        <f>'норма часов'!$H$13</f>
        <v>66</v>
      </c>
      <c r="M2257" s="178" t="str">
        <f>CONCATENATE(H2257," ",F2257," ","в мес.","*",K2257,"мес.","*",I2257,"/",L2257,"чел.")</f>
        <v>20138,4 кг стираемого белья в мес.*12мес.*0,005955156/66чел.</v>
      </c>
      <c r="N2257" s="133">
        <f>N1585</f>
        <v>74.109099862286286</v>
      </c>
      <c r="O2257" s="142">
        <f>MROUND(G2257*N2257,0.000001)</f>
        <v>1615.9464029999999</v>
      </c>
      <c r="P2257" s="93"/>
      <c r="Q2257" s="93">
        <f t="shared" si="316"/>
        <v>106652.462598</v>
      </c>
    </row>
    <row r="2258" spans="1:17" s="94" customFormat="1" ht="28.5" x14ac:dyDescent="0.25">
      <c r="A2258" s="276"/>
      <c r="B2258" s="279"/>
      <c r="C2258" s="201" t="s">
        <v>255</v>
      </c>
      <c r="D2258" s="166"/>
      <c r="E2258" s="96"/>
      <c r="F2258" s="206"/>
      <c r="G2258" s="168"/>
      <c r="H2258" s="182"/>
      <c r="I2258" s="176"/>
      <c r="J2258" s="182"/>
      <c r="K2258" s="184"/>
      <c r="L2258" s="184"/>
      <c r="M2258" s="178"/>
      <c r="N2258" s="139"/>
      <c r="O2258" s="140">
        <f>SUM(O2251:O2257)</f>
        <v>2734.8475079999998</v>
      </c>
      <c r="P2258" s="93"/>
      <c r="Q2258" s="93">
        <f t="shared" si="316"/>
        <v>0</v>
      </c>
    </row>
    <row r="2259" spans="1:17" s="94" customFormat="1" ht="45" x14ac:dyDescent="0.25">
      <c r="A2259" s="276"/>
      <c r="B2259" s="279"/>
      <c r="C2259" s="269" t="s">
        <v>63</v>
      </c>
      <c r="D2259" s="208" t="s">
        <v>301</v>
      </c>
      <c r="E2259" s="96" t="s">
        <v>20</v>
      </c>
      <c r="F2259" s="96" t="s">
        <v>209</v>
      </c>
      <c r="G2259" s="168">
        <f>MROUND(H2259*K2259*I2259/L2259,0.000001)</f>
        <v>0.68735400000000002</v>
      </c>
      <c r="H2259" s="182">
        <f>H1683</f>
        <v>7617.8300000000008</v>
      </c>
      <c r="I2259" s="176">
        <f>I2257</f>
        <v>5.9551560000000005E-3</v>
      </c>
      <c r="J2259" s="182"/>
      <c r="K2259" s="184">
        <v>1</v>
      </c>
      <c r="L2259" s="184">
        <f>'норма часов'!$H$13</f>
        <v>66</v>
      </c>
      <c r="M2259" s="178" t="str">
        <f>CONCATENATE(H2259," ",F2259," ","*",I2259,"/",L2259,"чел.")</f>
        <v>7617,83 м2 (обрабатываемая площадь) *0,005955156/66чел.</v>
      </c>
      <c r="N2259" s="133">
        <f>N1683</f>
        <v>71.954072222667094</v>
      </c>
      <c r="O2259" s="142">
        <f>MROUND(G2259*N2259,0.000001)</f>
        <v>49.457918999999997</v>
      </c>
      <c r="P2259" s="93"/>
      <c r="Q2259" s="93">
        <f t="shared" si="316"/>
        <v>3264.2226539999997</v>
      </c>
    </row>
    <row r="2260" spans="1:17" s="94" customFormat="1" ht="60" x14ac:dyDescent="0.25">
      <c r="A2260" s="276"/>
      <c r="B2260" s="279"/>
      <c r="C2260" s="269"/>
      <c r="D2260" s="166" t="s">
        <v>302</v>
      </c>
      <c r="E2260" s="96" t="s">
        <v>26</v>
      </c>
      <c r="F2260" s="206" t="s">
        <v>26</v>
      </c>
      <c r="G2260" s="168">
        <f>MROUND(H2260*K2260*I2260/L2260,0.000001)</f>
        <v>2.4359999999999998E-3</v>
      </c>
      <c r="H2260" s="182">
        <f>H1876</f>
        <v>27</v>
      </c>
      <c r="I2260" s="176">
        <f t="shared" si="315"/>
        <v>5.9551560000000005E-3</v>
      </c>
      <c r="J2260" s="182"/>
      <c r="K2260" s="184">
        <v>1</v>
      </c>
      <c r="L2260" s="184">
        <f>'норма часов'!$H$13</f>
        <v>66</v>
      </c>
      <c r="M2260" s="178" t="str">
        <f>CONCATENATE(H2260," ",F2260," ","*",I2260,"/",L2260,"чел.")</f>
        <v>27 шт *0,005955156/66чел.</v>
      </c>
      <c r="N2260" s="133">
        <f>N1588</f>
        <v>6840.8399999999974</v>
      </c>
      <c r="O2260" s="142">
        <f>MROUND(G2260*N2260,0.000001)</f>
        <v>16.664286000000001</v>
      </c>
      <c r="P2260" s="93"/>
      <c r="Q2260" s="93">
        <f t="shared" si="316"/>
        <v>1099.8428759999999</v>
      </c>
    </row>
    <row r="2261" spans="1:17" s="94" customFormat="1" ht="45" x14ac:dyDescent="0.25">
      <c r="A2261" s="276"/>
      <c r="B2261" s="279"/>
      <c r="C2261" s="269"/>
      <c r="D2261" s="208" t="s">
        <v>30</v>
      </c>
      <c r="E2261" s="96" t="s">
        <v>45</v>
      </c>
      <c r="F2261" s="206" t="s">
        <v>223</v>
      </c>
      <c r="G2261" s="168">
        <f>MROUND(H2261*K2261*I2261/L2261,0.00000001)</f>
        <v>2.5986140000000001E-2</v>
      </c>
      <c r="H2261" s="182">
        <f>H1877</f>
        <v>72</v>
      </c>
      <c r="I2261" s="176">
        <f t="shared" si="315"/>
        <v>5.9551560000000005E-3</v>
      </c>
      <c r="J2261" s="182"/>
      <c r="K2261" s="184">
        <v>4</v>
      </c>
      <c r="L2261" s="184">
        <f>'норма часов'!$H$13</f>
        <v>66</v>
      </c>
      <c r="M2261" s="178" t="str">
        <f>CONCATENATE(H2261," ",F2261," ","в кв.","*",K2261,"кв.","*",I2261,"/",L2261,"чел.")</f>
        <v>72 системы в кв.*4кв.*0,005955156/66чел.</v>
      </c>
      <c r="N2261" s="133">
        <f>N1877</f>
        <v>7250.9742013888936</v>
      </c>
      <c r="O2261" s="142">
        <f>MROUND(G2261*N2261,0.000001)</f>
        <v>188.42483099999998</v>
      </c>
      <c r="P2261" s="93"/>
      <c r="Q2261" s="93">
        <f t="shared" si="316"/>
        <v>12436.038845999999</v>
      </c>
    </row>
    <row r="2262" spans="1:17" s="94" customFormat="1" ht="60" x14ac:dyDescent="0.25">
      <c r="A2262" s="276"/>
      <c r="B2262" s="279"/>
      <c r="C2262" s="269"/>
      <c r="D2262" s="208" t="s">
        <v>86</v>
      </c>
      <c r="E2262" s="96" t="s">
        <v>45</v>
      </c>
      <c r="F2262" s="206" t="s">
        <v>224</v>
      </c>
      <c r="G2262" s="168">
        <f>MROUND(H2262*K2262*I2262/L2262,0.00000001)</f>
        <v>7.6875650000000004E-2</v>
      </c>
      <c r="H2262" s="182">
        <f>H2070</f>
        <v>71</v>
      </c>
      <c r="I2262" s="176">
        <f t="shared" si="315"/>
        <v>5.9551560000000005E-3</v>
      </c>
      <c r="J2262" s="182"/>
      <c r="K2262" s="184">
        <v>12</v>
      </c>
      <c r="L2262" s="184">
        <f>'норма часов'!$H$13</f>
        <v>66</v>
      </c>
      <c r="M2262" s="178" t="str">
        <f>CONCATENATE(H2262," ",F2262," ","в мес.","*",K2262,"мес.","*",I2262,"/",L2262,"чел.")</f>
        <v>71 систем в мес.*12мес.*0,005955156/66чел.</v>
      </c>
      <c r="N2262" s="133">
        <f>N2070</f>
        <v>5985.4138028169009</v>
      </c>
      <c r="O2262" s="142">
        <f>MROUND(G2262*N2262,0.000001)</f>
        <v>460.13257699999997</v>
      </c>
      <c r="P2262" s="93"/>
      <c r="Q2262" s="93">
        <f t="shared" si="316"/>
        <v>30368.750081999999</v>
      </c>
    </row>
    <row r="2263" spans="1:17" s="94" customFormat="1" ht="31.5" x14ac:dyDescent="0.25">
      <c r="A2263" s="276"/>
      <c r="B2263" s="279"/>
      <c r="C2263" s="269"/>
      <c r="D2263" s="211" t="s">
        <v>303</v>
      </c>
      <c r="E2263" s="96" t="s">
        <v>26</v>
      </c>
      <c r="F2263" s="206" t="s">
        <v>26</v>
      </c>
      <c r="G2263" s="168">
        <f>MROUND(H2263*K2263*I2263/L2263,0.000000001)</f>
        <v>3.6091900000000002E-4</v>
      </c>
      <c r="H2263" s="182">
        <f>H2167</f>
        <v>4</v>
      </c>
      <c r="I2263" s="176">
        <f t="shared" si="315"/>
        <v>5.9551560000000005E-3</v>
      </c>
      <c r="J2263" s="182"/>
      <c r="K2263" s="184">
        <v>1</v>
      </c>
      <c r="L2263" s="184">
        <f>'норма часов'!$H$13</f>
        <v>66</v>
      </c>
      <c r="M2263" s="178" t="str">
        <f>CONCATENATE(H2263," ",F2263," ","*",I2263,"/",L2263,"чел.")</f>
        <v>4 шт *0,005955156/66чел.</v>
      </c>
      <c r="N2263" s="133">
        <f>N1591</f>
        <v>71374.072499999995</v>
      </c>
      <c r="O2263" s="142">
        <f>MROUND(G2263*N2263,0.000001)</f>
        <v>25.760258999999998</v>
      </c>
      <c r="P2263" s="93"/>
      <c r="Q2263" s="93">
        <f t="shared" si="316"/>
        <v>1700.1770939999999</v>
      </c>
    </row>
    <row r="2264" spans="1:17" s="94" customFormat="1" ht="30" x14ac:dyDescent="0.25">
      <c r="A2264" s="276"/>
      <c r="B2264" s="279"/>
      <c r="C2264" s="269"/>
      <c r="D2264" s="208" t="s">
        <v>108</v>
      </c>
      <c r="E2264" s="96" t="s">
        <v>26</v>
      </c>
      <c r="F2264" s="206" t="s">
        <v>26</v>
      </c>
      <c r="G2264" s="168">
        <f>MROUND(H2264*K2264*I2264/L2264,0.00000001)</f>
        <v>1.0827600000000001E-3</v>
      </c>
      <c r="H2264" s="182">
        <v>1</v>
      </c>
      <c r="I2264" s="176">
        <f t="shared" si="315"/>
        <v>5.9551560000000005E-3</v>
      </c>
      <c r="J2264" s="182"/>
      <c r="K2264" s="184">
        <v>12</v>
      </c>
      <c r="L2264" s="184">
        <f>'норма часов'!$H$13</f>
        <v>66</v>
      </c>
      <c r="M2264" s="178" t="str">
        <f>CONCATENATE(H2264," ",F2264," ","в мес.","*",K2264,"мес.","*",I2264,"/",L2264,"чел.")</f>
        <v>1 шт в мес.*12мес.*0,005955156/66чел.</v>
      </c>
      <c r="N2264" s="133">
        <f>N1592</f>
        <v>2907.3566666666666</v>
      </c>
      <c r="O2264" s="142">
        <f t="shared" ref="O2264:O2280" si="319">MROUND(G2264*N2264,0.000001)</f>
        <v>3.1479699999999999</v>
      </c>
      <c r="P2264" s="93"/>
      <c r="Q2264" s="93">
        <f t="shared" si="316"/>
        <v>207.76602</v>
      </c>
    </row>
    <row r="2265" spans="1:17" s="94" customFormat="1" ht="31.5" x14ac:dyDescent="0.25">
      <c r="A2265" s="276"/>
      <c r="B2265" s="279"/>
      <c r="C2265" s="269"/>
      <c r="D2265" s="211" t="s">
        <v>304</v>
      </c>
      <c r="E2265" s="96" t="s">
        <v>26</v>
      </c>
      <c r="F2265" s="206" t="s">
        <v>26</v>
      </c>
      <c r="G2265" s="168">
        <f>MROUND(H2265*K2265*I2265/L2265,0.00000001)</f>
        <v>6.4063000000000002E-3</v>
      </c>
      <c r="H2265" s="182">
        <f>H1881</f>
        <v>71</v>
      </c>
      <c r="I2265" s="176">
        <f t="shared" si="315"/>
        <v>5.9551560000000005E-3</v>
      </c>
      <c r="J2265" s="182"/>
      <c r="K2265" s="184">
        <v>1</v>
      </c>
      <c r="L2265" s="184">
        <f>'норма часов'!$H$13</f>
        <v>66</v>
      </c>
      <c r="M2265" s="178" t="str">
        <f>CONCATENATE(H2265," ",F2265," ","*",I2265,"/",L2265,"чел.")</f>
        <v>71 шт *0,005955156/66чел.</v>
      </c>
      <c r="N2265" s="133">
        <f>N1881</f>
        <v>912.11000000000047</v>
      </c>
      <c r="O2265" s="142">
        <f t="shared" si="319"/>
        <v>5.8432499999999994</v>
      </c>
      <c r="P2265" s="93"/>
      <c r="Q2265" s="93">
        <f t="shared" si="316"/>
        <v>385.65449999999998</v>
      </c>
    </row>
    <row r="2266" spans="1:17" s="94" customFormat="1" ht="60" x14ac:dyDescent="0.25">
      <c r="A2266" s="276"/>
      <c r="B2266" s="279"/>
      <c r="C2266" s="269"/>
      <c r="D2266" s="208" t="s">
        <v>31</v>
      </c>
      <c r="E2266" s="96" t="s">
        <v>46</v>
      </c>
      <c r="F2266" s="206" t="s">
        <v>26</v>
      </c>
      <c r="G2266" s="168">
        <f>MROUND(H2266*K2266*I2266/L2266,0.00000001)</f>
        <v>7.9402099999999996E-3</v>
      </c>
      <c r="H2266" s="182">
        <f>H2074</f>
        <v>44</v>
      </c>
      <c r="I2266" s="176">
        <f t="shared" si="315"/>
        <v>5.9551560000000005E-3</v>
      </c>
      <c r="J2266" s="182"/>
      <c r="K2266" s="184">
        <v>2</v>
      </c>
      <c r="L2266" s="184">
        <f>'норма часов'!$H$13</f>
        <v>66</v>
      </c>
      <c r="M2266" s="178" t="str">
        <f>CONCATENATE(H2266," ",F2266," ","*",I2266,"/",L2266,"чел.")</f>
        <v>44 шт *0,005955156/66чел.</v>
      </c>
      <c r="N2266" s="133">
        <f>N2074</f>
        <v>4928.2551136363654</v>
      </c>
      <c r="O2266" s="142">
        <f t="shared" si="319"/>
        <v>39.131380999999998</v>
      </c>
      <c r="P2266" s="93"/>
      <c r="Q2266" s="93">
        <f t="shared" si="316"/>
        <v>2582.6711459999997</v>
      </c>
    </row>
    <row r="2267" spans="1:17" s="94" customFormat="1" ht="30" x14ac:dyDescent="0.25">
      <c r="A2267" s="276"/>
      <c r="B2267" s="279"/>
      <c r="C2267" s="269"/>
      <c r="D2267" s="208" t="s">
        <v>109</v>
      </c>
      <c r="E2267" s="96" t="s">
        <v>45</v>
      </c>
      <c r="F2267" s="206" t="s">
        <v>211</v>
      </c>
      <c r="G2267" s="168">
        <f>MROUND(H2267*K2267*I2267/L2267,0.00000001)</f>
        <v>1.8046000000000002E-4</v>
      </c>
      <c r="H2267" s="182">
        <v>1</v>
      </c>
      <c r="I2267" s="176">
        <f t="shared" si="315"/>
        <v>5.9551560000000005E-3</v>
      </c>
      <c r="J2267" s="182"/>
      <c r="K2267" s="184">
        <v>2</v>
      </c>
      <c r="L2267" s="184">
        <f>'норма часов'!$H$13</f>
        <v>66</v>
      </c>
      <c r="M2267" s="178" t="str">
        <f>CONCATENATE(H2267," ",F2267," ","в мес.","*",K2267,"*",I2267,"/",L2267,"чел.")</f>
        <v>1  система(2 раза в год (зима, лето) в мес.*2*0,005955156/66чел.</v>
      </c>
      <c r="N2267" s="133">
        <f>N1595</f>
        <v>9378.1450000000004</v>
      </c>
      <c r="O2267" s="142">
        <f t="shared" si="319"/>
        <v>1.69238</v>
      </c>
      <c r="P2267" s="93"/>
      <c r="Q2267" s="93">
        <f t="shared" si="316"/>
        <v>111.69708</v>
      </c>
    </row>
    <row r="2268" spans="1:17" s="94" customFormat="1" ht="45" x14ac:dyDescent="0.25">
      <c r="A2268" s="276"/>
      <c r="B2268" s="279"/>
      <c r="C2268" s="269"/>
      <c r="D2268" s="208" t="s">
        <v>110</v>
      </c>
      <c r="E2268" s="96" t="s">
        <v>48</v>
      </c>
      <c r="F2268" s="206" t="s">
        <v>26</v>
      </c>
      <c r="G2268" s="168">
        <f>MROUND(H2268*K2268*I2268/L2268,0.000001)</f>
        <v>2.797E-3</v>
      </c>
      <c r="H2268" s="182">
        <f>H1884</f>
        <v>31</v>
      </c>
      <c r="I2268" s="176">
        <f t="shared" si="315"/>
        <v>5.9551560000000005E-3</v>
      </c>
      <c r="J2268" s="182"/>
      <c r="K2268" s="184">
        <v>1</v>
      </c>
      <c r="L2268" s="184">
        <f>'норма часов'!$H$13</f>
        <v>66</v>
      </c>
      <c r="M2268" s="178" t="str">
        <f>CONCATENATE(H2268," ",F2268," ","*",I2268,"/",L2268,"чел.")</f>
        <v>31 шт *0,005955156/66чел.</v>
      </c>
      <c r="N2268" s="133">
        <f>N1596</f>
        <v>12876.961935483876</v>
      </c>
      <c r="O2268" s="142">
        <f t="shared" si="319"/>
        <v>36.016863000000001</v>
      </c>
      <c r="P2268" s="93"/>
      <c r="Q2268" s="93">
        <f t="shared" si="316"/>
        <v>2377.1129580000002</v>
      </c>
    </row>
    <row r="2269" spans="1:17" s="94" customFormat="1" x14ac:dyDescent="0.25">
      <c r="A2269" s="276"/>
      <c r="B2269" s="279"/>
      <c r="C2269" s="269"/>
      <c r="D2269" s="208" t="s">
        <v>111</v>
      </c>
      <c r="E2269" s="96" t="s">
        <v>48</v>
      </c>
      <c r="F2269" s="206" t="s">
        <v>26</v>
      </c>
      <c r="G2269" s="168">
        <f>MROUND(H2269*K2269*I2269/L2269,0.000000001)</f>
        <v>3.7355069000000005E-2</v>
      </c>
      <c r="H2269" s="182">
        <f>H1693</f>
        <v>414</v>
      </c>
      <c r="I2269" s="176">
        <f t="shared" si="315"/>
        <v>5.9551560000000005E-3</v>
      </c>
      <c r="J2269" s="182"/>
      <c r="K2269" s="184">
        <v>1</v>
      </c>
      <c r="L2269" s="184">
        <f>'норма часов'!$H$13</f>
        <v>66</v>
      </c>
      <c r="M2269" s="178" t="str">
        <f>CONCATENATE(H2269," ",F2269," ","*",I2269,"/",L2269,"чел.")</f>
        <v>414 шт *0,005955156/66чел.</v>
      </c>
      <c r="N2269" s="133">
        <f>N1597</f>
        <v>16978.17173913043</v>
      </c>
      <c r="O2269" s="142">
        <f t="shared" si="319"/>
        <v>634.220777</v>
      </c>
      <c r="P2269" s="93"/>
      <c r="Q2269" s="93">
        <f t="shared" si="316"/>
        <v>41858.571281999997</v>
      </c>
    </row>
    <row r="2270" spans="1:17" s="94" customFormat="1" ht="45" x14ac:dyDescent="0.25">
      <c r="A2270" s="276"/>
      <c r="B2270" s="279"/>
      <c r="C2270" s="269"/>
      <c r="D2270" s="208" t="s">
        <v>112</v>
      </c>
      <c r="E2270" s="96" t="s">
        <v>20</v>
      </c>
      <c r="F2270" s="96" t="s">
        <v>209</v>
      </c>
      <c r="G2270" s="168">
        <f t="shared" ref="G2270:G2275" si="320">MROUND(H2270*K2270*I2270/L2270,0.00000001)</f>
        <v>1.3173530000000001E-2</v>
      </c>
      <c r="H2270" s="182">
        <f>H1886</f>
        <v>73</v>
      </c>
      <c r="I2270" s="176">
        <f t="shared" si="315"/>
        <v>5.9551560000000005E-3</v>
      </c>
      <c r="J2270" s="182"/>
      <c r="K2270" s="184">
        <v>2</v>
      </c>
      <c r="L2270" s="184">
        <f>'норма часов'!$H$13</f>
        <v>66</v>
      </c>
      <c r="M2270" s="178" t="str">
        <f>CONCATENATE(H2270," ",F2270," ","*",I2270,"/",L2270,"чел.")</f>
        <v>73 м2 (обрабатываемая площадь) *0,005955156/66чел.</v>
      </c>
      <c r="N2270" s="133">
        <f>N1598</f>
        <v>5700.7</v>
      </c>
      <c r="O2270" s="142">
        <f t="shared" si="319"/>
        <v>75.098342000000002</v>
      </c>
      <c r="P2270" s="93"/>
      <c r="Q2270" s="93">
        <f t="shared" si="316"/>
        <v>4956.4905720000006</v>
      </c>
    </row>
    <row r="2271" spans="1:17" s="94" customFormat="1" ht="30" x14ac:dyDescent="0.25">
      <c r="A2271" s="276"/>
      <c r="B2271" s="279"/>
      <c r="C2271" s="269"/>
      <c r="D2271" s="208" t="s">
        <v>32</v>
      </c>
      <c r="E2271" s="96" t="s">
        <v>79</v>
      </c>
      <c r="F2271" s="206" t="s">
        <v>212</v>
      </c>
      <c r="G2271" s="168">
        <f t="shared" si="320"/>
        <v>6.4063000000000002E-3</v>
      </c>
      <c r="H2271" s="182">
        <f>H2175</f>
        <v>71</v>
      </c>
      <c r="I2271" s="176">
        <f t="shared" si="315"/>
        <v>5.9551560000000005E-3</v>
      </c>
      <c r="J2271" s="182"/>
      <c r="K2271" s="184">
        <v>1</v>
      </c>
      <c r="L2271" s="184">
        <f>'норма часов'!$H$13</f>
        <v>66</v>
      </c>
      <c r="M2271" s="178" t="str">
        <f>CONCATENATE(H2271," ",F2271," ","*",I2271,"/",L2271,"чел.")</f>
        <v>71 замеров(потребность) *0,005955156/66чел.</v>
      </c>
      <c r="N2271" s="133">
        <f>N1599</f>
        <v>12043.73239436621</v>
      </c>
      <c r="O2271" s="142">
        <f t="shared" si="319"/>
        <v>77.155762999999993</v>
      </c>
      <c r="P2271" s="93"/>
      <c r="Q2271" s="93">
        <f t="shared" si="316"/>
        <v>5092.280358</v>
      </c>
    </row>
    <row r="2272" spans="1:17" s="94" customFormat="1" ht="30" x14ac:dyDescent="0.25">
      <c r="A2272" s="276"/>
      <c r="B2272" s="279"/>
      <c r="C2272" s="269"/>
      <c r="D2272" s="208" t="s">
        <v>113</v>
      </c>
      <c r="E2272" s="96" t="s">
        <v>48</v>
      </c>
      <c r="F2272" s="206" t="s">
        <v>26</v>
      </c>
      <c r="G2272" s="168">
        <f t="shared" si="320"/>
        <v>3.7896449999999998E-2</v>
      </c>
      <c r="H2272" s="182">
        <f>H1792</f>
        <v>35</v>
      </c>
      <c r="I2272" s="176">
        <f t="shared" si="315"/>
        <v>5.9551560000000005E-3</v>
      </c>
      <c r="J2272" s="182"/>
      <c r="K2272" s="184">
        <v>12</v>
      </c>
      <c r="L2272" s="184">
        <f>'норма часов'!$H$13</f>
        <v>66</v>
      </c>
      <c r="M2272" s="178" t="str">
        <f>CONCATENATE(H2272," ",F2272," ","в мес.","*",K2272,"мес.","*",I2272,"/",L2272,"чел.")</f>
        <v>35 шт в мес.*12мес.*0,005955156/66чел.</v>
      </c>
      <c r="N2272" s="133">
        <f>N1696</f>
        <v>3007.4846428571418</v>
      </c>
      <c r="O2272" s="142">
        <f t="shared" si="319"/>
        <v>113.97299099999999</v>
      </c>
      <c r="P2272" s="93"/>
      <c r="Q2272" s="93">
        <f t="shared" si="316"/>
        <v>7522.2174059999998</v>
      </c>
    </row>
    <row r="2273" spans="1:17" s="94" customFormat="1" x14ac:dyDescent="0.25">
      <c r="A2273" s="276"/>
      <c r="B2273" s="279"/>
      <c r="C2273" s="269"/>
      <c r="D2273" s="166" t="s">
        <v>25</v>
      </c>
      <c r="E2273" s="96" t="s">
        <v>26</v>
      </c>
      <c r="F2273" s="206" t="s">
        <v>26</v>
      </c>
      <c r="G2273" s="168">
        <f t="shared" si="320"/>
        <v>5.7746970000000002E-2</v>
      </c>
      <c r="H2273" s="182">
        <f>H1601</f>
        <v>640</v>
      </c>
      <c r="I2273" s="176">
        <f t="shared" si="315"/>
        <v>5.9551560000000005E-3</v>
      </c>
      <c r="J2273" s="182"/>
      <c r="K2273" s="184">
        <v>1</v>
      </c>
      <c r="L2273" s="184">
        <f>'норма часов'!$H$13</f>
        <v>66</v>
      </c>
      <c r="M2273" s="178" t="str">
        <f>CONCATENATE(H2273," ",F2273," ","*",I2273,"/",L2273,"чел.")</f>
        <v>640 шт *0,005955156/66чел.</v>
      </c>
      <c r="N2273" s="133">
        <f>N1601</f>
        <v>434.67837499999985</v>
      </c>
      <c r="O2273" s="142">
        <f t="shared" si="319"/>
        <v>25.101358999999999</v>
      </c>
      <c r="P2273" s="93"/>
      <c r="Q2273" s="93">
        <f t="shared" si="316"/>
        <v>1656.6896939999999</v>
      </c>
    </row>
    <row r="2274" spans="1:17" s="94" customFormat="1" ht="30" x14ac:dyDescent="0.25">
      <c r="A2274" s="276"/>
      <c r="B2274" s="279"/>
      <c r="C2274" s="269"/>
      <c r="D2274" s="208" t="s">
        <v>80</v>
      </c>
      <c r="E2274" s="96" t="s">
        <v>81</v>
      </c>
      <c r="F2274" s="206" t="s">
        <v>213</v>
      </c>
      <c r="G2274" s="168">
        <f t="shared" si="320"/>
        <v>6.4063000000000002E-3</v>
      </c>
      <c r="H2274" s="182">
        <f>H1698</f>
        <v>71</v>
      </c>
      <c r="I2274" s="176">
        <f>I2272</f>
        <v>5.9551560000000005E-3</v>
      </c>
      <c r="J2274" s="182"/>
      <c r="K2274" s="184">
        <v>1</v>
      </c>
      <c r="L2274" s="184">
        <f>'норма часов'!$H$13</f>
        <v>66</v>
      </c>
      <c r="M2274" s="178" t="str">
        <f>CONCATENATE(H2274," ",F2274," ","*",I2274,"/",L2274,"чел.")</f>
        <v>71 отключений(потребность) *0,005955156/66чел.</v>
      </c>
      <c r="N2274" s="133">
        <f>N1602</f>
        <v>5130.6300000000028</v>
      </c>
      <c r="O2274" s="142">
        <f t="shared" si="319"/>
        <v>32.868355000000001</v>
      </c>
      <c r="P2274" s="93"/>
      <c r="Q2274" s="93">
        <f t="shared" si="316"/>
        <v>2169.3114300000002</v>
      </c>
    </row>
    <row r="2275" spans="1:17" s="94" customFormat="1" ht="47.25" x14ac:dyDescent="0.25">
      <c r="A2275" s="276"/>
      <c r="B2275" s="279"/>
      <c r="C2275" s="269"/>
      <c r="D2275" s="211" t="s">
        <v>305</v>
      </c>
      <c r="E2275" s="96" t="s">
        <v>28</v>
      </c>
      <c r="F2275" s="96" t="s">
        <v>312</v>
      </c>
      <c r="G2275" s="168">
        <f t="shared" si="320"/>
        <v>1.281261E-2</v>
      </c>
      <c r="H2275" s="182">
        <f>H1603</f>
        <v>71</v>
      </c>
      <c r="I2275" s="176">
        <f>I2273</f>
        <v>5.9551560000000005E-3</v>
      </c>
      <c r="J2275" s="182"/>
      <c r="K2275" s="184">
        <v>2</v>
      </c>
      <c r="L2275" s="184">
        <f>'норма часов'!$H$13</f>
        <v>66</v>
      </c>
      <c r="M2275" s="178" t="str">
        <f>CONCATENATE(H2275," ",F2275," ","в год","*",K2275," раза в год","*",I2275,"/",L2275,"чел.")</f>
        <v>71 устройство в год*2 раза в год*0,005955156/66чел.</v>
      </c>
      <c r="N2275" s="133">
        <f>N1603</f>
        <v>2850.3500000000035</v>
      </c>
      <c r="O2275" s="142">
        <f t="shared" si="319"/>
        <v>36.520423000000001</v>
      </c>
      <c r="P2275" s="93"/>
      <c r="Q2275" s="93">
        <f t="shared" si="316"/>
        <v>2410.3479179999999</v>
      </c>
    </row>
    <row r="2276" spans="1:17" s="94" customFormat="1" ht="63" x14ac:dyDescent="0.25">
      <c r="A2276" s="276"/>
      <c r="B2276" s="279"/>
      <c r="C2276" s="269"/>
      <c r="D2276" s="211" t="s">
        <v>306</v>
      </c>
      <c r="E2276" s="96" t="s">
        <v>26</v>
      </c>
      <c r="F2276" s="206" t="s">
        <v>26</v>
      </c>
      <c r="G2276" s="168">
        <f>MROUND(H2276*K2276*I2276/L2276,0.0000000001)</f>
        <v>6.4063041999999999E-3</v>
      </c>
      <c r="H2276" s="182">
        <f>H1604</f>
        <v>71</v>
      </c>
      <c r="I2276" s="176">
        <f>I2274</f>
        <v>5.9551560000000005E-3</v>
      </c>
      <c r="J2276" s="182"/>
      <c r="K2276" s="184">
        <v>1</v>
      </c>
      <c r="L2276" s="184">
        <f>'норма часов'!$H$13</f>
        <v>66</v>
      </c>
      <c r="M2276" s="178" t="str">
        <f>CONCATENATE(H2276," ",F2276," ","*",I2276,"/",L2276,"чел.")</f>
        <v>71 шт *0,005955156/66чел.</v>
      </c>
      <c r="N2276" s="133">
        <f>N1604</f>
        <v>6384.7801408450814</v>
      </c>
      <c r="O2276" s="142">
        <f t="shared" si="319"/>
        <v>40.902843999999995</v>
      </c>
      <c r="P2276" s="93"/>
      <c r="Q2276" s="93">
        <f t="shared" si="316"/>
        <v>2699.5877039999996</v>
      </c>
    </row>
    <row r="2277" spans="1:17" s="94" customFormat="1" ht="31.5" x14ac:dyDescent="0.25">
      <c r="A2277" s="276"/>
      <c r="B2277" s="279"/>
      <c r="C2277" s="269"/>
      <c r="D2277" s="209" t="s">
        <v>307</v>
      </c>
      <c r="E2277" s="96" t="s">
        <v>26</v>
      </c>
      <c r="F2277" s="206" t="s">
        <v>26</v>
      </c>
      <c r="G2277" s="168">
        <f>MROUND(H2277*K2277*I2277/L2277,0.00000001)</f>
        <v>6.4063000000000002E-3</v>
      </c>
      <c r="H2277" s="182">
        <f>$H$1605</f>
        <v>71</v>
      </c>
      <c r="I2277" s="176">
        <f>I2272</f>
        <v>5.9551560000000005E-3</v>
      </c>
      <c r="J2277" s="182"/>
      <c r="K2277" s="184">
        <v>1</v>
      </c>
      <c r="L2277" s="184">
        <f>'норма часов'!$H$13</f>
        <v>66</v>
      </c>
      <c r="M2277" s="178" t="str">
        <f>CONCATENATE(H2277," ",F2277," ","в мес.","*",K2277,"мес.","*",I2277,"/",L2277,"чел.")</f>
        <v>71 шт в мес.*1мес.*0,005955156/66чел.</v>
      </c>
      <c r="N2277" s="133">
        <f>$N$1605</f>
        <v>11515.410140845073</v>
      </c>
      <c r="O2277" s="142">
        <f t="shared" si="319"/>
        <v>73.771171999999993</v>
      </c>
      <c r="P2277" s="93"/>
      <c r="Q2277" s="93">
        <f t="shared" si="316"/>
        <v>4868.897352</v>
      </c>
    </row>
    <row r="2278" spans="1:17" s="94" customFormat="1" ht="63" x14ac:dyDescent="0.25">
      <c r="A2278" s="276"/>
      <c r="B2278" s="279"/>
      <c r="C2278" s="269"/>
      <c r="D2278" s="211" t="s">
        <v>308</v>
      </c>
      <c r="E2278" s="96" t="s">
        <v>26</v>
      </c>
      <c r="F2278" s="206" t="s">
        <v>26</v>
      </c>
      <c r="G2278" s="168">
        <f>MROUND(H2278*K2278*I2278/L2278,0.00000001)</f>
        <v>9.0230000000000009E-5</v>
      </c>
      <c r="H2278" s="182">
        <f>$H$1606</f>
        <v>1</v>
      </c>
      <c r="I2278" s="176">
        <f>I2273</f>
        <v>5.9551560000000005E-3</v>
      </c>
      <c r="J2278" s="182"/>
      <c r="K2278" s="184">
        <v>1</v>
      </c>
      <c r="L2278" s="184">
        <f>'норма часов'!$H$13</f>
        <v>66</v>
      </c>
      <c r="M2278" s="178" t="str">
        <f>CONCATENATE(H2278," ",F2278," ","в мес.","*",K2278,"мес.","*",I2278,"/",L2278,"чел.")</f>
        <v>1 шт в мес.*1мес.*0,005955156/66чел.</v>
      </c>
      <c r="N2278" s="133">
        <f>$N$1606</f>
        <v>34204.199999999997</v>
      </c>
      <c r="O2278" s="142">
        <f t="shared" si="319"/>
        <v>3.0862449999999999</v>
      </c>
      <c r="P2278" s="93"/>
      <c r="Q2278" s="93">
        <f t="shared" si="316"/>
        <v>203.69217</v>
      </c>
    </row>
    <row r="2279" spans="1:17" s="94" customFormat="1" ht="15.75" x14ac:dyDescent="0.25">
      <c r="A2279" s="276"/>
      <c r="B2279" s="279"/>
      <c r="C2279" s="269"/>
      <c r="D2279" s="211" t="s">
        <v>311</v>
      </c>
      <c r="E2279" s="96" t="s">
        <v>26</v>
      </c>
      <c r="F2279" s="206" t="s">
        <v>26</v>
      </c>
      <c r="G2279" s="168">
        <f>MROUND(H2279*K2279*I2279/L2279,0.00000001)</f>
        <v>2.3459700000000002E-3</v>
      </c>
      <c r="H2279" s="182">
        <f>$H$1607</f>
        <v>26</v>
      </c>
      <c r="I2279" s="176">
        <f>I2274</f>
        <v>5.9551560000000005E-3</v>
      </c>
      <c r="J2279" s="182"/>
      <c r="K2279" s="184">
        <v>1</v>
      </c>
      <c r="L2279" s="184">
        <f>'норма часов'!$H$13</f>
        <v>66</v>
      </c>
      <c r="M2279" s="178" t="str">
        <f>CONCATENATE(H2279," ",F2279," ","в мес.","*",K2279,"мес.","*",I2279,"/",L2279,"чел.")</f>
        <v>26 шт в мес.*1мес.*0,005955156/66чел.</v>
      </c>
      <c r="N2279" s="133">
        <f>$N$1607</f>
        <v>20920</v>
      </c>
      <c r="O2279" s="142">
        <f t="shared" si="319"/>
        <v>49.077691999999999</v>
      </c>
      <c r="P2279" s="93"/>
      <c r="Q2279" s="93">
        <f t="shared" si="316"/>
        <v>3239.1276720000001</v>
      </c>
    </row>
    <row r="2280" spans="1:17" s="94" customFormat="1" ht="45" x14ac:dyDescent="0.25">
      <c r="A2280" s="276"/>
      <c r="B2280" s="279"/>
      <c r="C2280" s="269"/>
      <c r="D2280" s="208" t="s">
        <v>33</v>
      </c>
      <c r="E2280" s="96" t="s">
        <v>28</v>
      </c>
      <c r="F2280" s="206" t="s">
        <v>26</v>
      </c>
      <c r="G2280" s="168">
        <f>MROUND(H2280*K2280*I2280/L2280,0.00000001)</f>
        <v>7.6875650000000004E-2</v>
      </c>
      <c r="H2280" s="182">
        <f>H1896</f>
        <v>71</v>
      </c>
      <c r="I2280" s="176">
        <f>I2275</f>
        <v>5.9551560000000005E-3</v>
      </c>
      <c r="J2280" s="182"/>
      <c r="K2280" s="184">
        <v>12</v>
      </c>
      <c r="L2280" s="184">
        <f>'норма часов'!$H$13</f>
        <v>66</v>
      </c>
      <c r="M2280" s="178" t="str">
        <f>CONCATENATE(H2280," ",F2280," ","в мес.","*",K2280,"мес.","*",I2280,"/",L2280,"чел.")</f>
        <v>71 шт в мес.*12мес.*0,005955156/66чел.</v>
      </c>
      <c r="N2280" s="133">
        <f>N1896</f>
        <v>2508.308321596242</v>
      </c>
      <c r="O2280" s="142">
        <f t="shared" si="319"/>
        <v>192.827833</v>
      </c>
      <c r="P2280" s="93"/>
      <c r="Q2280" s="93">
        <f t="shared" si="316"/>
        <v>12726.636978</v>
      </c>
    </row>
    <row r="2281" spans="1:17" s="94" customFormat="1" ht="28.5" x14ac:dyDescent="0.25">
      <c r="A2281" s="276"/>
      <c r="B2281" s="279"/>
      <c r="C2281" s="201" t="s">
        <v>256</v>
      </c>
      <c r="D2281" s="208"/>
      <c r="E2281" s="96"/>
      <c r="F2281" s="206"/>
      <c r="G2281" s="168"/>
      <c r="H2281" s="182"/>
      <c r="I2281" s="176"/>
      <c r="J2281" s="182"/>
      <c r="K2281" s="184"/>
      <c r="L2281" s="184"/>
      <c r="M2281" s="178"/>
      <c r="N2281" s="139"/>
      <c r="O2281" s="140">
        <f>SUM(O2259:O2280)</f>
        <v>2180.8755120000001</v>
      </c>
      <c r="P2281" s="93"/>
      <c r="Q2281" s="93">
        <f t="shared" si="316"/>
        <v>0</v>
      </c>
    </row>
    <row r="2282" spans="1:17" s="94" customFormat="1" x14ac:dyDescent="0.25">
      <c r="A2282" s="276"/>
      <c r="B2282" s="279"/>
      <c r="C2282" s="198" t="s">
        <v>65</v>
      </c>
      <c r="D2282" s="208" t="s">
        <v>115</v>
      </c>
      <c r="E2282" s="96" t="s">
        <v>116</v>
      </c>
      <c r="F2282" s="206" t="s">
        <v>214</v>
      </c>
      <c r="G2282" s="168">
        <f>MROUND(H2282*K2282*I2282/L2282,0.0000000001)</f>
        <v>6.4063041999999999E-3</v>
      </c>
      <c r="H2282" s="182">
        <f>H1610</f>
        <v>71</v>
      </c>
      <c r="I2282" s="176">
        <f>I2280</f>
        <v>5.9551560000000005E-3</v>
      </c>
      <c r="J2282" s="182"/>
      <c r="K2282" s="184">
        <v>1</v>
      </c>
      <c r="L2282" s="184">
        <f>'норма часов'!$H$13</f>
        <v>66</v>
      </c>
      <c r="M2282" s="178" t="str">
        <f>CONCATENATE(H2282," ",F2282," ","*",I2282,"/",L2282,"чел.")</f>
        <v>71 учреждений *0,005955156/66чел.</v>
      </c>
      <c r="N2282" s="133">
        <f>N1610</f>
        <v>59300</v>
      </c>
      <c r="O2282" s="142">
        <f t="shared" ref="O2282:O2296" si="321">MROUND(G2282*N2282,0.000001)</f>
        <v>379.89383899999996</v>
      </c>
      <c r="P2282" s="93"/>
      <c r="Q2282" s="93">
        <f t="shared" si="316"/>
        <v>25072.993373999998</v>
      </c>
    </row>
    <row r="2283" spans="1:17" s="94" customFormat="1" x14ac:dyDescent="0.25">
      <c r="A2283" s="276"/>
      <c r="B2283" s="279"/>
      <c r="C2283" s="269" t="s">
        <v>66</v>
      </c>
      <c r="D2283" s="208" t="s">
        <v>34</v>
      </c>
      <c r="E2283" s="96" t="s">
        <v>47</v>
      </c>
      <c r="F2283" s="206" t="s">
        <v>215</v>
      </c>
      <c r="G2283" s="168">
        <f>MROUND(H2283*K2283*I2283/L2283,0.000000001)</f>
        <v>7.6875650000000004E-2</v>
      </c>
      <c r="H2283" s="182">
        <f>H1611</f>
        <v>71</v>
      </c>
      <c r="I2283" s="176">
        <f t="shared" si="315"/>
        <v>5.9551560000000005E-3</v>
      </c>
      <c r="J2283" s="182"/>
      <c r="K2283" s="184">
        <v>12</v>
      </c>
      <c r="L2283" s="184">
        <f>'норма часов'!$H$13</f>
        <v>66</v>
      </c>
      <c r="M2283" s="178" t="str">
        <f>CONCATENATE(H2283," ",F2283," ","в мес.","*",K2283,"мес.","*",I2283,"/",L2283,"чел.")</f>
        <v>71 зданий в мес.*12мес.*0,005955156/66чел.</v>
      </c>
      <c r="N2283" s="133">
        <f>N1611</f>
        <v>4910.5833215962439</v>
      </c>
      <c r="O2283" s="142">
        <f t="shared" si="321"/>
        <v>377.50428499999998</v>
      </c>
      <c r="P2283" s="93"/>
      <c r="Q2283" s="93">
        <f t="shared" si="316"/>
        <v>24915.282809999997</v>
      </c>
    </row>
    <row r="2284" spans="1:17" s="94" customFormat="1" x14ac:dyDescent="0.25">
      <c r="A2284" s="276"/>
      <c r="B2284" s="279"/>
      <c r="C2284" s="269"/>
      <c r="D2284" s="208" t="s">
        <v>117</v>
      </c>
      <c r="E2284" s="96" t="s">
        <v>19</v>
      </c>
      <c r="F2284" s="206" t="s">
        <v>216</v>
      </c>
      <c r="G2284" s="168">
        <f t="shared" ref="G2284:G2289" si="322">MROUND(H2284*K2284*I2284/L2284,0.00000001)</f>
        <v>0.22449134000000001</v>
      </c>
      <c r="H2284" s="182">
        <f>H1612</f>
        <v>2488</v>
      </c>
      <c r="I2284" s="176">
        <f t="shared" si="315"/>
        <v>5.9551560000000005E-3</v>
      </c>
      <c r="J2284" s="182"/>
      <c r="K2284" s="184">
        <v>1</v>
      </c>
      <c r="L2284" s="184">
        <f>'норма часов'!$H$13</f>
        <v>66</v>
      </c>
      <c r="M2284" s="178" t="str">
        <f>CONCATENATE(H2284," ",F2284," ","*",I2284,"/",L2284,"чел.")</f>
        <v>2488 чел. в год *0,005955156/66чел.</v>
      </c>
      <c r="N2284" s="133">
        <f>N1612</f>
        <v>1938.2379903536978</v>
      </c>
      <c r="O2284" s="142">
        <f t="shared" si="321"/>
        <v>435.11764399999998</v>
      </c>
      <c r="P2284" s="93"/>
      <c r="Q2284" s="93">
        <f t="shared" si="316"/>
        <v>28717.764503999999</v>
      </c>
    </row>
    <row r="2285" spans="1:17" s="94" customFormat="1" ht="30" x14ac:dyDescent="0.25">
      <c r="A2285" s="276"/>
      <c r="B2285" s="279"/>
      <c r="C2285" s="269"/>
      <c r="D2285" s="208" t="s">
        <v>39</v>
      </c>
      <c r="E2285" s="96" t="s">
        <v>44</v>
      </c>
      <c r="F2285" s="206" t="s">
        <v>217</v>
      </c>
      <c r="G2285" s="168">
        <f t="shared" si="322"/>
        <v>6.31607E-3</v>
      </c>
      <c r="H2285" s="182">
        <f>H1709</f>
        <v>70</v>
      </c>
      <c r="I2285" s="176">
        <f t="shared" ref="I2285:I2301" si="323">I2284</f>
        <v>5.9551560000000005E-3</v>
      </c>
      <c r="J2285" s="182"/>
      <c r="K2285" s="184">
        <v>1</v>
      </c>
      <c r="L2285" s="184">
        <f>'норма часов'!$H$13</f>
        <v>66</v>
      </c>
      <c r="M2285" s="178" t="str">
        <f>CONCATENATE(H2285," ",F2285," (по 1 ЭЦП на 1 учреждение. Срок сертификата ЭЦП 1 год) ","*",I2285,"/",L2285,"чел.")</f>
        <v>70 ЭЦП (по 1 ЭЦП на 1 учреждение. Срок сертификата ЭЦП 1 год) *0,005955156/66чел.</v>
      </c>
      <c r="N2285" s="133">
        <f>N1613</f>
        <v>8099.5499999999965</v>
      </c>
      <c r="O2285" s="142">
        <f t="shared" si="321"/>
        <v>51.157325</v>
      </c>
      <c r="P2285" s="93"/>
      <c r="Q2285" s="93">
        <f t="shared" si="316"/>
        <v>3376.3834499999998</v>
      </c>
    </row>
    <row r="2286" spans="1:17" s="94" customFormat="1" ht="30" x14ac:dyDescent="0.25">
      <c r="A2286" s="276"/>
      <c r="B2286" s="279"/>
      <c r="C2286" s="269"/>
      <c r="D2286" s="208" t="s">
        <v>37</v>
      </c>
      <c r="E2286" s="96" t="s">
        <v>42</v>
      </c>
      <c r="F2286" s="206" t="s">
        <v>218</v>
      </c>
      <c r="G2286" s="168">
        <f t="shared" si="322"/>
        <v>6.31607E-3</v>
      </c>
      <c r="H2286" s="182">
        <f>H1710</f>
        <v>70</v>
      </c>
      <c r="I2286" s="176">
        <f t="shared" si="323"/>
        <v>5.9551560000000005E-3</v>
      </c>
      <c r="J2286" s="182"/>
      <c r="K2286" s="184">
        <v>1</v>
      </c>
      <c r="L2286" s="184">
        <f>'норма часов'!$H$13</f>
        <v>66</v>
      </c>
      <c r="M2286" s="178" t="str">
        <f>CONCATENATE(H2286," ",F2286," (по 1 отчету на 1 учреждение) ","*",I2286,"/",L2286,"чел.")</f>
        <v>70 отчетов (по 1 отчету на 1 учреждение) *0,005955156/66чел.</v>
      </c>
      <c r="N2286" s="133">
        <f>N1998</f>
        <v>6840.8400000000101</v>
      </c>
      <c r="O2286" s="142">
        <f t="shared" si="321"/>
        <v>43.207223999999997</v>
      </c>
      <c r="P2286" s="93"/>
      <c r="Q2286" s="93">
        <f t="shared" si="316"/>
        <v>2851.6767839999998</v>
      </c>
    </row>
    <row r="2287" spans="1:17" s="94" customFormat="1" ht="30" x14ac:dyDescent="0.25">
      <c r="A2287" s="276"/>
      <c r="B2287" s="279"/>
      <c r="C2287" s="269"/>
      <c r="D2287" s="208" t="s">
        <v>38</v>
      </c>
      <c r="E2287" s="96" t="s">
        <v>43</v>
      </c>
      <c r="F2287" s="206" t="s">
        <v>219</v>
      </c>
      <c r="G2287" s="168">
        <f t="shared" si="322"/>
        <v>3.3024049999999999E-2</v>
      </c>
      <c r="H2287" s="182">
        <f>H1711</f>
        <v>366</v>
      </c>
      <c r="I2287" s="176">
        <f t="shared" si="323"/>
        <v>5.9551560000000005E-3</v>
      </c>
      <c r="J2287" s="182"/>
      <c r="K2287" s="184">
        <v>1</v>
      </c>
      <c r="L2287" s="184">
        <f>'норма часов'!$H$13</f>
        <v>66</v>
      </c>
      <c r="M2287" s="178" t="str">
        <f>CONCATENATE(H2287," ",F2287," (заявленная потребность руководителями учреждений) ","*",I2287,"/",L2287,"чел.")</f>
        <v>366 мест (заявленная потребность руководителями учреждений) *0,005955156/66чел.</v>
      </c>
      <c r="N2287" s="133">
        <f>N1615</f>
        <v>1140.1400000000006</v>
      </c>
      <c r="O2287" s="142">
        <f t="shared" si="321"/>
        <v>37.65204</v>
      </c>
      <c r="P2287" s="93"/>
      <c r="Q2287" s="93">
        <f t="shared" si="316"/>
        <v>2485.0346399999999</v>
      </c>
    </row>
    <row r="2288" spans="1:17" s="94" customFormat="1" x14ac:dyDescent="0.25">
      <c r="A2288" s="276"/>
      <c r="B2288" s="279"/>
      <c r="C2288" s="269"/>
      <c r="D2288" s="208" t="s">
        <v>118</v>
      </c>
      <c r="E2288" s="96" t="s">
        <v>19</v>
      </c>
      <c r="F2288" s="206" t="s">
        <v>19</v>
      </c>
      <c r="G2288" s="168">
        <f t="shared" si="322"/>
        <v>0.22449134000000001</v>
      </c>
      <c r="H2288" s="182">
        <f>H2096</f>
        <v>2488</v>
      </c>
      <c r="I2288" s="176">
        <f t="shared" si="323"/>
        <v>5.9551560000000005E-3</v>
      </c>
      <c r="J2288" s="182"/>
      <c r="K2288" s="184">
        <v>1</v>
      </c>
      <c r="L2288" s="184">
        <f>'норма часов'!$H$13</f>
        <v>66</v>
      </c>
      <c r="M2288" s="178" t="str">
        <f>CONCATENATE(H2288," ",F2288," ","*",I2288,"/",L2288,"чел.")</f>
        <v>2488 чел. *0,005955156/66чел.</v>
      </c>
      <c r="N2288" s="133">
        <f>N1616</f>
        <v>513.06302652733109</v>
      </c>
      <c r="O2288" s="142">
        <f t="shared" si="321"/>
        <v>115.17820599999999</v>
      </c>
      <c r="P2288" s="93"/>
      <c r="Q2288" s="93">
        <f t="shared" si="316"/>
        <v>7601.7615959999994</v>
      </c>
    </row>
    <row r="2289" spans="1:17" s="94" customFormat="1" ht="30" x14ac:dyDescent="0.25">
      <c r="A2289" s="276"/>
      <c r="B2289" s="279"/>
      <c r="C2289" s="269"/>
      <c r="D2289" s="208" t="s">
        <v>35</v>
      </c>
      <c r="E2289" s="96" t="s">
        <v>19</v>
      </c>
      <c r="F2289" s="206" t="s">
        <v>19</v>
      </c>
      <c r="G2289" s="168">
        <f t="shared" si="322"/>
        <v>1.6421789999999999E-2</v>
      </c>
      <c r="H2289" s="182">
        <f>H1713</f>
        <v>182</v>
      </c>
      <c r="I2289" s="176">
        <f t="shared" si="323"/>
        <v>5.9551560000000005E-3</v>
      </c>
      <c r="J2289" s="182"/>
      <c r="K2289" s="184">
        <v>1</v>
      </c>
      <c r="L2289" s="184">
        <f>'норма часов'!$H$13</f>
        <v>66</v>
      </c>
      <c r="M2289" s="178" t="str">
        <f>CONCATENATE(H2289," ",F2289," (заявленная потребность руководителями учреждений) ","*",I2289,"/",L2289,"чел.")</f>
        <v>182 чел. (заявленная потребность руководителями учреждений) *0,005955156/66чел.</v>
      </c>
      <c r="N2289" s="133">
        <f>N1617</f>
        <v>798.09791208791194</v>
      </c>
      <c r="O2289" s="142">
        <f t="shared" si="321"/>
        <v>13.106195999999999</v>
      </c>
      <c r="P2289" s="93"/>
      <c r="Q2289" s="93">
        <f t="shared" si="316"/>
        <v>865.00893599999995</v>
      </c>
    </row>
    <row r="2290" spans="1:17" s="94" customFormat="1" ht="30" x14ac:dyDescent="0.25">
      <c r="A2290" s="276"/>
      <c r="B2290" s="279"/>
      <c r="C2290" s="269"/>
      <c r="D2290" s="208" t="s">
        <v>36</v>
      </c>
      <c r="E2290" s="96" t="s">
        <v>19</v>
      </c>
      <c r="F2290" s="206" t="s">
        <v>19</v>
      </c>
      <c r="G2290" s="168">
        <f>MROUND(H2290*K2290*I2290/L2290,0.000000001)</f>
        <v>1.3805134E-2</v>
      </c>
      <c r="H2290" s="182">
        <f>H1714</f>
        <v>153</v>
      </c>
      <c r="I2290" s="176">
        <f t="shared" si="323"/>
        <v>5.9551560000000005E-3</v>
      </c>
      <c r="J2290" s="182"/>
      <c r="K2290" s="184">
        <v>1</v>
      </c>
      <c r="L2290" s="184">
        <f>'норма часов'!$H$13</f>
        <v>66</v>
      </c>
      <c r="M2290" s="178" t="str">
        <f>CONCATENATE(H2290," ",F2290," (заявленная потребность руководителями учреждений) ","*",I2290,"/",L2290,"чел.")</f>
        <v>153 чел. (заявленная потребность руководителями учреждений) *0,005955156/66чел.</v>
      </c>
      <c r="N2290" s="133">
        <f>N1618</f>
        <v>1710.2100000000016</v>
      </c>
      <c r="O2290" s="142">
        <f t="shared" si="321"/>
        <v>23.609677999999999</v>
      </c>
      <c r="P2290" s="93"/>
      <c r="Q2290" s="93">
        <f t="shared" si="316"/>
        <v>1558.238748</v>
      </c>
    </row>
    <row r="2291" spans="1:17" s="94" customFormat="1" ht="30" x14ac:dyDescent="0.25">
      <c r="A2291" s="276"/>
      <c r="B2291" s="279"/>
      <c r="C2291" s="269"/>
      <c r="D2291" s="208" t="s">
        <v>119</v>
      </c>
      <c r="E2291" s="96" t="s">
        <v>19</v>
      </c>
      <c r="F2291" s="206" t="s">
        <v>19</v>
      </c>
      <c r="G2291" s="168">
        <f>MROUND(H2291*K2291*I2291/L2291,0.000001)</f>
        <v>1.0376E-2</v>
      </c>
      <c r="H2291" s="182">
        <f>H1715</f>
        <v>115</v>
      </c>
      <c r="I2291" s="176">
        <f t="shared" si="323"/>
        <v>5.9551560000000005E-3</v>
      </c>
      <c r="J2291" s="182"/>
      <c r="K2291" s="184">
        <v>1</v>
      </c>
      <c r="L2291" s="184">
        <f>'норма часов'!$H$13</f>
        <v>66</v>
      </c>
      <c r="M2291" s="178" t="str">
        <f>CONCATENATE(H2291," ",F2291," (заявленная потребность руководителями учреждений) ","*",I2291,"/",L2291,"чел.")</f>
        <v>115 чел. (заявленная потребность руководителями учреждений) *0,005955156/66чел.</v>
      </c>
      <c r="N2291" s="133">
        <f>N1619</f>
        <v>3648.4485217391343</v>
      </c>
      <c r="O2291" s="142">
        <f t="shared" si="321"/>
        <v>37.856301999999999</v>
      </c>
      <c r="P2291" s="93"/>
      <c r="Q2291" s="93">
        <f t="shared" si="316"/>
        <v>2498.5159319999998</v>
      </c>
    </row>
    <row r="2292" spans="1:17" s="94" customFormat="1" ht="31.5" x14ac:dyDescent="0.25">
      <c r="A2292" s="276"/>
      <c r="B2292" s="279"/>
      <c r="C2292" s="269"/>
      <c r="D2292" s="211" t="s">
        <v>309</v>
      </c>
      <c r="E2292" s="96" t="s">
        <v>19</v>
      </c>
      <c r="F2292" s="206" t="s">
        <v>19</v>
      </c>
      <c r="G2292" s="168">
        <f>MROUND(H2292*K2292*I2292/L2292,0.000001)</f>
        <v>0.224491</v>
      </c>
      <c r="H2292" s="182">
        <f>H1716</f>
        <v>2488</v>
      </c>
      <c r="I2292" s="176">
        <f t="shared" si="323"/>
        <v>5.9551560000000005E-3</v>
      </c>
      <c r="J2292" s="182"/>
      <c r="K2292" s="184">
        <v>1</v>
      </c>
      <c r="L2292" s="184">
        <f>'норма часов'!$H$13</f>
        <v>66</v>
      </c>
      <c r="M2292" s="178" t="str">
        <f>CONCATENATE(H2292," ",F2292," (заявленная потребность руководителями учреждений) ","*",I2292,"/",L2292,"чел.")</f>
        <v>2488 чел. (заявленная потребность руководителями учреждений) *0,005955156/66чел.</v>
      </c>
      <c r="N2292" s="133">
        <f>$N$1620</f>
        <v>570.06999999999982</v>
      </c>
      <c r="O2292" s="142">
        <f t="shared" si="321"/>
        <v>127.975584</v>
      </c>
      <c r="P2292" s="93"/>
      <c r="Q2292" s="93">
        <f t="shared" si="316"/>
        <v>8446.3885439999995</v>
      </c>
    </row>
    <row r="2293" spans="1:17" s="94" customFormat="1" x14ac:dyDescent="0.25">
      <c r="A2293" s="276"/>
      <c r="B2293" s="279"/>
      <c r="C2293" s="269"/>
      <c r="D2293" s="166"/>
      <c r="E2293" s="166"/>
      <c r="F2293" s="206" t="s">
        <v>19</v>
      </c>
      <c r="G2293" s="168"/>
      <c r="H2293" s="182">
        <f>H1717</f>
        <v>0</v>
      </c>
      <c r="I2293" s="176">
        <f t="shared" si="323"/>
        <v>5.9551560000000005E-3</v>
      </c>
      <c r="J2293" s="182"/>
      <c r="K2293" s="184">
        <v>1</v>
      </c>
      <c r="L2293" s="184">
        <f>'норма часов'!$H$13</f>
        <v>66</v>
      </c>
      <c r="M2293" s="178"/>
      <c r="N2293" s="133">
        <f>N1621</f>
        <v>0</v>
      </c>
      <c r="O2293" s="142">
        <f t="shared" si="321"/>
        <v>0</v>
      </c>
      <c r="P2293" s="93"/>
      <c r="Q2293" s="93"/>
    </row>
    <row r="2294" spans="1:17" s="94" customFormat="1" x14ac:dyDescent="0.25">
      <c r="A2294" s="276"/>
      <c r="B2294" s="279"/>
      <c r="C2294" s="269"/>
      <c r="D2294" s="166" t="s">
        <v>287</v>
      </c>
      <c r="E2294" s="166" t="s">
        <v>26</v>
      </c>
      <c r="F2294" s="166" t="s">
        <v>26</v>
      </c>
      <c r="G2294" s="168">
        <f>MROUND(H2294*K2294*I2294/L2294,0.00000001)</f>
        <v>6.31607E-3</v>
      </c>
      <c r="H2294" s="182">
        <f>H1622</f>
        <v>70</v>
      </c>
      <c r="I2294" s="176">
        <f t="shared" si="323"/>
        <v>5.9551560000000005E-3</v>
      </c>
      <c r="J2294" s="182"/>
      <c r="K2294" s="184">
        <v>1</v>
      </c>
      <c r="L2294" s="184">
        <f>'норма часов'!$H$13</f>
        <v>66</v>
      </c>
      <c r="M2294" s="178" t="str">
        <f>CONCATENATE(H2294," ",F2294," ","*",I2294,"/",L2294,"чел.")</f>
        <v>70 шт *0,005955156/66чел.</v>
      </c>
      <c r="N2294" s="133">
        <f>N1622</f>
        <v>68260.180000000037</v>
      </c>
      <c r="O2294" s="142">
        <f t="shared" si="321"/>
        <v>431.13607500000001</v>
      </c>
      <c r="P2294" s="93"/>
      <c r="Q2294" s="93">
        <f t="shared" si="316"/>
        <v>28454.980950000001</v>
      </c>
    </row>
    <row r="2295" spans="1:17" s="94" customFormat="1" x14ac:dyDescent="0.25">
      <c r="A2295" s="276"/>
      <c r="B2295" s="279"/>
      <c r="C2295" s="269"/>
      <c r="D2295" s="166" t="s">
        <v>284</v>
      </c>
      <c r="E2295" s="166" t="s">
        <v>26</v>
      </c>
      <c r="F2295" s="206" t="s">
        <v>26</v>
      </c>
      <c r="G2295" s="168">
        <f>MROUND(H2295*K2295*I2295/L2295,0.00000001)</f>
        <v>6.31607E-3</v>
      </c>
      <c r="H2295" s="182">
        <f>$H$1623</f>
        <v>70</v>
      </c>
      <c r="I2295" s="176">
        <f t="shared" si="323"/>
        <v>5.9551560000000005E-3</v>
      </c>
      <c r="J2295" s="182"/>
      <c r="K2295" s="184">
        <v>1</v>
      </c>
      <c r="L2295" s="184">
        <f>'норма часов'!$H$13</f>
        <v>66</v>
      </c>
      <c r="M2295" s="178" t="str">
        <f>CONCATENATE(H2295," ",F2295," ","*",I2295,"/",L2295,"чел.")</f>
        <v>70 шт *0,005955156/66чел.</v>
      </c>
      <c r="N2295" s="133">
        <f>$N$1623</f>
        <v>24000</v>
      </c>
      <c r="O2295" s="142">
        <f t="shared" si="321"/>
        <v>151.58568</v>
      </c>
      <c r="P2295" s="93"/>
      <c r="Q2295" s="93">
        <f t="shared" si="316"/>
        <v>10004.65488</v>
      </c>
    </row>
    <row r="2296" spans="1:17" s="94" customFormat="1" x14ac:dyDescent="0.25">
      <c r="A2296" s="276"/>
      <c r="B2296" s="279"/>
      <c r="C2296" s="269"/>
      <c r="D2296" s="208" t="s">
        <v>121</v>
      </c>
      <c r="E2296" s="96" t="s">
        <v>122</v>
      </c>
      <c r="F2296" s="206" t="s">
        <v>220</v>
      </c>
      <c r="G2296" s="168">
        <f>MROUND(H2296*K2296*I2296/L2296,0.00000001)</f>
        <v>6.31607E-3</v>
      </c>
      <c r="H2296" s="182">
        <f>H1624</f>
        <v>70</v>
      </c>
      <c r="I2296" s="176">
        <f>I2292</f>
        <v>5.9551560000000005E-3</v>
      </c>
      <c r="J2296" s="182"/>
      <c r="K2296" s="184">
        <v>1</v>
      </c>
      <c r="L2296" s="184">
        <f>'норма часов'!$H$13</f>
        <v>66</v>
      </c>
      <c r="M2296" s="178" t="str">
        <f>CONCATENATE(H2296," ",F2296," ","*",I2296,"/",L2296,"чел.")</f>
        <v>70 сайтов *0,005955156/66чел.</v>
      </c>
      <c r="N2296" s="133">
        <f>N1624</f>
        <v>5928.7299999999959</v>
      </c>
      <c r="O2296" s="142">
        <f t="shared" si="321"/>
        <v>37.446273999999995</v>
      </c>
      <c r="P2296" s="93"/>
      <c r="Q2296" s="93">
        <f t="shared" si="316"/>
        <v>2471.4540839999995</v>
      </c>
    </row>
    <row r="2297" spans="1:17" s="94" customFormat="1" x14ac:dyDescent="0.25">
      <c r="A2297" s="276"/>
      <c r="B2297" s="279"/>
      <c r="C2297" s="201" t="s">
        <v>257</v>
      </c>
      <c r="D2297" s="208"/>
      <c r="E2297" s="96"/>
      <c r="F2297" s="206"/>
      <c r="G2297" s="168"/>
      <c r="H2297" s="182"/>
      <c r="I2297" s="176"/>
      <c r="J2297" s="182"/>
      <c r="K2297" s="184"/>
      <c r="L2297" s="184"/>
      <c r="M2297" s="178"/>
      <c r="N2297" s="139"/>
      <c r="O2297" s="140">
        <f>SUM(O2283:O2296)</f>
        <v>1882.5325129999999</v>
      </c>
      <c r="P2297" s="93"/>
      <c r="Q2297" s="93"/>
    </row>
    <row r="2298" spans="1:17" s="94" customFormat="1" ht="25.5" x14ac:dyDescent="0.25">
      <c r="A2298" s="276"/>
      <c r="B2298" s="279"/>
      <c r="C2298" s="198" t="s">
        <v>207</v>
      </c>
      <c r="D2298" s="166"/>
      <c r="E2298" s="166"/>
      <c r="F2298" s="210" t="s">
        <v>206</v>
      </c>
      <c r="G2298" s="168"/>
      <c r="H2298" s="182">
        <f>H1626</f>
        <v>0</v>
      </c>
      <c r="I2298" s="176">
        <f>I2296</f>
        <v>5.9551560000000005E-3</v>
      </c>
      <c r="J2298" s="182"/>
      <c r="K2298" s="184">
        <v>12</v>
      </c>
      <c r="L2298" s="184">
        <f>'норма часов'!$H$13</f>
        <v>66</v>
      </c>
      <c r="M2298" s="178"/>
      <c r="N2298" s="133">
        <v>50</v>
      </c>
      <c r="O2298" s="142">
        <f>MROUND(G2298*N2298,0.000001)</f>
        <v>0</v>
      </c>
      <c r="P2298" s="93"/>
      <c r="Q2298" s="93">
        <f t="shared" ref="Q2298:Q2345" si="324">O2298*L2298</f>
        <v>0</v>
      </c>
    </row>
    <row r="2299" spans="1:17" s="94" customFormat="1" ht="30" x14ac:dyDescent="0.25">
      <c r="A2299" s="276"/>
      <c r="B2299" s="279"/>
      <c r="C2299" s="198" t="s">
        <v>67</v>
      </c>
      <c r="D2299" s="166" t="s">
        <v>124</v>
      </c>
      <c r="E2299" s="193" t="s">
        <v>26</v>
      </c>
      <c r="F2299" s="181" t="s">
        <v>26</v>
      </c>
      <c r="G2299" s="168">
        <f>MROUND(H2299*K2299*I2299/L2299,0.0000001)</f>
        <v>1.6511999999999999E-2</v>
      </c>
      <c r="H2299" s="171">
        <f>H1723</f>
        <v>183</v>
      </c>
      <c r="I2299" s="176">
        <f t="shared" si="323"/>
        <v>5.9551560000000005E-3</v>
      </c>
      <c r="J2299" s="182"/>
      <c r="K2299" s="184">
        <v>1</v>
      </c>
      <c r="L2299" s="184">
        <f>'норма часов'!$H$13</f>
        <v>66</v>
      </c>
      <c r="M2299" s="178" t="str">
        <f>CONCATENATE(H2299," ",F2299," ","*",I2299,"/",L2299,"чел.")</f>
        <v>183 шт *0,005955156/66чел.</v>
      </c>
      <c r="N2299" s="133">
        <f>N1627</f>
        <v>2242.8983606557385</v>
      </c>
      <c r="O2299" s="142">
        <f>MROUND(G2299*N2299,0.000001)</f>
        <v>37.034737999999997</v>
      </c>
      <c r="P2299" s="93"/>
      <c r="Q2299" s="93">
        <f t="shared" si="324"/>
        <v>2444.2927079999999</v>
      </c>
    </row>
    <row r="2300" spans="1:17" s="94" customFormat="1" x14ac:dyDescent="0.25">
      <c r="A2300" s="276"/>
      <c r="B2300" s="279"/>
      <c r="C2300" s="269" t="s">
        <v>226</v>
      </c>
      <c r="D2300" s="166" t="s">
        <v>40</v>
      </c>
      <c r="E2300" s="180" t="s">
        <v>26</v>
      </c>
      <c r="F2300" s="180" t="s">
        <v>48</v>
      </c>
      <c r="G2300" s="168">
        <f>MROUND(H2300*K2300*I2300/L2300,0.000001)</f>
        <v>2.5624999999999998E-2</v>
      </c>
      <c r="H2300" s="171">
        <f>H1628</f>
        <v>284</v>
      </c>
      <c r="I2300" s="176">
        <f>I2296</f>
        <v>5.9551560000000005E-3</v>
      </c>
      <c r="J2300" s="182"/>
      <c r="K2300" s="184">
        <v>1</v>
      </c>
      <c r="L2300" s="184">
        <f>'норма часов'!$H$13</f>
        <v>66</v>
      </c>
      <c r="M2300" s="178" t="str">
        <f>CONCATENATE(H2300," ",F2300," ","*",I2300,"/",L2300,"чел.")</f>
        <v>284 шт. *0,005955156/66чел.</v>
      </c>
      <c r="N2300" s="133">
        <f>N1628</f>
        <v>741.09003521126647</v>
      </c>
      <c r="O2300" s="142">
        <f>MROUND(G2300*N2300,0.000001)</f>
        <v>18.990431999999998</v>
      </c>
      <c r="P2300" s="93"/>
      <c r="Q2300" s="93">
        <f t="shared" si="324"/>
        <v>1253.368512</v>
      </c>
    </row>
    <row r="2301" spans="1:17" s="94" customFormat="1" x14ac:dyDescent="0.25">
      <c r="A2301" s="276"/>
      <c r="B2301" s="279"/>
      <c r="C2301" s="269"/>
      <c r="D2301" s="166"/>
      <c r="E2301" s="180"/>
      <c r="F2301" s="180" t="s">
        <v>48</v>
      </c>
      <c r="G2301" s="168"/>
      <c r="H2301" s="171">
        <f>H1725</f>
        <v>0</v>
      </c>
      <c r="I2301" s="176">
        <f t="shared" si="323"/>
        <v>5.9551560000000005E-3</v>
      </c>
      <c r="J2301" s="182"/>
      <c r="K2301" s="184">
        <v>1</v>
      </c>
      <c r="L2301" s="184">
        <f>'норма часов'!$H$13</f>
        <v>66</v>
      </c>
      <c r="M2301" s="178"/>
      <c r="N2301" s="133">
        <f>N1629</f>
        <v>0</v>
      </c>
      <c r="O2301" s="142">
        <f>MROUND(G2301*N2301,0.000001)</f>
        <v>0</v>
      </c>
      <c r="P2301" s="93"/>
      <c r="Q2301" s="93"/>
    </row>
    <row r="2302" spans="1:17" s="94" customFormat="1" x14ac:dyDescent="0.25">
      <c r="A2302" s="277"/>
      <c r="B2302" s="280"/>
      <c r="C2302" s="221" t="s">
        <v>258</v>
      </c>
      <c r="D2302" s="166"/>
      <c r="E2302" s="180"/>
      <c r="F2302" s="180"/>
      <c r="G2302" s="168"/>
      <c r="H2302" s="171"/>
      <c r="I2302" s="176"/>
      <c r="J2302" s="182"/>
      <c r="K2302" s="184"/>
      <c r="L2302" s="184"/>
      <c r="M2302" s="178"/>
      <c r="N2302" s="139"/>
      <c r="O2302" s="140">
        <f>SUM(O2300:O2301)</f>
        <v>18.990431999999998</v>
      </c>
      <c r="P2302" s="93"/>
      <c r="Q2302" s="93"/>
    </row>
    <row r="2303" spans="1:17" s="94" customFormat="1" hidden="1" x14ac:dyDescent="0.25">
      <c r="A2303" s="275" t="str">
        <f>CONCATENATE('норма часов'!$B$14,",  ",'норма часов'!$C$14,", ",'норма часов'!$D$14,", ",'норма часов'!$F$14)</f>
        <v>Присмотр и уход,  дети-сироты и дети, оставшиеся без попечения родителей, от 3 лет до 8 лет, группа продленного дня</v>
      </c>
      <c r="B2303" s="278" t="str">
        <f>'норма часов'!$A$14</f>
        <v>880900О.99.0.ББ08АА93000</v>
      </c>
      <c r="C2303" s="170"/>
      <c r="D2303" s="281" t="s">
        <v>15</v>
      </c>
      <c r="E2303" s="281"/>
      <c r="F2303" s="281"/>
      <c r="G2303" s="282"/>
      <c r="H2303" s="171"/>
      <c r="I2303" s="176"/>
      <c r="J2303" s="171"/>
      <c r="K2303" s="177"/>
      <c r="L2303" s="177"/>
      <c r="M2303" s="197"/>
      <c r="N2303" s="139"/>
      <c r="O2303" s="140" t="e">
        <f>O2304+O2309+O2320</f>
        <v>#DIV/0!</v>
      </c>
      <c r="P2303" s="93"/>
      <c r="Q2303" s="93"/>
    </row>
    <row r="2304" spans="1:17" s="94" customFormat="1" hidden="1" x14ac:dyDescent="0.25">
      <c r="A2304" s="276"/>
      <c r="B2304" s="279"/>
      <c r="C2304" s="167"/>
      <c r="D2304" s="283" t="s">
        <v>49</v>
      </c>
      <c r="E2304" s="283"/>
      <c r="F2304" s="283"/>
      <c r="G2304" s="284"/>
      <c r="H2304" s="171"/>
      <c r="I2304" s="176"/>
      <c r="J2304" s="171"/>
      <c r="K2304" s="177"/>
      <c r="L2304" s="177"/>
      <c r="M2304" s="178"/>
      <c r="N2304" s="133"/>
      <c r="O2304" s="140" t="e">
        <f>O2306+O2308</f>
        <v>#DIV/0!</v>
      </c>
      <c r="P2304" s="93"/>
      <c r="Q2304" s="93"/>
    </row>
    <row r="2305" spans="1:17" s="94" customFormat="1" hidden="1" x14ac:dyDescent="0.25">
      <c r="A2305" s="276"/>
      <c r="B2305" s="279"/>
      <c r="C2305" s="167">
        <v>211</v>
      </c>
      <c r="D2305" s="179" t="s">
        <v>73</v>
      </c>
      <c r="E2305" s="180" t="s">
        <v>87</v>
      </c>
      <c r="F2305" s="181" t="s">
        <v>87</v>
      </c>
      <c r="G2305" s="168" t="e">
        <f>MROUND(H2305*K2305*I2305/L2305,0.00000001)</f>
        <v>#DIV/0!</v>
      </c>
      <c r="H2305" s="182">
        <f>H1537</f>
        <v>754.5</v>
      </c>
      <c r="I2305" s="183">
        <f>'норма часов'!$K$14</f>
        <v>0</v>
      </c>
      <c r="J2305" s="182"/>
      <c r="K2305" s="184">
        <v>12</v>
      </c>
      <c r="L2305" s="184">
        <f>'норма часов'!$H$14</f>
        <v>0</v>
      </c>
      <c r="M2305" s="178" t="str">
        <f>CONCATENATE(H2305," ",F2305," ","в мес.","*",K2305,"мес.","*",I2305,"/",L2305,"чел.")</f>
        <v>754,5 шт. ед в мес.*12мес.*0/0чел.</v>
      </c>
      <c r="N2305" s="133">
        <f>N1537</f>
        <v>18609.515968632655</v>
      </c>
      <c r="O2305" s="141" t="e">
        <f>MROUND(G2305*N2305,0.000001)</f>
        <v>#DIV/0!</v>
      </c>
      <c r="P2305" s="93"/>
      <c r="Q2305" s="93"/>
    </row>
    <row r="2306" spans="1:17" s="94" customFormat="1" hidden="1" x14ac:dyDescent="0.25">
      <c r="A2306" s="276"/>
      <c r="B2306" s="279"/>
      <c r="C2306" s="170" t="s">
        <v>249</v>
      </c>
      <c r="D2306" s="179"/>
      <c r="E2306" s="180"/>
      <c r="F2306" s="181"/>
      <c r="G2306" s="168"/>
      <c r="H2306" s="182"/>
      <c r="I2306" s="217"/>
      <c r="J2306" s="182"/>
      <c r="K2306" s="184"/>
      <c r="L2306" s="184"/>
      <c r="M2306" s="178"/>
      <c r="N2306" s="139"/>
      <c r="O2306" s="140" t="e">
        <f>SUM(O2305)</f>
        <v>#DIV/0!</v>
      </c>
      <c r="P2306" s="93"/>
      <c r="Q2306" s="93"/>
    </row>
    <row r="2307" spans="1:17" s="94" customFormat="1" hidden="1" x14ac:dyDescent="0.25">
      <c r="A2307" s="276"/>
      <c r="B2307" s="279"/>
      <c r="C2307" s="167">
        <v>213</v>
      </c>
      <c r="D2307" s="179" t="s">
        <v>74</v>
      </c>
      <c r="E2307" s="180" t="s">
        <v>75</v>
      </c>
      <c r="F2307" s="181"/>
      <c r="G2307" s="168">
        <v>30.2</v>
      </c>
      <c r="H2307" s="171"/>
      <c r="I2307" s="176">
        <f>I2305</f>
        <v>0</v>
      </c>
      <c r="J2307" s="171"/>
      <c r="K2307" s="177"/>
      <c r="L2307" s="184">
        <f>'норма часов'!$H$14</f>
        <v>0</v>
      </c>
      <c r="M2307" s="178"/>
      <c r="N2307" s="133"/>
      <c r="O2307" s="142" t="e">
        <f>MROUND(O2305*0.302,0.000001)</f>
        <v>#DIV/0!</v>
      </c>
      <c r="P2307" s="93"/>
      <c r="Q2307" s="93"/>
    </row>
    <row r="2308" spans="1:17" s="94" customFormat="1" hidden="1" x14ac:dyDescent="0.25">
      <c r="A2308" s="276"/>
      <c r="B2308" s="279"/>
      <c r="C2308" s="170" t="s">
        <v>250</v>
      </c>
      <c r="D2308" s="179"/>
      <c r="E2308" s="180"/>
      <c r="F2308" s="181"/>
      <c r="G2308" s="168"/>
      <c r="H2308" s="171"/>
      <c r="I2308" s="176"/>
      <c r="J2308" s="171"/>
      <c r="K2308" s="177"/>
      <c r="L2308" s="184"/>
      <c r="M2308" s="178"/>
      <c r="N2308" s="139"/>
      <c r="O2308" s="140" t="e">
        <f>SUM(O2307)</f>
        <v>#DIV/0!</v>
      </c>
      <c r="P2308" s="93"/>
      <c r="Q2308" s="93"/>
    </row>
    <row r="2309" spans="1:17" s="94" customFormat="1" hidden="1" x14ac:dyDescent="0.25">
      <c r="A2309" s="276"/>
      <c r="B2309" s="279"/>
      <c r="C2309" s="167"/>
      <c r="D2309" s="285" t="s">
        <v>50</v>
      </c>
      <c r="E2309" s="285"/>
      <c r="F2309" s="285"/>
      <c r="G2309" s="284"/>
      <c r="H2309" s="171"/>
      <c r="I2309" s="176">
        <f>I2307</f>
        <v>0</v>
      </c>
      <c r="J2309" s="171"/>
      <c r="K2309" s="177"/>
      <c r="L2309" s="184"/>
      <c r="M2309" s="178"/>
      <c r="N2309" s="133"/>
      <c r="O2309" s="140" t="e">
        <f>O2313+O2314+O2315+O2316+O2317++O2318</f>
        <v>#DIV/0!</v>
      </c>
      <c r="P2309" s="93"/>
      <c r="Q2309" s="93"/>
    </row>
    <row r="2310" spans="1:17" s="94" customFormat="1" ht="30" hidden="1" x14ac:dyDescent="0.25">
      <c r="A2310" s="276"/>
      <c r="B2310" s="279"/>
      <c r="C2310" s="270" t="s">
        <v>67</v>
      </c>
      <c r="D2310" s="166" t="s">
        <v>88</v>
      </c>
      <c r="E2310" s="193" t="s">
        <v>26</v>
      </c>
      <c r="F2310" s="181" t="s">
        <v>26</v>
      </c>
      <c r="G2310" s="168" t="e">
        <f>MROUND(H2310*K2310*I2310/L2310,0.000001)</f>
        <v>#DIV/0!</v>
      </c>
      <c r="H2310" s="171">
        <f>H1734</f>
        <v>0</v>
      </c>
      <c r="I2310" s="176">
        <f t="shared" ref="I2310:I2380" si="325">I2309</f>
        <v>0</v>
      </c>
      <c r="J2310" s="182"/>
      <c r="K2310" s="184">
        <v>1</v>
      </c>
      <c r="L2310" s="184">
        <f>'норма часов'!$H$14</f>
        <v>0</v>
      </c>
      <c r="M2310" s="178" t="str">
        <f>CONCATENATE(H2310," ",F2310," ","*",I2310,"/",L2310,"чел.")</f>
        <v>0 шт *0/0чел.</v>
      </c>
      <c r="N2310" s="133">
        <f>N1542</f>
        <v>0</v>
      </c>
      <c r="O2310" s="142" t="e">
        <f>MROUND(G2310*N2310,0.000001)</f>
        <v>#DIV/0!</v>
      </c>
      <c r="P2310" s="93"/>
      <c r="Q2310" s="93"/>
    </row>
    <row r="2311" spans="1:17" s="94" customFormat="1" ht="30" hidden="1" x14ac:dyDescent="0.25">
      <c r="A2311" s="276"/>
      <c r="B2311" s="279"/>
      <c r="C2311" s="270"/>
      <c r="D2311" s="166" t="s">
        <v>89</v>
      </c>
      <c r="E2311" s="193" t="s">
        <v>26</v>
      </c>
      <c r="F2311" s="181" t="s">
        <v>26</v>
      </c>
      <c r="G2311" s="168" t="e">
        <f>MROUND(H2311*K2311*I2311/L2311,0.00000001)</f>
        <v>#DIV/0!</v>
      </c>
      <c r="H2311" s="171">
        <f>H1735</f>
        <v>0</v>
      </c>
      <c r="I2311" s="176">
        <f t="shared" si="325"/>
        <v>0</v>
      </c>
      <c r="J2311" s="182"/>
      <c r="K2311" s="184">
        <v>1</v>
      </c>
      <c r="L2311" s="184">
        <f>'норма часов'!$H$14</f>
        <v>0</v>
      </c>
      <c r="M2311" s="178" t="str">
        <f>CONCATENATE(H2311," ",F2311," ","*",I2311,"/",L2311,"чел.")</f>
        <v>0 шт *0/0чел.</v>
      </c>
      <c r="N2311" s="133">
        <f>N1543</f>
        <v>0</v>
      </c>
      <c r="O2311" s="142" t="e">
        <f>MROUND(G2311*N2311,0.000001)</f>
        <v>#DIV/0!</v>
      </c>
      <c r="P2311" s="93"/>
      <c r="Q2311" s="93"/>
    </row>
    <row r="2312" spans="1:17" s="94" customFormat="1" ht="30" hidden="1" x14ac:dyDescent="0.25">
      <c r="A2312" s="276"/>
      <c r="B2312" s="279"/>
      <c r="C2312" s="270"/>
      <c r="D2312" s="166" t="s">
        <v>90</v>
      </c>
      <c r="E2312" s="193" t="s">
        <v>26</v>
      </c>
      <c r="F2312" s="181" t="s">
        <v>26</v>
      </c>
      <c r="G2312" s="168" t="e">
        <f>MROUND(H2312*K2312*I2312/L2312,0.00000001)</f>
        <v>#DIV/0!</v>
      </c>
      <c r="H2312" s="171">
        <f>H1736</f>
        <v>0</v>
      </c>
      <c r="I2312" s="176">
        <f t="shared" si="325"/>
        <v>0</v>
      </c>
      <c r="J2312" s="182"/>
      <c r="K2312" s="184">
        <v>1</v>
      </c>
      <c r="L2312" s="184">
        <f>'норма часов'!$H$14</f>
        <v>0</v>
      </c>
      <c r="M2312" s="178" t="str">
        <f>CONCATENATE(H2312," ",F2312," ","*",I2312,"/",L2312,"чел.")</f>
        <v>0 шт *0/0чел.</v>
      </c>
      <c r="N2312" s="133">
        <f>N1544</f>
        <v>0</v>
      </c>
      <c r="O2312" s="142" t="e">
        <f>MROUND(G2312*N2312,0.000001)</f>
        <v>#DIV/0!</v>
      </c>
      <c r="P2312" s="93"/>
      <c r="Q2312" s="93"/>
    </row>
    <row r="2313" spans="1:17" s="94" customFormat="1" hidden="1" x14ac:dyDescent="0.25">
      <c r="A2313" s="276"/>
      <c r="B2313" s="279"/>
      <c r="C2313" s="170" t="s">
        <v>251</v>
      </c>
      <c r="D2313" s="166"/>
      <c r="E2313" s="193"/>
      <c r="F2313" s="181"/>
      <c r="G2313" s="168"/>
      <c r="H2313" s="171"/>
      <c r="I2313" s="176"/>
      <c r="J2313" s="182"/>
      <c r="K2313" s="184"/>
      <c r="L2313" s="184"/>
      <c r="M2313" s="178"/>
      <c r="N2313" s="139"/>
      <c r="O2313" s="140" t="e">
        <f>SUM(O2310:O2312)</f>
        <v>#DIV/0!</v>
      </c>
      <c r="P2313" s="93"/>
      <c r="Q2313" s="93"/>
    </row>
    <row r="2314" spans="1:17" s="94" customFormat="1" ht="60" hidden="1" x14ac:dyDescent="0.25">
      <c r="A2314" s="276"/>
      <c r="B2314" s="279"/>
      <c r="C2314" s="167" t="s">
        <v>91</v>
      </c>
      <c r="D2314" s="166" t="s">
        <v>92</v>
      </c>
      <c r="E2314" s="180"/>
      <c r="F2314" s="181">
        <v>0</v>
      </c>
      <c r="G2314" s="168"/>
      <c r="H2314" s="171"/>
      <c r="I2314" s="176">
        <f>I2312</f>
        <v>0</v>
      </c>
      <c r="J2314" s="182"/>
      <c r="K2314" s="184"/>
      <c r="L2314" s="184"/>
      <c r="M2314" s="178"/>
      <c r="N2314" s="133"/>
      <c r="O2314" s="142">
        <f>MROUND(G2314*N2314,0.000001)</f>
        <v>0</v>
      </c>
      <c r="P2314" s="93"/>
      <c r="Q2314" s="93">
        <f t="shared" si="324"/>
        <v>0</v>
      </c>
    </row>
    <row r="2315" spans="1:17" s="94" customFormat="1" ht="30" hidden="1" x14ac:dyDescent="0.25">
      <c r="A2315" s="276"/>
      <c r="B2315" s="279"/>
      <c r="C2315" s="167" t="s">
        <v>93</v>
      </c>
      <c r="D2315" s="218" t="s">
        <v>94</v>
      </c>
      <c r="E2315" s="180" t="s">
        <v>95</v>
      </c>
      <c r="F2315" s="181" t="s">
        <v>95</v>
      </c>
      <c r="G2315" s="196">
        <f>G1547</f>
        <v>247</v>
      </c>
      <c r="H2315" s="171">
        <f>H1547</f>
        <v>247</v>
      </c>
      <c r="I2315" s="176">
        <f t="shared" si="325"/>
        <v>0</v>
      </c>
      <c r="J2315" s="182"/>
      <c r="K2315" s="184">
        <v>1</v>
      </c>
      <c r="L2315" s="184">
        <f>'норма часов'!$H$14</f>
        <v>0</v>
      </c>
      <c r="M2315" s="178" t="str">
        <f>CONCATENATE(G2315,"- фактичесое посещение 1 ребенка в год")</f>
        <v>247- фактичесое посещение 1 ребенка в год</v>
      </c>
      <c r="N2315" s="133">
        <f>N1739</f>
        <v>103.30800858029397</v>
      </c>
      <c r="O2315" s="142">
        <f>MROUND(G2315*N2315,0.000001)</f>
        <v>25517.078118999998</v>
      </c>
      <c r="P2315" s="93"/>
      <c r="Q2315" s="93">
        <f t="shared" si="324"/>
        <v>0</v>
      </c>
    </row>
    <row r="2316" spans="1:17" s="94" customFormat="1" ht="30" hidden="1" x14ac:dyDescent="0.25">
      <c r="A2316" s="276"/>
      <c r="B2316" s="279"/>
      <c r="C2316" s="167" t="s">
        <v>96</v>
      </c>
      <c r="D2316" s="166" t="s">
        <v>97</v>
      </c>
      <c r="E2316" s="180" t="s">
        <v>98</v>
      </c>
      <c r="F2316" s="181" t="s">
        <v>203</v>
      </c>
      <c r="G2316" s="168" t="e">
        <f>MROUND(H2316*K2316*I2316/L2316,0.000001)</f>
        <v>#DIV/0!</v>
      </c>
      <c r="H2316" s="171">
        <f>H1740</f>
        <v>20000</v>
      </c>
      <c r="I2316" s="176">
        <f t="shared" si="325"/>
        <v>0</v>
      </c>
      <c r="J2316" s="182"/>
      <c r="K2316" s="184">
        <v>1</v>
      </c>
      <c r="L2316" s="184">
        <f>'норма часов'!$H$14</f>
        <v>0</v>
      </c>
      <c r="M2316" s="178" t="str">
        <f>CONCATENATE(H2316," ",F2316," ","*",I2316,"/",L2316,"чел.")</f>
        <v>20000 компл. *0/0чел.</v>
      </c>
      <c r="N2316" s="133">
        <f>N1548</f>
        <v>402.27559200000002</v>
      </c>
      <c r="O2316" s="142" t="e">
        <f>MROUND(G2316*N2316,0.000001)</f>
        <v>#DIV/0!</v>
      </c>
      <c r="P2316" s="93"/>
      <c r="Q2316" s="93"/>
    </row>
    <row r="2317" spans="1:17" s="94" customFormat="1" ht="30" hidden="1" x14ac:dyDescent="0.25">
      <c r="A2317" s="276"/>
      <c r="B2317" s="279"/>
      <c r="C2317" s="270" t="s">
        <v>85</v>
      </c>
      <c r="D2317" s="166" t="s">
        <v>99</v>
      </c>
      <c r="E2317" s="180" t="s">
        <v>202</v>
      </c>
      <c r="F2317" s="181" t="s">
        <v>204</v>
      </c>
      <c r="G2317" s="168" t="e">
        <f>MROUND(H2317*K2317*I2317/L2317,0.000001)</f>
        <v>#DIV/0!</v>
      </c>
      <c r="H2317" s="171">
        <f>H1741</f>
        <v>502</v>
      </c>
      <c r="I2317" s="176">
        <f t="shared" si="325"/>
        <v>0</v>
      </c>
      <c r="J2317" s="182"/>
      <c r="K2317" s="184">
        <v>12</v>
      </c>
      <c r="L2317" s="184">
        <f>'норма часов'!$H$14</f>
        <v>0</v>
      </c>
      <c r="M2317" s="178" t="str">
        <f>CONCATENATE(H2317," ",F2317," ","*",I2317,"/",L2317,"чел.")</f>
        <v>502 гр. *0/0чел.</v>
      </c>
      <c r="N2317" s="133">
        <f>N1549</f>
        <v>2231.1153867861885</v>
      </c>
      <c r="O2317" s="142" t="e">
        <f>MROUND(G2317*N2317,0.000001)</f>
        <v>#DIV/0!</v>
      </c>
      <c r="P2317" s="93"/>
      <c r="Q2317" s="93"/>
    </row>
    <row r="2318" spans="1:17" s="94" customFormat="1" ht="30" hidden="1" x14ac:dyDescent="0.25">
      <c r="A2318" s="276"/>
      <c r="B2318" s="279"/>
      <c r="C2318" s="270"/>
      <c r="D2318" s="166" t="s">
        <v>100</v>
      </c>
      <c r="E2318" s="180" t="s">
        <v>98</v>
      </c>
      <c r="F2318" s="181" t="s">
        <v>203</v>
      </c>
      <c r="G2318" s="168" t="e">
        <f>MROUND(H2318*K2318*I2318/L2318,0.00000001)</f>
        <v>#DIV/0!</v>
      </c>
      <c r="H2318" s="171">
        <f>H1742</f>
        <v>0</v>
      </c>
      <c r="I2318" s="176">
        <f t="shared" si="325"/>
        <v>0</v>
      </c>
      <c r="J2318" s="182"/>
      <c r="K2318" s="184">
        <v>1</v>
      </c>
      <c r="L2318" s="184">
        <f>'норма часов'!$H$14</f>
        <v>0</v>
      </c>
      <c r="M2318" s="178" t="str">
        <f>CONCATENATE(H2318," ",F2318," ","*",I2318,"/",L2318,"чел.")</f>
        <v>0 компл. *0/0чел.</v>
      </c>
      <c r="N2318" s="133">
        <f>N1838</f>
        <v>0</v>
      </c>
      <c r="O2318" s="142" t="e">
        <f>MROUND(G2318*N2318,0.000001)</f>
        <v>#DIV/0!</v>
      </c>
      <c r="P2318" s="93"/>
      <c r="Q2318" s="93"/>
    </row>
    <row r="2319" spans="1:17" s="94" customFormat="1" hidden="1" x14ac:dyDescent="0.25">
      <c r="A2319" s="276"/>
      <c r="B2319" s="279"/>
      <c r="C2319" s="170" t="s">
        <v>259</v>
      </c>
      <c r="D2319" s="283"/>
      <c r="E2319" s="283"/>
      <c r="F2319" s="283"/>
      <c r="G2319" s="284"/>
      <c r="H2319" s="171"/>
      <c r="I2319" s="176">
        <f t="shared" si="325"/>
        <v>0</v>
      </c>
      <c r="J2319" s="171"/>
      <c r="K2319" s="177"/>
      <c r="L2319" s="184"/>
      <c r="M2319" s="197"/>
      <c r="N2319" s="133"/>
      <c r="O2319" s="140" t="e">
        <f>O2317+O2318</f>
        <v>#DIV/0!</v>
      </c>
      <c r="P2319" s="93"/>
      <c r="Q2319" s="93"/>
    </row>
    <row r="2320" spans="1:17" s="92" customFormat="1" hidden="1" x14ac:dyDescent="0.25">
      <c r="A2320" s="276"/>
      <c r="B2320" s="279"/>
      <c r="C2320" s="170"/>
      <c r="D2320" s="283" t="s">
        <v>51</v>
      </c>
      <c r="E2320" s="283"/>
      <c r="F2320" s="283"/>
      <c r="G2320" s="284"/>
      <c r="H2320" s="171"/>
      <c r="I2320" s="172">
        <f t="shared" si="325"/>
        <v>0</v>
      </c>
      <c r="J2320" s="173"/>
      <c r="K2320" s="174"/>
      <c r="L2320" s="184"/>
      <c r="M2320" s="175"/>
      <c r="N2320" s="139"/>
      <c r="O2320" s="140"/>
      <c r="P2320" s="91"/>
      <c r="Q2320" s="93">
        <f t="shared" si="324"/>
        <v>0</v>
      </c>
    </row>
    <row r="2321" spans="1:17" s="94" customFormat="1" hidden="1" x14ac:dyDescent="0.25">
      <c r="A2321" s="276"/>
      <c r="B2321" s="279"/>
      <c r="C2321" s="170"/>
      <c r="D2321" s="286" t="s">
        <v>5</v>
      </c>
      <c r="E2321" s="286"/>
      <c r="F2321" s="286"/>
      <c r="G2321" s="287"/>
      <c r="H2321" s="171"/>
      <c r="I2321" s="176">
        <f t="shared" si="325"/>
        <v>0</v>
      </c>
      <c r="J2321" s="171"/>
      <c r="K2321" s="177"/>
      <c r="L2321" s="184"/>
      <c r="M2321" s="197"/>
      <c r="N2321" s="139"/>
      <c r="O2321" s="140" t="e">
        <f>O2322+O2332+O2338+O2340+O2342+O2344+O2346</f>
        <v>#DIV/0!</v>
      </c>
      <c r="P2321" s="93"/>
      <c r="Q2321" s="93"/>
    </row>
    <row r="2322" spans="1:17" s="94" customFormat="1" hidden="1" x14ac:dyDescent="0.25">
      <c r="A2322" s="276"/>
      <c r="B2322" s="279"/>
      <c r="C2322" s="198" t="s">
        <v>57</v>
      </c>
      <c r="D2322" s="286" t="s">
        <v>6</v>
      </c>
      <c r="E2322" s="286"/>
      <c r="F2322" s="286"/>
      <c r="G2322" s="287"/>
      <c r="H2322" s="182"/>
      <c r="I2322" s="176">
        <f t="shared" si="325"/>
        <v>0</v>
      </c>
      <c r="J2322" s="182"/>
      <c r="K2322" s="184"/>
      <c r="L2322" s="184"/>
      <c r="M2322" s="197"/>
      <c r="N2322" s="133"/>
      <c r="O2322" s="140" t="e">
        <f>O2323+O2324+O2328+O2331</f>
        <v>#DIV/0!</v>
      </c>
      <c r="P2322" s="93"/>
      <c r="Q2322" s="93"/>
    </row>
    <row r="2323" spans="1:17" s="94" customFormat="1" ht="30" hidden="1" x14ac:dyDescent="0.25">
      <c r="A2323" s="276"/>
      <c r="B2323" s="279"/>
      <c r="C2323" s="198" t="s">
        <v>59</v>
      </c>
      <c r="D2323" s="166" t="s">
        <v>7</v>
      </c>
      <c r="E2323" s="199" t="s">
        <v>8</v>
      </c>
      <c r="F2323" s="199" t="s">
        <v>8</v>
      </c>
      <c r="G2323" s="168" t="e">
        <f>MROUND(H2323*K2323*I2323/L2323,0.000001)</f>
        <v>#DIV/0!</v>
      </c>
      <c r="H2323" s="219">
        <f>H1555</f>
        <v>3891472.4332458824</v>
      </c>
      <c r="I2323" s="176">
        <f t="shared" si="325"/>
        <v>0</v>
      </c>
      <c r="J2323" s="182"/>
      <c r="K2323" s="184">
        <v>1</v>
      </c>
      <c r="L2323" s="184">
        <f>'норма часов'!$H$14</f>
        <v>0</v>
      </c>
      <c r="M2323" s="178" t="str">
        <f>CONCATENATE(H2323," ",F2323,"(лимиты выделенные УЖКХ) ","*",I2323,"/",L2323,"чел.")</f>
        <v>3891472,43324588 кВт час.(лимиты выделенные УЖКХ) *0/0чел.</v>
      </c>
      <c r="N2323" s="133">
        <f>N1555</f>
        <v>10.900877836777333</v>
      </c>
      <c r="O2323" s="142" t="e">
        <f>MROUND(G2323*N2323,0.000001)</f>
        <v>#DIV/0!</v>
      </c>
      <c r="P2323" s="93"/>
      <c r="Q2323" s="93"/>
    </row>
    <row r="2324" spans="1:17" s="94" customFormat="1" hidden="1" x14ac:dyDescent="0.25">
      <c r="A2324" s="276"/>
      <c r="B2324" s="279"/>
      <c r="C2324" s="198" t="s">
        <v>60</v>
      </c>
      <c r="D2324" s="166" t="s">
        <v>9</v>
      </c>
      <c r="E2324" s="199" t="s">
        <v>10</v>
      </c>
      <c r="F2324" s="199" t="s">
        <v>10</v>
      </c>
      <c r="G2324" s="168" t="e">
        <f>MROUND(H2324*K2324*I2324/L2324,0.0000001)</f>
        <v>#DIV/0!</v>
      </c>
      <c r="H2324" s="182">
        <f>H1556</f>
        <v>29800.65</v>
      </c>
      <c r="I2324" s="176">
        <f t="shared" si="325"/>
        <v>0</v>
      </c>
      <c r="J2324" s="182"/>
      <c r="K2324" s="184">
        <v>1</v>
      </c>
      <c r="L2324" s="184">
        <f>'норма часов'!$H$14</f>
        <v>0</v>
      </c>
      <c r="M2324" s="178" t="str">
        <f>CONCATENATE(H2324," ",F2324,"(лимиты выделенные УЖКХ) ","*",I2324,"/",L2324,"чел.")</f>
        <v>29800,65 Гкал(лимиты выделенные УЖКХ) *0/0чел.</v>
      </c>
      <c r="N2324" s="133">
        <f>N1556</f>
        <v>2985.1699006565295</v>
      </c>
      <c r="O2324" s="142" t="e">
        <f>MROUND(G2324*N2324,0.000001)</f>
        <v>#DIV/0!</v>
      </c>
      <c r="P2324" s="93"/>
      <c r="Q2324" s="93"/>
    </row>
    <row r="2325" spans="1:17" s="94" customFormat="1" hidden="1" x14ac:dyDescent="0.25">
      <c r="A2325" s="276"/>
      <c r="B2325" s="279"/>
      <c r="C2325" s="269" t="s">
        <v>61</v>
      </c>
      <c r="D2325" s="166" t="s">
        <v>12</v>
      </c>
      <c r="E2325" s="200" t="s">
        <v>11</v>
      </c>
      <c r="F2325" s="200" t="s">
        <v>11</v>
      </c>
      <c r="G2325" s="168" t="e">
        <f>MROUND(H2325*K2325*I2325/L2325,0.000001)</f>
        <v>#DIV/0!</v>
      </c>
      <c r="H2325" s="182">
        <f>H1557</f>
        <v>227836.99175999995</v>
      </c>
      <c r="I2325" s="176">
        <f t="shared" si="325"/>
        <v>0</v>
      </c>
      <c r="J2325" s="182"/>
      <c r="K2325" s="184">
        <v>1</v>
      </c>
      <c r="L2325" s="184">
        <f>'норма часов'!$H$14</f>
        <v>0</v>
      </c>
      <c r="M2325" s="178" t="str">
        <f>CONCATENATE(H2325," ",F2325,"(лимиты выделенные УЖКХ) ","*",I2325,"/",L2325,"чел.")</f>
        <v>227836,99176 м3(лимиты выделенные УЖКХ) *0/0чел.</v>
      </c>
      <c r="N2325" s="133">
        <f>N1653</f>
        <v>54.214179999999992</v>
      </c>
      <c r="O2325" s="142" t="e">
        <f>MROUND(G2325*N2325,0.000001)</f>
        <v>#DIV/0!</v>
      </c>
      <c r="P2325" s="93"/>
      <c r="Q2325" s="93"/>
    </row>
    <row r="2326" spans="1:17" s="94" customFormat="1" ht="30" hidden="1" x14ac:dyDescent="0.25">
      <c r="A2326" s="276"/>
      <c r="B2326" s="279"/>
      <c r="C2326" s="269"/>
      <c r="D2326" s="166" t="s">
        <v>17</v>
      </c>
      <c r="E2326" s="200" t="s">
        <v>11</v>
      </c>
      <c r="F2326" s="200" t="s">
        <v>11</v>
      </c>
      <c r="G2326" s="168" t="e">
        <f>MROUND(H2326*K2326*I2326/L2326,0.0000000000001)</f>
        <v>#DIV/0!</v>
      </c>
      <c r="H2326" s="182">
        <f>H1750</f>
        <v>26.008809369960769</v>
      </c>
      <c r="I2326" s="176">
        <f t="shared" si="325"/>
        <v>0</v>
      </c>
      <c r="J2326" s="182"/>
      <c r="K2326" s="184">
        <v>12</v>
      </c>
      <c r="L2326" s="184">
        <f>'норма часов'!$H$14</f>
        <v>0</v>
      </c>
      <c r="M2326" s="178" t="str">
        <f>CONCATENATE(H2326," ",F2326,"(лимиты выделенные УЖКХ) ","*",I2326,"/",L2326,"чел.")</f>
        <v>26,0088093699608 м3(лимиты выделенные УЖКХ) *0/0чел.</v>
      </c>
      <c r="N2326" s="133">
        <f>N1558</f>
        <v>60140.397503878732</v>
      </c>
      <c r="O2326" s="142" t="e">
        <f>MROUND(G2326*N2326,0.0000000000001)</f>
        <v>#DIV/0!</v>
      </c>
      <c r="P2326" s="93"/>
      <c r="Q2326" s="93"/>
    </row>
    <row r="2327" spans="1:17" s="94" customFormat="1" hidden="1" x14ac:dyDescent="0.25">
      <c r="A2327" s="276"/>
      <c r="B2327" s="279"/>
      <c r="C2327" s="269"/>
      <c r="D2327" s="166" t="s">
        <v>13</v>
      </c>
      <c r="E2327" s="200" t="s">
        <v>11</v>
      </c>
      <c r="F2327" s="200" t="s">
        <v>11</v>
      </c>
      <c r="G2327" s="168" t="e">
        <f>MROUND(H2327*K2327*I2327/L2327,0.000001)</f>
        <v>#DIV/0!</v>
      </c>
      <c r="H2327" s="182">
        <f>H1559</f>
        <v>227836.99175999995</v>
      </c>
      <c r="I2327" s="176">
        <f t="shared" si="325"/>
        <v>0</v>
      </c>
      <c r="J2327" s="182"/>
      <c r="K2327" s="184">
        <v>1</v>
      </c>
      <c r="L2327" s="184">
        <f>'норма часов'!$H$14</f>
        <v>0</v>
      </c>
      <c r="M2327" s="178" t="str">
        <f>CONCATENATE(H2327," ",F2327,"(лимиты выделенные УЖКХ) ","*",I2327,"/",L2327,"чел.")</f>
        <v>227836,99176 м3(лимиты выделенные УЖКХ) *0/0чел.</v>
      </c>
      <c r="N2327" s="133">
        <f>N1559</f>
        <v>114.50116551414543</v>
      </c>
      <c r="O2327" s="142" t="e">
        <f>MROUND(G2327*N2327,0.000001)</f>
        <v>#DIV/0!</v>
      </c>
      <c r="P2327" s="93"/>
      <c r="Q2327" s="93"/>
    </row>
    <row r="2328" spans="1:17" s="94" customFormat="1" ht="28.5" hidden="1" x14ac:dyDescent="0.25">
      <c r="A2328" s="276"/>
      <c r="B2328" s="279"/>
      <c r="C2328" s="201" t="s">
        <v>253</v>
      </c>
      <c r="D2328" s="166"/>
      <c r="E2328" s="200"/>
      <c r="F2328" s="200"/>
      <c r="G2328" s="168"/>
      <c r="H2328" s="182"/>
      <c r="I2328" s="176"/>
      <c r="J2328" s="182"/>
      <c r="K2328" s="184"/>
      <c r="L2328" s="184"/>
      <c r="M2328" s="178"/>
      <c r="N2328" s="139"/>
      <c r="O2328" s="140" t="e">
        <f>SUM(O2325:O2327)</f>
        <v>#DIV/0!</v>
      </c>
      <c r="P2328" s="93"/>
      <c r="Q2328" s="93"/>
    </row>
    <row r="2329" spans="1:17" s="94" customFormat="1" hidden="1" x14ac:dyDescent="0.25">
      <c r="A2329" s="276"/>
      <c r="B2329" s="279"/>
      <c r="C2329" s="269" t="s">
        <v>208</v>
      </c>
      <c r="D2329" s="166" t="s">
        <v>21</v>
      </c>
      <c r="E2329" s="96" t="s">
        <v>11</v>
      </c>
      <c r="F2329" s="96" t="s">
        <v>11</v>
      </c>
      <c r="G2329" s="168" t="e">
        <f>MROUND(H2329*K2329*I2329/L2329,0.00000001)</f>
        <v>#DIV/0!</v>
      </c>
      <c r="H2329" s="182">
        <f>H1561</f>
        <v>349.68999999999994</v>
      </c>
      <c r="I2329" s="176">
        <f>I2327</f>
        <v>0</v>
      </c>
      <c r="J2329" s="182"/>
      <c r="K2329" s="184">
        <v>1</v>
      </c>
      <c r="L2329" s="184">
        <f>'норма часов'!$H$14</f>
        <v>0</v>
      </c>
      <c r="M2329" s="178" t="str">
        <f>CONCATENATE(H2329," ",F2329," ","*",I2329,"/",L2329,"чел.")</f>
        <v>349,69 м3 *0/0чел.</v>
      </c>
      <c r="N2329" s="133">
        <f>N1561</f>
        <v>9316.0943407017676</v>
      </c>
      <c r="O2329" s="142" t="e">
        <f>MROUND(G2329*N2329,0.000001)</f>
        <v>#DIV/0!</v>
      </c>
      <c r="P2329" s="93"/>
      <c r="Q2329" s="93"/>
    </row>
    <row r="2330" spans="1:17" s="94" customFormat="1" ht="30" hidden="1" x14ac:dyDescent="0.25">
      <c r="A2330" s="276"/>
      <c r="B2330" s="279"/>
      <c r="C2330" s="269"/>
      <c r="D2330" s="166" t="s">
        <v>22</v>
      </c>
      <c r="E2330" s="96" t="s">
        <v>23</v>
      </c>
      <c r="F2330" s="96" t="s">
        <v>26</v>
      </c>
      <c r="G2330" s="168" t="e">
        <f>MROUND(H2330*K2330*I2330/L2330,0.0000001)</f>
        <v>#DIV/0!</v>
      </c>
      <c r="H2330" s="182">
        <f>H2234</f>
        <v>284</v>
      </c>
      <c r="I2330" s="176">
        <f t="shared" si="325"/>
        <v>0</v>
      </c>
      <c r="J2330" s="182"/>
      <c r="K2330" s="184">
        <v>1</v>
      </c>
      <c r="L2330" s="184">
        <f>'норма часов'!$H$14</f>
        <v>0</v>
      </c>
      <c r="M2330" s="178" t="str">
        <f>CONCATENATE(H2330," ",F2330,"(потребность из расчета 4 контейнера для уборки территории весной и осенью на 1 учреждение)","*",I2330,"/",L2330,"чел.")</f>
        <v>284 шт(потребность из расчета 4 контейнера для уборки территории весной и осенью на 1 учреждение)*0/0чел.</v>
      </c>
      <c r="N2330" s="133">
        <f>N2234</f>
        <v>6210.8349647887389</v>
      </c>
      <c r="O2330" s="142" t="e">
        <f>MROUND(G2330*N2330,0.000001)</f>
        <v>#DIV/0!</v>
      </c>
      <c r="P2330" s="93"/>
      <c r="Q2330" s="93"/>
    </row>
    <row r="2331" spans="1:17" s="94" customFormat="1" ht="28.5" hidden="1" x14ac:dyDescent="0.25">
      <c r="A2331" s="276"/>
      <c r="B2331" s="279"/>
      <c r="C2331" s="201" t="s">
        <v>254</v>
      </c>
      <c r="D2331" s="166"/>
      <c r="E2331" s="96"/>
      <c r="F2331" s="96"/>
      <c r="G2331" s="168"/>
      <c r="H2331" s="182"/>
      <c r="I2331" s="176"/>
      <c r="J2331" s="182"/>
      <c r="K2331" s="184"/>
      <c r="L2331" s="184"/>
      <c r="M2331" s="178"/>
      <c r="N2331" s="139"/>
      <c r="O2331" s="140" t="e">
        <f>SUM(O2329:O2330)</f>
        <v>#DIV/0!</v>
      </c>
      <c r="P2331" s="93"/>
      <c r="Q2331" s="93"/>
    </row>
    <row r="2332" spans="1:17" s="94" customFormat="1" hidden="1" x14ac:dyDescent="0.25">
      <c r="A2332" s="276"/>
      <c r="B2332" s="279"/>
      <c r="C2332" s="198"/>
      <c r="D2332" s="285" t="s">
        <v>14</v>
      </c>
      <c r="E2332" s="285"/>
      <c r="F2332" s="285"/>
      <c r="G2332" s="284"/>
      <c r="H2332" s="204"/>
      <c r="I2332" s="176">
        <f>I2327</f>
        <v>0</v>
      </c>
      <c r="J2332" s="204"/>
      <c r="K2332" s="205"/>
      <c r="L2332" s="184"/>
      <c r="M2332" s="197"/>
      <c r="N2332" s="133"/>
      <c r="O2332" s="140" t="e">
        <f>O2336+O2337</f>
        <v>#DIV/0!</v>
      </c>
      <c r="P2332" s="93"/>
      <c r="Q2332" s="93"/>
    </row>
    <row r="2333" spans="1:17" s="94" customFormat="1" hidden="1" x14ac:dyDescent="0.25">
      <c r="A2333" s="276"/>
      <c r="B2333" s="279"/>
      <c r="C2333" s="269" t="s">
        <v>62</v>
      </c>
      <c r="D2333" s="166" t="s">
        <v>41</v>
      </c>
      <c r="E2333" s="193" t="s">
        <v>20</v>
      </c>
      <c r="F2333" s="193" t="s">
        <v>20</v>
      </c>
      <c r="G2333" s="168" t="e">
        <f>MROUND(H2333*K2333*I2333/L2333,0.00000001)</f>
        <v>#DIV/0!</v>
      </c>
      <c r="H2333" s="182">
        <f>H1661</f>
        <v>34655.078000000001</v>
      </c>
      <c r="I2333" s="176">
        <f t="shared" si="325"/>
        <v>0</v>
      </c>
      <c r="J2333" s="182"/>
      <c r="K2333" s="184">
        <v>1</v>
      </c>
      <c r="L2333" s="184">
        <f>'норма часов'!$H$14</f>
        <v>0</v>
      </c>
      <c r="M2333" s="178" t="str">
        <f>CONCATENATE(H2333," ",F2333," ","*",I2333,"/",L2333,"чел.")</f>
        <v>34655,078 м2 *0/0чел.</v>
      </c>
      <c r="N2333" s="133">
        <f>N1565</f>
        <v>1074.0378076771317</v>
      </c>
      <c r="O2333" s="142" t="e">
        <f>MROUND(G2333*N2333,0.000001)</f>
        <v>#DIV/0!</v>
      </c>
      <c r="P2333" s="93"/>
      <c r="Q2333" s="93"/>
    </row>
    <row r="2334" spans="1:17" s="94" customFormat="1" hidden="1" x14ac:dyDescent="0.25">
      <c r="A2334" s="276"/>
      <c r="B2334" s="279"/>
      <c r="C2334" s="269"/>
      <c r="D2334" s="166" t="s">
        <v>41</v>
      </c>
      <c r="E2334" s="193" t="s">
        <v>78</v>
      </c>
      <c r="F2334" s="193" t="s">
        <v>78</v>
      </c>
      <c r="G2334" s="168" t="e">
        <f>MROUND(H2334*K2334*I2334/L2334,0.00000001)</f>
        <v>#DIV/0!</v>
      </c>
      <c r="H2334" s="182">
        <f>H1566</f>
        <v>9948</v>
      </c>
      <c r="I2334" s="176">
        <f t="shared" si="325"/>
        <v>0</v>
      </c>
      <c r="J2334" s="182"/>
      <c r="K2334" s="184">
        <v>1</v>
      </c>
      <c r="L2334" s="184">
        <f>'норма часов'!$H$14</f>
        <v>0</v>
      </c>
      <c r="M2334" s="178" t="str">
        <f>CONCATENATE(H2334," ",F2334," ","*",I2334,"/",L2334,"чел.")</f>
        <v>9948 погон.м. *0/0чел.</v>
      </c>
      <c r="N2334" s="133">
        <f>N1566</f>
        <v>2500</v>
      </c>
      <c r="O2334" s="142" t="e">
        <f>MROUND(G2334*N2334,0.000001)</f>
        <v>#DIV/0!</v>
      </c>
      <c r="P2334" s="93"/>
      <c r="Q2334" s="93"/>
    </row>
    <row r="2335" spans="1:17" s="94" customFormat="1" hidden="1" x14ac:dyDescent="0.25">
      <c r="A2335" s="276"/>
      <c r="B2335" s="279"/>
      <c r="C2335" s="269"/>
      <c r="D2335" s="166" t="s">
        <v>41</v>
      </c>
      <c r="E2335" s="193" t="s">
        <v>48</v>
      </c>
      <c r="F2335" s="193" t="s">
        <v>48</v>
      </c>
      <c r="G2335" s="168" t="e">
        <f>MROUND(H2335*K2335*I2335/L2335,0.0000000001)</f>
        <v>#DIV/0!</v>
      </c>
      <c r="H2335" s="182">
        <f>H1567</f>
        <v>2062</v>
      </c>
      <c r="I2335" s="176">
        <f t="shared" si="325"/>
        <v>0</v>
      </c>
      <c r="J2335" s="182"/>
      <c r="K2335" s="184">
        <v>1</v>
      </c>
      <c r="L2335" s="184">
        <f>'норма часов'!$H$14</f>
        <v>0</v>
      </c>
      <c r="M2335" s="178" t="str">
        <f>CONCATENATE(H2335," ",F2335," ","*",I2335,"/",L2335,"чел.")</f>
        <v>2062 шт. *0/0чел.</v>
      </c>
      <c r="N2335" s="133">
        <f>N1567</f>
        <v>85881.704655674097</v>
      </c>
      <c r="O2335" s="142" t="e">
        <f>MROUND(G2335*N2335,0.000001)</f>
        <v>#DIV/0!</v>
      </c>
      <c r="P2335" s="93"/>
      <c r="Q2335" s="93"/>
    </row>
    <row r="2336" spans="1:17" s="94" customFormat="1" ht="28.5" hidden="1" x14ac:dyDescent="0.25">
      <c r="A2336" s="276"/>
      <c r="B2336" s="279"/>
      <c r="C2336" s="201" t="s">
        <v>252</v>
      </c>
      <c r="D2336" s="166"/>
      <c r="E2336" s="193"/>
      <c r="F2336" s="193"/>
      <c r="G2336" s="168"/>
      <c r="H2336" s="182"/>
      <c r="I2336" s="176"/>
      <c r="J2336" s="182"/>
      <c r="K2336" s="184"/>
      <c r="L2336" s="184"/>
      <c r="M2336" s="178"/>
      <c r="N2336" s="139"/>
      <c r="O2336" s="140" t="e">
        <f>SUM(O2333:O2335)</f>
        <v>#DIV/0!</v>
      </c>
      <c r="P2336" s="93"/>
      <c r="Q2336" s="93"/>
    </row>
    <row r="2337" spans="1:17" s="94" customFormat="1" ht="90" hidden="1" x14ac:dyDescent="0.25">
      <c r="A2337" s="276"/>
      <c r="B2337" s="279"/>
      <c r="C2337" s="198" t="s">
        <v>63</v>
      </c>
      <c r="D2337" s="166" t="s">
        <v>29</v>
      </c>
      <c r="E2337" s="193" t="s">
        <v>20</v>
      </c>
      <c r="F2337" s="193" t="s">
        <v>20</v>
      </c>
      <c r="G2337" s="168" t="e">
        <f>MROUND(H2337*K2337*I2337/L2337,0.000001)</f>
        <v>#DIV/0!</v>
      </c>
      <c r="H2337" s="182">
        <f>H2241</f>
        <v>0</v>
      </c>
      <c r="I2337" s="176">
        <f>I2335</f>
        <v>0</v>
      </c>
      <c r="J2337" s="182"/>
      <c r="K2337" s="184">
        <v>12</v>
      </c>
      <c r="L2337" s="184">
        <f>'норма часов'!$H$14</f>
        <v>0</v>
      </c>
      <c r="M2337" s="178" t="str">
        <f>CONCATENATE(H2337," ",F2337," ","в мес.","*",K2337,"мес.","*",I2337,"/",L2337,"чел.")</f>
        <v>0 м2 в мес.*12мес.*0/0чел.</v>
      </c>
      <c r="N2337" s="133">
        <f>N2241</f>
        <v>0</v>
      </c>
      <c r="O2337" s="142" t="e">
        <f>MROUND(G2337*N2337,0.000001)</f>
        <v>#DIV/0!</v>
      </c>
      <c r="P2337" s="93"/>
      <c r="Q2337" s="93"/>
    </row>
    <row r="2338" spans="1:17" s="94" customFormat="1" hidden="1" x14ac:dyDescent="0.25">
      <c r="A2338" s="276"/>
      <c r="B2338" s="279"/>
      <c r="C2338" s="198"/>
      <c r="D2338" s="283" t="s">
        <v>52</v>
      </c>
      <c r="E2338" s="283"/>
      <c r="F2338" s="283"/>
      <c r="G2338" s="284"/>
      <c r="H2338" s="171"/>
      <c r="I2338" s="176">
        <f t="shared" si="325"/>
        <v>0</v>
      </c>
      <c r="J2338" s="171"/>
      <c r="K2338" s="177"/>
      <c r="L2338" s="184"/>
      <c r="M2338" s="197"/>
      <c r="N2338" s="133"/>
      <c r="O2338" s="140"/>
      <c r="P2338" s="93"/>
      <c r="Q2338" s="93">
        <f t="shared" si="324"/>
        <v>0</v>
      </c>
    </row>
    <row r="2339" spans="1:17" s="94" customFormat="1" hidden="1" x14ac:dyDescent="0.25">
      <c r="A2339" s="276"/>
      <c r="B2339" s="279"/>
      <c r="C2339" s="198"/>
      <c r="D2339" s="179"/>
      <c r="E2339" s="180"/>
      <c r="F2339" s="181"/>
      <c r="G2339" s="168"/>
      <c r="H2339" s="171"/>
      <c r="I2339" s="176">
        <f t="shared" si="325"/>
        <v>0</v>
      </c>
      <c r="J2339" s="171"/>
      <c r="K2339" s="177"/>
      <c r="L2339" s="184"/>
      <c r="M2339" s="197"/>
      <c r="N2339" s="133"/>
      <c r="O2339" s="142"/>
      <c r="P2339" s="93"/>
      <c r="Q2339" s="93">
        <f t="shared" si="324"/>
        <v>0</v>
      </c>
    </row>
    <row r="2340" spans="1:17" s="94" customFormat="1" hidden="1" x14ac:dyDescent="0.25">
      <c r="A2340" s="276"/>
      <c r="B2340" s="279"/>
      <c r="C2340" s="267" t="s">
        <v>101</v>
      </c>
      <c r="D2340" s="288" t="s">
        <v>53</v>
      </c>
      <c r="E2340" s="288"/>
      <c r="F2340" s="288"/>
      <c r="G2340" s="289"/>
      <c r="H2340" s="171"/>
      <c r="I2340" s="176">
        <f t="shared" si="325"/>
        <v>0</v>
      </c>
      <c r="J2340" s="171"/>
      <c r="K2340" s="177"/>
      <c r="L2340" s="184"/>
      <c r="M2340" s="197"/>
      <c r="N2340" s="133"/>
      <c r="O2340" s="140" t="e">
        <f>O2341</f>
        <v>#DIV/0!</v>
      </c>
      <c r="P2340" s="93"/>
      <c r="Q2340" s="93"/>
    </row>
    <row r="2341" spans="1:17" s="94" customFormat="1" ht="45" hidden="1" x14ac:dyDescent="0.25">
      <c r="A2341" s="276"/>
      <c r="B2341" s="279"/>
      <c r="C2341" s="268"/>
      <c r="D2341" s="166" t="s">
        <v>286</v>
      </c>
      <c r="E2341" s="180" t="s">
        <v>26</v>
      </c>
      <c r="F2341" s="180" t="s">
        <v>26</v>
      </c>
      <c r="G2341" s="168" t="e">
        <f>MROUND(H2341*K2341*I2341/L2341,0.00000001)</f>
        <v>#DIV/0!</v>
      </c>
      <c r="H2341" s="171">
        <f>$H$1573</f>
        <v>70</v>
      </c>
      <c r="I2341" s="176">
        <f>I2339</f>
        <v>0</v>
      </c>
      <c r="J2341" s="171"/>
      <c r="K2341" s="177">
        <v>12</v>
      </c>
      <c r="L2341" s="184">
        <f>'норма часов'!$H$14</f>
        <v>0</v>
      </c>
      <c r="M2341" s="178" t="str">
        <f>CONCATENATE(H2341," ",F2341," ","в мес.","*",K2341,"мес.","*",I2341,"/",L2341,"чел.")</f>
        <v>70 шт в мес.*12мес.*0/0чел.</v>
      </c>
      <c r="N2341" s="133">
        <f>$N$1573</f>
        <v>437.93916666666689</v>
      </c>
      <c r="O2341" s="142" t="e">
        <f>MROUND(G2341*N2341,0.000001)</f>
        <v>#DIV/0!</v>
      </c>
      <c r="P2341" s="93"/>
      <c r="Q2341" s="93"/>
    </row>
    <row r="2342" spans="1:17" s="94" customFormat="1" hidden="1" x14ac:dyDescent="0.25">
      <c r="A2342" s="276"/>
      <c r="B2342" s="279"/>
      <c r="C2342" s="269" t="s">
        <v>102</v>
      </c>
      <c r="D2342" s="288" t="s">
        <v>54</v>
      </c>
      <c r="E2342" s="288"/>
      <c r="F2342" s="288"/>
      <c r="G2342" s="289"/>
      <c r="H2342" s="171"/>
      <c r="I2342" s="176">
        <f>I2340</f>
        <v>0</v>
      </c>
      <c r="J2342" s="182"/>
      <c r="K2342" s="177"/>
      <c r="L2342" s="184"/>
      <c r="M2342" s="197"/>
      <c r="N2342" s="133"/>
      <c r="O2342" s="140" t="e">
        <f>O2343</f>
        <v>#DIV/0!</v>
      </c>
      <c r="P2342" s="93"/>
      <c r="Q2342" s="93"/>
    </row>
    <row r="2343" spans="1:17" s="94" customFormat="1" hidden="1" x14ac:dyDescent="0.25">
      <c r="A2343" s="276"/>
      <c r="B2343" s="279"/>
      <c r="C2343" s="269"/>
      <c r="D2343" s="179" t="s">
        <v>103</v>
      </c>
      <c r="E2343" s="180" t="s">
        <v>26</v>
      </c>
      <c r="F2343" s="180" t="s">
        <v>26</v>
      </c>
      <c r="G2343" s="168" t="e">
        <f>MROUND(H2343*K2343*I2343/L2343,0.00000001)</f>
        <v>#DIV/0!</v>
      </c>
      <c r="H2343" s="182">
        <v>4</v>
      </c>
      <c r="I2343" s="176">
        <f t="shared" si="325"/>
        <v>0</v>
      </c>
      <c r="J2343" s="182"/>
      <c r="K2343" s="184">
        <v>12</v>
      </c>
      <c r="L2343" s="184">
        <f>'норма часов'!$H$14</f>
        <v>0</v>
      </c>
      <c r="M2343" s="178" t="str">
        <f>CONCATENATE(H2343," ",F2343," ","в мес.","*",K2343,"мес.","*",I2343,"/",L2343,"чел.")</f>
        <v>4 шт в мес.*12мес.*0/0чел.</v>
      </c>
      <c r="N2343" s="133">
        <f>N1575</f>
        <v>2622.3216666666667</v>
      </c>
      <c r="O2343" s="142" t="e">
        <f>MROUND(G2343*N2343,0.000001)</f>
        <v>#DIV/0!</v>
      </c>
      <c r="P2343" s="93"/>
      <c r="Q2343" s="93"/>
    </row>
    <row r="2344" spans="1:17" s="94" customFormat="1" hidden="1" x14ac:dyDescent="0.25">
      <c r="A2344" s="276"/>
      <c r="B2344" s="279"/>
      <c r="C2344" s="198"/>
      <c r="D2344" s="283" t="s">
        <v>55</v>
      </c>
      <c r="E2344" s="283"/>
      <c r="F2344" s="283"/>
      <c r="G2344" s="284"/>
      <c r="H2344" s="171"/>
      <c r="I2344" s="176">
        <f t="shared" si="325"/>
        <v>0</v>
      </c>
      <c r="J2344" s="171"/>
      <c r="K2344" s="177"/>
      <c r="L2344" s="184"/>
      <c r="M2344" s="197"/>
      <c r="N2344" s="133"/>
      <c r="O2344" s="142"/>
      <c r="P2344" s="93"/>
      <c r="Q2344" s="93">
        <f t="shared" si="324"/>
        <v>0</v>
      </c>
    </row>
    <row r="2345" spans="1:17" s="94" customFormat="1" hidden="1" x14ac:dyDescent="0.25">
      <c r="A2345" s="276"/>
      <c r="B2345" s="279"/>
      <c r="C2345" s="198"/>
      <c r="D2345" s="166"/>
      <c r="E2345" s="96"/>
      <c r="F2345" s="206"/>
      <c r="G2345" s="161"/>
      <c r="H2345" s="171"/>
      <c r="I2345" s="176">
        <f t="shared" si="325"/>
        <v>0</v>
      </c>
      <c r="J2345" s="171"/>
      <c r="K2345" s="177"/>
      <c r="L2345" s="184"/>
      <c r="M2345" s="197"/>
      <c r="N2345" s="133"/>
      <c r="O2345" s="142"/>
      <c r="P2345" s="93"/>
      <c r="Q2345" s="93">
        <f t="shared" si="324"/>
        <v>0</v>
      </c>
    </row>
    <row r="2346" spans="1:17" s="94" customFormat="1" hidden="1" x14ac:dyDescent="0.25">
      <c r="A2346" s="276"/>
      <c r="B2346" s="279"/>
      <c r="C2346" s="198"/>
      <c r="D2346" s="288" t="s">
        <v>56</v>
      </c>
      <c r="E2346" s="288"/>
      <c r="F2346" s="288"/>
      <c r="G2346" s="289"/>
      <c r="H2346" s="182"/>
      <c r="I2346" s="176">
        <f t="shared" si="325"/>
        <v>0</v>
      </c>
      <c r="J2346" s="182"/>
      <c r="K2346" s="184"/>
      <c r="L2346" s="184"/>
      <c r="M2346" s="197"/>
      <c r="N2346" s="133"/>
      <c r="O2346" s="140" t="e">
        <f>O2354+O2377+O2378+O2393+O2394+O2395+O2398</f>
        <v>#DIV/0!</v>
      </c>
      <c r="P2346" s="93"/>
      <c r="Q2346" s="93"/>
    </row>
    <row r="2347" spans="1:17" s="94" customFormat="1" ht="45" hidden="1" x14ac:dyDescent="0.25">
      <c r="A2347" s="276"/>
      <c r="B2347" s="279"/>
      <c r="C2347" s="269" t="s">
        <v>64</v>
      </c>
      <c r="D2347" s="166" t="s">
        <v>24</v>
      </c>
      <c r="E2347" s="96" t="s">
        <v>20</v>
      </c>
      <c r="F2347" s="96" t="s">
        <v>209</v>
      </c>
      <c r="G2347" s="168" t="e">
        <f>MROUND(H2347*K2347*I2347/L2347,0.000001)</f>
        <v>#DIV/0!</v>
      </c>
      <c r="H2347" s="182">
        <f>H1963</f>
        <v>125417.61000000002</v>
      </c>
      <c r="I2347" s="176">
        <f t="shared" si="325"/>
        <v>0</v>
      </c>
      <c r="J2347" s="182"/>
      <c r="K2347" s="184">
        <v>12</v>
      </c>
      <c r="L2347" s="184">
        <f>'норма часов'!$H$14</f>
        <v>0</v>
      </c>
      <c r="M2347" s="178" t="str">
        <f>CONCATENATE(H2347," ",F2347," ","в мес.","*",K2347,"мес.","*",I2347,"/",L2347,"чел.")</f>
        <v>125417,61 м2 (обрабатываемая площадь) в мес.*12мес.*0/0чел.</v>
      </c>
      <c r="N2347" s="133">
        <f>N1579</f>
        <v>1.2085484114498219</v>
      </c>
      <c r="O2347" s="142" t="e">
        <f>MROUND(G2347*N2347,0.000001)</f>
        <v>#DIV/0!</v>
      </c>
      <c r="P2347" s="93"/>
      <c r="Q2347" s="93"/>
    </row>
    <row r="2348" spans="1:17" s="94" customFormat="1" ht="45" hidden="1" x14ac:dyDescent="0.25">
      <c r="A2348" s="276"/>
      <c r="B2348" s="279"/>
      <c r="C2348" s="269"/>
      <c r="D2348" s="166" t="s">
        <v>77</v>
      </c>
      <c r="E2348" s="96" t="s">
        <v>20</v>
      </c>
      <c r="F2348" s="96" t="s">
        <v>209</v>
      </c>
      <c r="G2348" s="168" t="e">
        <f>MROUND(H2348*K2348*I2348/L2348,0.000001)</f>
        <v>#DIV/0!</v>
      </c>
      <c r="H2348" s="182">
        <f>H2060</f>
        <v>125417.61000000002</v>
      </c>
      <c r="I2348" s="176">
        <f t="shared" si="325"/>
        <v>0</v>
      </c>
      <c r="J2348" s="182"/>
      <c r="K2348" s="184">
        <v>12</v>
      </c>
      <c r="L2348" s="184">
        <f>'норма часов'!$H$14</f>
        <v>0</v>
      </c>
      <c r="M2348" s="178" t="str">
        <f>CONCATENATE(H2348," ",F2348," ","в мес.","*",K2348,"мес.","*",I2348,"/",L2348,"чел.")</f>
        <v>125417,61 м2 (обрабатываемая площадь) в мес.*12мес.*0/0чел.</v>
      </c>
      <c r="N2348" s="133">
        <f>N1580</f>
        <v>1.5961959807717587</v>
      </c>
      <c r="O2348" s="142" t="e">
        <f>MROUND(G2348*N2348,0.000001)</f>
        <v>#DIV/0!</v>
      </c>
      <c r="P2348" s="93"/>
      <c r="Q2348" s="93"/>
    </row>
    <row r="2349" spans="1:17" s="94" customFormat="1" ht="45" hidden="1" x14ac:dyDescent="0.25">
      <c r="A2349" s="276"/>
      <c r="B2349" s="279"/>
      <c r="C2349" s="269"/>
      <c r="D2349" s="166" t="s">
        <v>298</v>
      </c>
      <c r="E2349" s="96" t="s">
        <v>20</v>
      </c>
      <c r="F2349" s="96" t="s">
        <v>209</v>
      </c>
      <c r="G2349" s="168" t="e">
        <f>MROUND(H2349*K2349*I2349/L2349,0.00000001)</f>
        <v>#DIV/0!</v>
      </c>
      <c r="H2349" s="182">
        <f>H1581</f>
        <v>125417.61000000002</v>
      </c>
      <c r="I2349" s="176">
        <f>I2345</f>
        <v>0</v>
      </c>
      <c r="J2349" s="182"/>
      <c r="K2349" s="184">
        <v>12</v>
      </c>
      <c r="L2349" s="184">
        <f>'норма часов'!$H$14</f>
        <v>0</v>
      </c>
      <c r="M2349" s="178" t="str">
        <f t="shared" ref="M2349:M2351" si="326">CONCATENATE(H2349," ",F2349," ","в мес.","*",K2349,"мес.","*",I2349,"/",L2349,"чел.")</f>
        <v>125417,61 м2 (обрабатываемая площадь) в мес.*12мес.*0/0чел.</v>
      </c>
      <c r="N2349" s="133">
        <f>N1581</f>
        <v>0.57006999123435143</v>
      </c>
      <c r="O2349" s="142" t="e">
        <f t="shared" ref="O2349:O2351" si="327">MROUND(G2349*N2349,0.000001)</f>
        <v>#DIV/0!</v>
      </c>
      <c r="P2349" s="93"/>
      <c r="Q2349" s="93"/>
    </row>
    <row r="2350" spans="1:17" s="94" customFormat="1" ht="45" hidden="1" x14ac:dyDescent="0.25">
      <c r="A2350" s="276"/>
      <c r="B2350" s="279"/>
      <c r="C2350" s="269"/>
      <c r="D2350" s="166" t="s">
        <v>299</v>
      </c>
      <c r="E2350" s="96" t="s">
        <v>20</v>
      </c>
      <c r="F2350" s="96" t="s">
        <v>209</v>
      </c>
      <c r="G2350" s="168" t="e">
        <f>MROUND(H2350*K2350*I2350/L2350,0.00000001)</f>
        <v>#DIV/0!</v>
      </c>
      <c r="H2350" s="182">
        <f>$H$1582</f>
        <v>125417.61000000002</v>
      </c>
      <c r="I2350" s="176">
        <f>I2346</f>
        <v>0</v>
      </c>
      <c r="J2350" s="182"/>
      <c r="K2350" s="184">
        <v>24</v>
      </c>
      <c r="L2350" s="184">
        <f>'норма часов'!$H$14</f>
        <v>0</v>
      </c>
      <c r="M2350" s="178" t="str">
        <f>CONCATENATE(H2350," ",F2350," ","в год","*",K2350," раза в год","*",I2350,"/",L2350,"чел.")</f>
        <v>125417,61 м2 (обрабатываемая площадь) в год*24 раза в год*0/0чел.</v>
      </c>
      <c r="N2350" s="133">
        <f>$N$1582</f>
        <v>2.3942939910910437</v>
      </c>
      <c r="O2350" s="142" t="e">
        <f t="shared" si="327"/>
        <v>#DIV/0!</v>
      </c>
      <c r="P2350" s="93"/>
      <c r="Q2350" s="93"/>
    </row>
    <row r="2351" spans="1:17" s="94" customFormat="1" ht="45" hidden="1" x14ac:dyDescent="0.25">
      <c r="A2351" s="276"/>
      <c r="B2351" s="279"/>
      <c r="C2351" s="269"/>
      <c r="D2351" s="166" t="s">
        <v>300</v>
      </c>
      <c r="E2351" s="96" t="s">
        <v>280</v>
      </c>
      <c r="F2351" s="96" t="s">
        <v>281</v>
      </c>
      <c r="G2351" s="168" t="e">
        <f>MROUND(H2351*K2351*I2351/L2351,0.00000001)</f>
        <v>#DIV/0!</v>
      </c>
      <c r="H2351" s="182">
        <f>$H$1583</f>
        <v>31.200000000000021</v>
      </c>
      <c r="I2351" s="176">
        <f>I2347</f>
        <v>0</v>
      </c>
      <c r="J2351" s="182"/>
      <c r="K2351" s="184">
        <v>1</v>
      </c>
      <c r="L2351" s="184">
        <f>'норма часов'!$H$14</f>
        <v>0</v>
      </c>
      <c r="M2351" s="178" t="str">
        <f t="shared" si="326"/>
        <v>31,2 га (обрабатываемая площадь) в мес.*1мес.*0/0чел.</v>
      </c>
      <c r="N2351" s="133">
        <f>$N$1583</f>
        <v>570.07083333333367</v>
      </c>
      <c r="O2351" s="142" t="e">
        <f t="shared" si="327"/>
        <v>#DIV/0!</v>
      </c>
      <c r="P2351" s="93"/>
      <c r="Q2351" s="93"/>
    </row>
    <row r="2352" spans="1:17" s="94" customFormat="1" ht="45" hidden="1" x14ac:dyDescent="0.25">
      <c r="A2352" s="276"/>
      <c r="B2352" s="279"/>
      <c r="C2352" s="269"/>
      <c r="D2352" s="166" t="s">
        <v>276</v>
      </c>
      <c r="E2352" s="96" t="s">
        <v>280</v>
      </c>
      <c r="F2352" s="96" t="s">
        <v>281</v>
      </c>
      <c r="G2352" s="168" t="e">
        <f>MROUND(H2352*K2352*I2352/L2352,0.00000001)</f>
        <v>#DIV/0!</v>
      </c>
      <c r="H2352" s="182">
        <f>H1584</f>
        <v>31.200000000000021</v>
      </c>
      <c r="I2352" s="176">
        <f>I2348</f>
        <v>0</v>
      </c>
      <c r="J2352" s="182"/>
      <c r="K2352" s="184">
        <v>1</v>
      </c>
      <c r="L2352" s="184">
        <f>'норма часов'!$H$14</f>
        <v>0</v>
      </c>
      <c r="M2352" s="178" t="str">
        <f>CONCATENATE(H2352," ",F2352," ","в мес.","*",K2352,"мес.","*",I2352,"/",L2352,"чел.")</f>
        <v>31,2 га (обрабатываемая площадь) в мес.*1мес.*0/0чел.</v>
      </c>
      <c r="N2352" s="133">
        <f>N1584</f>
        <v>3102.4108974358965</v>
      </c>
      <c r="O2352" s="142" t="e">
        <f>MROUND(G2352*N2352,0.000001)</f>
        <v>#DIV/0!</v>
      </c>
      <c r="P2352" s="93"/>
      <c r="Q2352" s="93"/>
    </row>
    <row r="2353" spans="1:17" s="94" customFormat="1" ht="25.5" hidden="1" x14ac:dyDescent="0.25">
      <c r="A2353" s="276"/>
      <c r="B2353" s="279"/>
      <c r="C2353" s="269"/>
      <c r="D2353" s="166" t="s">
        <v>105</v>
      </c>
      <c r="E2353" s="96" t="s">
        <v>106</v>
      </c>
      <c r="F2353" s="206" t="s">
        <v>210</v>
      </c>
      <c r="G2353" s="168" t="e">
        <f>MROUND(H2353*K2353*I2353/L2353,0.000001)</f>
        <v>#DIV/0!</v>
      </c>
      <c r="H2353" s="182">
        <f>H1681</f>
        <v>20138.400000000001</v>
      </c>
      <c r="I2353" s="176">
        <f>I2348</f>
        <v>0</v>
      </c>
      <c r="J2353" s="182"/>
      <c r="K2353" s="184">
        <v>12</v>
      </c>
      <c r="L2353" s="184">
        <f>'норма часов'!$H$14</f>
        <v>0</v>
      </c>
      <c r="M2353" s="178" t="str">
        <f>CONCATENATE(H2353," ",F2353," ","в мес.","*",K2353,"мес.","*",I2353,"/",L2353,"чел.")</f>
        <v>20138,4 кг стираемого белья в мес.*12мес.*0/0чел.</v>
      </c>
      <c r="N2353" s="133">
        <f>N1681</f>
        <v>74.109099862286286</v>
      </c>
      <c r="O2353" s="142" t="e">
        <f>MROUND(G2353*N2353,0.000001)</f>
        <v>#DIV/0!</v>
      </c>
      <c r="P2353" s="93"/>
      <c r="Q2353" s="93"/>
    </row>
    <row r="2354" spans="1:17" s="94" customFormat="1" ht="28.5" hidden="1" x14ac:dyDescent="0.25">
      <c r="A2354" s="276"/>
      <c r="B2354" s="279"/>
      <c r="C2354" s="201" t="s">
        <v>255</v>
      </c>
      <c r="D2354" s="166"/>
      <c r="E2354" s="96"/>
      <c r="F2354" s="206"/>
      <c r="G2354" s="168"/>
      <c r="H2354" s="182"/>
      <c r="I2354" s="176"/>
      <c r="J2354" s="182"/>
      <c r="K2354" s="184"/>
      <c r="L2354" s="184"/>
      <c r="M2354" s="178"/>
      <c r="N2354" s="139"/>
      <c r="O2354" s="140" t="e">
        <f>SUM(O2347:O2353)</f>
        <v>#DIV/0!</v>
      </c>
      <c r="P2354" s="93"/>
      <c r="Q2354" s="93"/>
    </row>
    <row r="2355" spans="1:17" s="94" customFormat="1" ht="45" hidden="1" x14ac:dyDescent="0.25">
      <c r="A2355" s="276"/>
      <c r="B2355" s="279"/>
      <c r="C2355" s="269" t="s">
        <v>63</v>
      </c>
      <c r="D2355" s="208" t="s">
        <v>301</v>
      </c>
      <c r="E2355" s="96" t="s">
        <v>20</v>
      </c>
      <c r="F2355" s="96" t="s">
        <v>209</v>
      </c>
      <c r="G2355" s="168" t="e">
        <f>MROUND(H2355*K2355*I2355/L2355,0.000001)</f>
        <v>#DIV/0!</v>
      </c>
      <c r="H2355" s="182">
        <f>H1779</f>
        <v>7617.8300000000008</v>
      </c>
      <c r="I2355" s="176">
        <f>I2353</f>
        <v>0</v>
      </c>
      <c r="J2355" s="182"/>
      <c r="K2355" s="184">
        <v>1</v>
      </c>
      <c r="L2355" s="184">
        <f>'норма часов'!$H$14</f>
        <v>0</v>
      </c>
      <c r="M2355" s="178" t="str">
        <f>CONCATENATE(H2355," ",F2355," ","*",I2355,"/",L2355,"чел.")</f>
        <v>7617,83 м2 (обрабатываемая площадь) *0/0чел.</v>
      </c>
      <c r="N2355" s="133">
        <f>N1779</f>
        <v>71.954072222667094</v>
      </c>
      <c r="O2355" s="142" t="e">
        <f t="shared" ref="O2355:O2376" si="328">MROUND(G2355*N2355,0.000001)</f>
        <v>#DIV/0!</v>
      </c>
      <c r="P2355" s="93"/>
      <c r="Q2355" s="93"/>
    </row>
    <row r="2356" spans="1:17" s="94" customFormat="1" ht="60" hidden="1" x14ac:dyDescent="0.25">
      <c r="A2356" s="276"/>
      <c r="B2356" s="279"/>
      <c r="C2356" s="269"/>
      <c r="D2356" s="166" t="s">
        <v>302</v>
      </c>
      <c r="E2356" s="96" t="s">
        <v>26</v>
      </c>
      <c r="F2356" s="206" t="s">
        <v>26</v>
      </c>
      <c r="G2356" s="168" t="e">
        <f>MROUND(H2356*K2356*I2356/L2356,0.000001)</f>
        <v>#DIV/0!</v>
      </c>
      <c r="H2356" s="182">
        <f>H1972</f>
        <v>27</v>
      </c>
      <c r="I2356" s="176">
        <f t="shared" si="325"/>
        <v>0</v>
      </c>
      <c r="J2356" s="182"/>
      <c r="K2356" s="184">
        <v>1</v>
      </c>
      <c r="L2356" s="184">
        <f>'норма часов'!$H$14</f>
        <v>0</v>
      </c>
      <c r="M2356" s="178" t="str">
        <f>CONCATENATE(H2356," ",F2356," ","*",I2356,"/",L2356,"чел.")</f>
        <v>27 шт *0/0чел.</v>
      </c>
      <c r="N2356" s="133">
        <f>N1588</f>
        <v>6840.8399999999974</v>
      </c>
      <c r="O2356" s="142" t="e">
        <f t="shared" si="328"/>
        <v>#DIV/0!</v>
      </c>
      <c r="P2356" s="93"/>
      <c r="Q2356" s="93"/>
    </row>
    <row r="2357" spans="1:17" s="94" customFormat="1" ht="45" hidden="1" x14ac:dyDescent="0.25">
      <c r="A2357" s="276"/>
      <c r="B2357" s="279"/>
      <c r="C2357" s="269"/>
      <c r="D2357" s="208" t="s">
        <v>30</v>
      </c>
      <c r="E2357" s="96" t="s">
        <v>45</v>
      </c>
      <c r="F2357" s="206" t="s">
        <v>223</v>
      </c>
      <c r="G2357" s="168" t="e">
        <f>MROUND(H2357*K2357*I2357/L2357,0.00000001)</f>
        <v>#DIV/0!</v>
      </c>
      <c r="H2357" s="182">
        <f>H1973</f>
        <v>72</v>
      </c>
      <c r="I2357" s="176">
        <f t="shared" si="325"/>
        <v>0</v>
      </c>
      <c r="J2357" s="182"/>
      <c r="K2357" s="184">
        <v>4</v>
      </c>
      <c r="L2357" s="184">
        <f>'норма часов'!$H$14</f>
        <v>0</v>
      </c>
      <c r="M2357" s="178" t="str">
        <f>CONCATENATE(H2357," ",F2357," ","в кв.","*",K2357,"кв.","*",I2357,"/",L2357,"чел.")</f>
        <v>72 системы в кв.*4кв.*0/0чел.</v>
      </c>
      <c r="N2357" s="133">
        <f>N1973</f>
        <v>7250.9742013888936</v>
      </c>
      <c r="O2357" s="142" t="e">
        <f t="shared" si="328"/>
        <v>#DIV/0!</v>
      </c>
      <c r="P2357" s="93"/>
      <c r="Q2357" s="93"/>
    </row>
    <row r="2358" spans="1:17" s="94" customFormat="1" ht="60" hidden="1" x14ac:dyDescent="0.25">
      <c r="A2358" s="276"/>
      <c r="B2358" s="279"/>
      <c r="C2358" s="269"/>
      <c r="D2358" s="208" t="s">
        <v>86</v>
      </c>
      <c r="E2358" s="96" t="s">
        <v>45</v>
      </c>
      <c r="F2358" s="206" t="s">
        <v>224</v>
      </c>
      <c r="G2358" s="168" t="e">
        <f>MROUND(H2358*K2358*I2358/L2358,0.00000001)</f>
        <v>#DIV/0!</v>
      </c>
      <c r="H2358" s="182">
        <f>H2166</f>
        <v>71</v>
      </c>
      <c r="I2358" s="176">
        <f t="shared" si="325"/>
        <v>0</v>
      </c>
      <c r="J2358" s="182"/>
      <c r="K2358" s="184">
        <v>12</v>
      </c>
      <c r="L2358" s="184">
        <f>'норма часов'!$H$14</f>
        <v>0</v>
      </c>
      <c r="M2358" s="178" t="str">
        <f>CONCATENATE(H2358," ",F2358," ","в мес.","*",K2358,"мес.","*",I2358,"/",L2358,"чел.")</f>
        <v>71 систем в мес.*12мес.*0/0чел.</v>
      </c>
      <c r="N2358" s="133">
        <f>N2166</f>
        <v>5985.4138028169009</v>
      </c>
      <c r="O2358" s="142" t="e">
        <f t="shared" si="328"/>
        <v>#DIV/0!</v>
      </c>
      <c r="P2358" s="93"/>
      <c r="Q2358" s="93"/>
    </row>
    <row r="2359" spans="1:17" s="94" customFormat="1" ht="31.5" hidden="1" x14ac:dyDescent="0.25">
      <c r="A2359" s="276"/>
      <c r="B2359" s="279"/>
      <c r="C2359" s="269"/>
      <c r="D2359" s="211" t="s">
        <v>303</v>
      </c>
      <c r="E2359" s="96" t="s">
        <v>26</v>
      </c>
      <c r="F2359" s="206" t="s">
        <v>26</v>
      </c>
      <c r="G2359" s="168" t="e">
        <f>MROUND(H2359*K2359*I2359/L2359,0.000000001)</f>
        <v>#DIV/0!</v>
      </c>
      <c r="H2359" s="182">
        <f>H2263</f>
        <v>4</v>
      </c>
      <c r="I2359" s="176">
        <f t="shared" si="325"/>
        <v>0</v>
      </c>
      <c r="J2359" s="182"/>
      <c r="K2359" s="184">
        <v>1</v>
      </c>
      <c r="L2359" s="184">
        <f>'норма часов'!$H$14</f>
        <v>0</v>
      </c>
      <c r="M2359" s="178" t="str">
        <f>CONCATENATE(H2359," ",F2359," ","*",I2359,"/",L2359,"чел.")</f>
        <v>4 шт *0/0чел.</v>
      </c>
      <c r="N2359" s="133">
        <f>N1591</f>
        <v>71374.072499999995</v>
      </c>
      <c r="O2359" s="142" t="e">
        <f t="shared" si="328"/>
        <v>#DIV/0!</v>
      </c>
      <c r="P2359" s="93"/>
      <c r="Q2359" s="93"/>
    </row>
    <row r="2360" spans="1:17" s="94" customFormat="1" ht="30" hidden="1" x14ac:dyDescent="0.25">
      <c r="A2360" s="276"/>
      <c r="B2360" s="279"/>
      <c r="C2360" s="269"/>
      <c r="D2360" s="208" t="s">
        <v>108</v>
      </c>
      <c r="E2360" s="96" t="s">
        <v>26</v>
      </c>
      <c r="F2360" s="206" t="s">
        <v>26</v>
      </c>
      <c r="G2360" s="168" t="e">
        <f>MROUND(H2360*K2360*I2360/L2360,0.00000001)</f>
        <v>#DIV/0!</v>
      </c>
      <c r="H2360" s="182">
        <v>1</v>
      </c>
      <c r="I2360" s="176">
        <f t="shared" si="325"/>
        <v>0</v>
      </c>
      <c r="J2360" s="182"/>
      <c r="K2360" s="184">
        <v>12</v>
      </c>
      <c r="L2360" s="184">
        <f>'норма часов'!$H$14</f>
        <v>0</v>
      </c>
      <c r="M2360" s="178" t="str">
        <f>CONCATENATE(H2360," ",F2360," ","в мес.","*",K2360,"мес.","*",I2360,"/",L2360,"чел.")</f>
        <v>1 шт в мес.*12мес.*0/0чел.</v>
      </c>
      <c r="N2360" s="133">
        <f>N1592</f>
        <v>2907.3566666666666</v>
      </c>
      <c r="O2360" s="142" t="e">
        <f t="shared" si="328"/>
        <v>#DIV/0!</v>
      </c>
      <c r="P2360" s="93"/>
      <c r="Q2360" s="93"/>
    </row>
    <row r="2361" spans="1:17" s="94" customFormat="1" ht="31.5" hidden="1" x14ac:dyDescent="0.25">
      <c r="A2361" s="276"/>
      <c r="B2361" s="279"/>
      <c r="C2361" s="269"/>
      <c r="D2361" s="211" t="s">
        <v>304</v>
      </c>
      <c r="E2361" s="96" t="s">
        <v>26</v>
      </c>
      <c r="F2361" s="206" t="s">
        <v>26</v>
      </c>
      <c r="G2361" s="168" t="e">
        <f>MROUND(H2361*K2361*I2361/L2361,0.00000001)</f>
        <v>#DIV/0!</v>
      </c>
      <c r="H2361" s="182">
        <f>H1977</f>
        <v>71</v>
      </c>
      <c r="I2361" s="176">
        <f t="shared" si="325"/>
        <v>0</v>
      </c>
      <c r="J2361" s="182"/>
      <c r="K2361" s="184">
        <v>1</v>
      </c>
      <c r="L2361" s="184">
        <f>'норма часов'!$H$14</f>
        <v>0</v>
      </c>
      <c r="M2361" s="178" t="str">
        <f>CONCATENATE(H2361," ",F2361," ","*",I2361,"/",L2361,"чел.")</f>
        <v>71 шт *0/0чел.</v>
      </c>
      <c r="N2361" s="133">
        <f>N1977</f>
        <v>912.11000000000047</v>
      </c>
      <c r="O2361" s="142" t="e">
        <f t="shared" si="328"/>
        <v>#DIV/0!</v>
      </c>
      <c r="P2361" s="93"/>
      <c r="Q2361" s="93"/>
    </row>
    <row r="2362" spans="1:17" s="94" customFormat="1" ht="60" hidden="1" x14ac:dyDescent="0.25">
      <c r="A2362" s="276"/>
      <c r="B2362" s="279"/>
      <c r="C2362" s="269"/>
      <c r="D2362" s="208" t="s">
        <v>31</v>
      </c>
      <c r="E2362" s="96" t="s">
        <v>46</v>
      </c>
      <c r="F2362" s="206" t="s">
        <v>26</v>
      </c>
      <c r="G2362" s="168" t="e">
        <f>MROUND(H2362*K2362*I2362/L2362,0.00000001)</f>
        <v>#DIV/0!</v>
      </c>
      <c r="H2362" s="182">
        <f>H2170</f>
        <v>44</v>
      </c>
      <c r="I2362" s="176">
        <f t="shared" si="325"/>
        <v>0</v>
      </c>
      <c r="J2362" s="182"/>
      <c r="K2362" s="184">
        <v>2</v>
      </c>
      <c r="L2362" s="184">
        <f>'норма часов'!$H$14</f>
        <v>0</v>
      </c>
      <c r="M2362" s="178" t="str">
        <f>CONCATENATE(H2362," ",F2362," ","*",I2362,"/",L2362,"чел.")</f>
        <v>44 шт *0/0чел.</v>
      </c>
      <c r="N2362" s="133">
        <f>N2170</f>
        <v>4928.2551136363654</v>
      </c>
      <c r="O2362" s="142" t="e">
        <f t="shared" si="328"/>
        <v>#DIV/0!</v>
      </c>
      <c r="P2362" s="93"/>
      <c r="Q2362" s="93"/>
    </row>
    <row r="2363" spans="1:17" s="94" customFormat="1" ht="30" hidden="1" x14ac:dyDescent="0.25">
      <c r="A2363" s="276"/>
      <c r="B2363" s="279"/>
      <c r="C2363" s="269"/>
      <c r="D2363" s="208" t="s">
        <v>109</v>
      </c>
      <c r="E2363" s="96" t="s">
        <v>45</v>
      </c>
      <c r="F2363" s="206" t="s">
        <v>211</v>
      </c>
      <c r="G2363" s="168" t="e">
        <f>MROUND(H2363*K2363*I2363/L2363,0.00000001)</f>
        <v>#DIV/0!</v>
      </c>
      <c r="H2363" s="182">
        <v>1</v>
      </c>
      <c r="I2363" s="176">
        <f t="shared" si="325"/>
        <v>0</v>
      </c>
      <c r="J2363" s="182"/>
      <c r="K2363" s="184">
        <v>2</v>
      </c>
      <c r="L2363" s="184">
        <f>'норма часов'!$H$14</f>
        <v>0</v>
      </c>
      <c r="M2363" s="178" t="str">
        <f>CONCATENATE(H2363," ",F2363," ","в мес.","*",K2363,"*",I2363,"/",L2363,"чел.")</f>
        <v>1  система(2 раза в год (зима, лето) в мес.*2*0/0чел.</v>
      </c>
      <c r="N2363" s="133">
        <f>N1595</f>
        <v>9378.1450000000004</v>
      </c>
      <c r="O2363" s="142" t="e">
        <f t="shared" si="328"/>
        <v>#DIV/0!</v>
      </c>
      <c r="P2363" s="93"/>
      <c r="Q2363" s="93"/>
    </row>
    <row r="2364" spans="1:17" s="94" customFormat="1" ht="45" hidden="1" x14ac:dyDescent="0.25">
      <c r="A2364" s="276"/>
      <c r="B2364" s="279"/>
      <c r="C2364" s="269"/>
      <c r="D2364" s="208" t="s">
        <v>110</v>
      </c>
      <c r="E2364" s="96" t="s">
        <v>48</v>
      </c>
      <c r="F2364" s="206" t="s">
        <v>26</v>
      </c>
      <c r="G2364" s="168" t="e">
        <f>MROUND(H2364*K2364*I2364/L2364,0.000001)</f>
        <v>#DIV/0!</v>
      </c>
      <c r="H2364" s="182">
        <f>H1980</f>
        <v>31</v>
      </c>
      <c r="I2364" s="176">
        <f t="shared" si="325"/>
        <v>0</v>
      </c>
      <c r="J2364" s="182"/>
      <c r="K2364" s="184">
        <v>1</v>
      </c>
      <c r="L2364" s="184">
        <f>'норма часов'!$H$14</f>
        <v>0</v>
      </c>
      <c r="M2364" s="178" t="str">
        <f>CONCATENATE(H2364," ",F2364," ","*",I2364,"/",L2364,"чел.")</f>
        <v>31 шт *0/0чел.</v>
      </c>
      <c r="N2364" s="133">
        <f>N1596</f>
        <v>12876.961935483876</v>
      </c>
      <c r="O2364" s="142" t="e">
        <f t="shared" si="328"/>
        <v>#DIV/0!</v>
      </c>
      <c r="P2364" s="93"/>
      <c r="Q2364" s="93"/>
    </row>
    <row r="2365" spans="1:17" s="94" customFormat="1" hidden="1" x14ac:dyDescent="0.25">
      <c r="A2365" s="276"/>
      <c r="B2365" s="279"/>
      <c r="C2365" s="269"/>
      <c r="D2365" s="208" t="s">
        <v>111</v>
      </c>
      <c r="E2365" s="96" t="s">
        <v>48</v>
      </c>
      <c r="F2365" s="206" t="s">
        <v>26</v>
      </c>
      <c r="G2365" s="168" t="e">
        <f>MROUND(H2365*K2365*I2365/L2365,0.000000001)</f>
        <v>#DIV/0!</v>
      </c>
      <c r="H2365" s="182">
        <f>H1693</f>
        <v>414</v>
      </c>
      <c r="I2365" s="176">
        <f t="shared" si="325"/>
        <v>0</v>
      </c>
      <c r="J2365" s="182"/>
      <c r="K2365" s="184">
        <v>1</v>
      </c>
      <c r="L2365" s="184">
        <f>'норма часов'!$H$14</f>
        <v>0</v>
      </c>
      <c r="M2365" s="178" t="str">
        <f>CONCATENATE(H2365," ",F2365," ","*",I2365,"/",L2365,"чел.")</f>
        <v>414 шт *0/0чел.</v>
      </c>
      <c r="N2365" s="133">
        <f>N1597</f>
        <v>16978.17173913043</v>
      </c>
      <c r="O2365" s="142" t="e">
        <f t="shared" si="328"/>
        <v>#DIV/0!</v>
      </c>
      <c r="P2365" s="93"/>
      <c r="Q2365" s="93"/>
    </row>
    <row r="2366" spans="1:17" s="94" customFormat="1" ht="45" hidden="1" x14ac:dyDescent="0.25">
      <c r="A2366" s="276"/>
      <c r="B2366" s="279"/>
      <c r="C2366" s="269"/>
      <c r="D2366" s="208" t="s">
        <v>112</v>
      </c>
      <c r="E2366" s="96" t="s">
        <v>20</v>
      </c>
      <c r="F2366" s="96" t="s">
        <v>209</v>
      </c>
      <c r="G2366" s="168" t="e">
        <f t="shared" ref="G2366:G2371" si="329">MROUND(H2366*K2366*I2366/L2366,0.00000001)</f>
        <v>#DIV/0!</v>
      </c>
      <c r="H2366" s="182">
        <f>H1982</f>
        <v>73</v>
      </c>
      <c r="I2366" s="176">
        <f t="shared" si="325"/>
        <v>0</v>
      </c>
      <c r="J2366" s="182"/>
      <c r="K2366" s="184">
        <v>2</v>
      </c>
      <c r="L2366" s="184">
        <f>'норма часов'!$H$14</f>
        <v>0</v>
      </c>
      <c r="M2366" s="178" t="str">
        <f>CONCATENATE(H2366," ",F2366," ","*",I2366,"/",L2366,"чел.")</f>
        <v>73 м2 (обрабатываемая площадь) *0/0чел.</v>
      </c>
      <c r="N2366" s="133">
        <f>N1598</f>
        <v>5700.7</v>
      </c>
      <c r="O2366" s="142" t="e">
        <f t="shared" si="328"/>
        <v>#DIV/0!</v>
      </c>
      <c r="P2366" s="93"/>
      <c r="Q2366" s="93"/>
    </row>
    <row r="2367" spans="1:17" s="94" customFormat="1" ht="30" hidden="1" x14ac:dyDescent="0.25">
      <c r="A2367" s="276"/>
      <c r="B2367" s="279"/>
      <c r="C2367" s="269"/>
      <c r="D2367" s="208" t="s">
        <v>32</v>
      </c>
      <c r="E2367" s="96" t="s">
        <v>79</v>
      </c>
      <c r="F2367" s="206" t="s">
        <v>212</v>
      </c>
      <c r="G2367" s="168" t="e">
        <f t="shared" si="329"/>
        <v>#DIV/0!</v>
      </c>
      <c r="H2367" s="182">
        <f>H2175</f>
        <v>71</v>
      </c>
      <c r="I2367" s="176">
        <f t="shared" si="325"/>
        <v>0</v>
      </c>
      <c r="J2367" s="182"/>
      <c r="K2367" s="184">
        <v>1</v>
      </c>
      <c r="L2367" s="184">
        <f>'норма часов'!$H$14</f>
        <v>0</v>
      </c>
      <c r="M2367" s="178" t="str">
        <f>CONCATENATE(H2367," ",F2367," ","*",I2367,"/",L2367,"чел.")</f>
        <v>71 замеров(потребность) *0/0чел.</v>
      </c>
      <c r="N2367" s="133">
        <f>N1599</f>
        <v>12043.73239436621</v>
      </c>
      <c r="O2367" s="142" t="e">
        <f t="shared" si="328"/>
        <v>#DIV/0!</v>
      </c>
      <c r="P2367" s="93"/>
      <c r="Q2367" s="93"/>
    </row>
    <row r="2368" spans="1:17" s="94" customFormat="1" ht="30" hidden="1" x14ac:dyDescent="0.25">
      <c r="A2368" s="276"/>
      <c r="B2368" s="279"/>
      <c r="C2368" s="269"/>
      <c r="D2368" s="208" t="s">
        <v>113</v>
      </c>
      <c r="E2368" s="96" t="s">
        <v>48</v>
      </c>
      <c r="F2368" s="206" t="s">
        <v>26</v>
      </c>
      <c r="G2368" s="168" t="e">
        <f t="shared" si="329"/>
        <v>#DIV/0!</v>
      </c>
      <c r="H2368" s="182">
        <f>H1888</f>
        <v>35</v>
      </c>
      <c r="I2368" s="176">
        <f t="shared" si="325"/>
        <v>0</v>
      </c>
      <c r="J2368" s="182"/>
      <c r="K2368" s="184">
        <v>12</v>
      </c>
      <c r="L2368" s="184">
        <f>'норма часов'!$H$14</f>
        <v>0</v>
      </c>
      <c r="M2368" s="178" t="str">
        <f>CONCATENATE(H2368," ",F2368," ","в мес.","*",K2368,"мес.","*",I2368,"/",L2368,"чел.")</f>
        <v>35 шт в мес.*12мес.*0/0чел.</v>
      </c>
      <c r="N2368" s="133">
        <f>N1792</f>
        <v>3007.4846428571418</v>
      </c>
      <c r="O2368" s="142" t="e">
        <f t="shared" si="328"/>
        <v>#DIV/0!</v>
      </c>
      <c r="P2368" s="93"/>
      <c r="Q2368" s="93"/>
    </row>
    <row r="2369" spans="1:17" s="94" customFormat="1" hidden="1" x14ac:dyDescent="0.25">
      <c r="A2369" s="276"/>
      <c r="B2369" s="279"/>
      <c r="C2369" s="269"/>
      <c r="D2369" s="166" t="s">
        <v>25</v>
      </c>
      <c r="E2369" s="96" t="s">
        <v>26</v>
      </c>
      <c r="F2369" s="206" t="s">
        <v>26</v>
      </c>
      <c r="G2369" s="168" t="e">
        <f t="shared" si="329"/>
        <v>#DIV/0!</v>
      </c>
      <c r="H2369" s="182">
        <f>H1601</f>
        <v>640</v>
      </c>
      <c r="I2369" s="176">
        <f t="shared" si="325"/>
        <v>0</v>
      </c>
      <c r="J2369" s="182"/>
      <c r="K2369" s="184">
        <v>1</v>
      </c>
      <c r="L2369" s="184">
        <f>'норма часов'!$H$14</f>
        <v>0</v>
      </c>
      <c r="M2369" s="178" t="str">
        <f>CONCATENATE(H2369," ",F2369," ","*",I2369,"/",L2369,"чел.")</f>
        <v>640 шт *0/0чел.</v>
      </c>
      <c r="N2369" s="133">
        <f>N1601</f>
        <v>434.67837499999985</v>
      </c>
      <c r="O2369" s="142" t="e">
        <f t="shared" si="328"/>
        <v>#DIV/0!</v>
      </c>
      <c r="P2369" s="93"/>
      <c r="Q2369" s="93"/>
    </row>
    <row r="2370" spans="1:17" s="94" customFormat="1" ht="30" hidden="1" x14ac:dyDescent="0.25">
      <c r="A2370" s="276"/>
      <c r="B2370" s="279"/>
      <c r="C2370" s="269"/>
      <c r="D2370" s="208" t="s">
        <v>80</v>
      </c>
      <c r="E2370" s="96" t="s">
        <v>81</v>
      </c>
      <c r="F2370" s="206" t="s">
        <v>213</v>
      </c>
      <c r="G2370" s="168" t="e">
        <f t="shared" si="329"/>
        <v>#DIV/0!</v>
      </c>
      <c r="H2370" s="182">
        <f>H1794</f>
        <v>71</v>
      </c>
      <c r="I2370" s="176">
        <f>I2368</f>
        <v>0</v>
      </c>
      <c r="J2370" s="182"/>
      <c r="K2370" s="184">
        <v>1</v>
      </c>
      <c r="L2370" s="184">
        <f>'норма часов'!$H$14</f>
        <v>0</v>
      </c>
      <c r="M2370" s="178" t="str">
        <f>CONCATENATE(H2370," ",F2370," ","*",I2370,"/",L2370,"чел.")</f>
        <v>71 отключений(потребность) *0/0чел.</v>
      </c>
      <c r="N2370" s="133">
        <f>N1602</f>
        <v>5130.6300000000028</v>
      </c>
      <c r="O2370" s="142" t="e">
        <f t="shared" si="328"/>
        <v>#DIV/0!</v>
      </c>
      <c r="P2370" s="93"/>
      <c r="Q2370" s="93"/>
    </row>
    <row r="2371" spans="1:17" s="94" customFormat="1" ht="47.25" hidden="1" x14ac:dyDescent="0.25">
      <c r="A2371" s="276"/>
      <c r="B2371" s="279"/>
      <c r="C2371" s="269"/>
      <c r="D2371" s="211" t="s">
        <v>305</v>
      </c>
      <c r="E2371" s="96" t="s">
        <v>28</v>
      </c>
      <c r="F2371" s="96" t="s">
        <v>312</v>
      </c>
      <c r="G2371" s="168" t="e">
        <f t="shared" si="329"/>
        <v>#DIV/0!</v>
      </c>
      <c r="H2371" s="182">
        <f>H1603</f>
        <v>71</v>
      </c>
      <c r="I2371" s="176">
        <f>I2369</f>
        <v>0</v>
      </c>
      <c r="J2371" s="182"/>
      <c r="K2371" s="184">
        <v>2</v>
      </c>
      <c r="L2371" s="184">
        <f>'норма часов'!$H$14</f>
        <v>0</v>
      </c>
      <c r="M2371" s="178" t="str">
        <f>CONCATENATE(H2371," ",F2371," ","в год","*",K2371," раза в год","*",I2371,"/",L2371,"чел.")</f>
        <v>71 устройство в год*2 раза в год*0/0чел.</v>
      </c>
      <c r="N2371" s="133">
        <f>N1603</f>
        <v>2850.3500000000035</v>
      </c>
      <c r="O2371" s="142" t="e">
        <f t="shared" si="328"/>
        <v>#DIV/0!</v>
      </c>
      <c r="P2371" s="93"/>
      <c r="Q2371" s="93"/>
    </row>
    <row r="2372" spans="1:17" s="94" customFormat="1" ht="63" hidden="1" x14ac:dyDescent="0.25">
      <c r="A2372" s="276"/>
      <c r="B2372" s="279"/>
      <c r="C2372" s="269"/>
      <c r="D2372" s="211" t="s">
        <v>306</v>
      </c>
      <c r="E2372" s="96" t="s">
        <v>26</v>
      </c>
      <c r="F2372" s="206" t="s">
        <v>26</v>
      </c>
      <c r="G2372" s="168" t="e">
        <f>MROUND(H2372*K2372*I2372/L2372,0.0000000001)</f>
        <v>#DIV/0!</v>
      </c>
      <c r="H2372" s="182">
        <f>H1604</f>
        <v>71</v>
      </c>
      <c r="I2372" s="176">
        <f>I2370</f>
        <v>0</v>
      </c>
      <c r="J2372" s="182"/>
      <c r="K2372" s="184">
        <v>1</v>
      </c>
      <c r="L2372" s="184">
        <f>'норма часов'!$H$14</f>
        <v>0</v>
      </c>
      <c r="M2372" s="178" t="str">
        <f>CONCATENATE(H2372," ",F2372," ","*",I2372,"/",L2372,"чел.")</f>
        <v>71 шт *0/0чел.</v>
      </c>
      <c r="N2372" s="133">
        <f>N1604</f>
        <v>6384.7801408450814</v>
      </c>
      <c r="O2372" s="142" t="e">
        <f t="shared" si="328"/>
        <v>#DIV/0!</v>
      </c>
      <c r="P2372" s="93"/>
      <c r="Q2372" s="93"/>
    </row>
    <row r="2373" spans="1:17" s="94" customFormat="1" ht="31.5" hidden="1" x14ac:dyDescent="0.25">
      <c r="A2373" s="276"/>
      <c r="B2373" s="279"/>
      <c r="C2373" s="269"/>
      <c r="D2373" s="209" t="s">
        <v>307</v>
      </c>
      <c r="E2373" s="96" t="s">
        <v>26</v>
      </c>
      <c r="F2373" s="206" t="s">
        <v>26</v>
      </c>
      <c r="G2373" s="168" t="e">
        <f>MROUND(H2373*K2373*I2373/L2373,0.00000001)</f>
        <v>#DIV/0!</v>
      </c>
      <c r="H2373" s="182">
        <f>$H$1605</f>
        <v>71</v>
      </c>
      <c r="I2373" s="176">
        <f>I2368</f>
        <v>0</v>
      </c>
      <c r="J2373" s="182"/>
      <c r="K2373" s="184">
        <v>1</v>
      </c>
      <c r="L2373" s="184">
        <f>'норма часов'!$H$14</f>
        <v>0</v>
      </c>
      <c r="M2373" s="178" t="str">
        <f>CONCATENATE(H2373," ",F2373," ","в мес.","*",K2373,"мес.","*",I2373,"/",L2373,"чел.")</f>
        <v>71 шт в мес.*1мес.*0/0чел.</v>
      </c>
      <c r="N2373" s="133">
        <f>$N$1605</f>
        <v>11515.410140845073</v>
      </c>
      <c r="O2373" s="142" t="e">
        <f t="shared" si="328"/>
        <v>#DIV/0!</v>
      </c>
      <c r="P2373" s="93"/>
      <c r="Q2373" s="93"/>
    </row>
    <row r="2374" spans="1:17" s="94" customFormat="1" ht="78.75" hidden="1" x14ac:dyDescent="0.25">
      <c r="A2374" s="276"/>
      <c r="B2374" s="279"/>
      <c r="C2374" s="269"/>
      <c r="D2374" s="211" t="s">
        <v>308</v>
      </c>
      <c r="E2374" s="96" t="s">
        <v>26</v>
      </c>
      <c r="F2374" s="206" t="s">
        <v>26</v>
      </c>
      <c r="G2374" s="168" t="e">
        <f>MROUND(H2374*K2374*I2374/L2374,0.00000001)</f>
        <v>#DIV/0!</v>
      </c>
      <c r="H2374" s="182">
        <f>$H$1606</f>
        <v>1</v>
      </c>
      <c r="I2374" s="176">
        <f>I2369</f>
        <v>0</v>
      </c>
      <c r="J2374" s="182"/>
      <c r="K2374" s="184">
        <v>1</v>
      </c>
      <c r="L2374" s="184">
        <f>'норма часов'!$H$14</f>
        <v>0</v>
      </c>
      <c r="M2374" s="178" t="str">
        <f>CONCATENATE(H2374," ",F2374," ","в мес.","*",K2374,"мес.","*",I2374,"/",L2374,"чел.")</f>
        <v>1 шт в мес.*1мес.*0/0чел.</v>
      </c>
      <c r="N2374" s="133">
        <f>$N$1606</f>
        <v>34204.199999999997</v>
      </c>
      <c r="O2374" s="142" t="e">
        <f t="shared" si="328"/>
        <v>#DIV/0!</v>
      </c>
      <c r="P2374" s="93"/>
      <c r="Q2374" s="93"/>
    </row>
    <row r="2375" spans="1:17" s="94" customFormat="1" ht="15.75" hidden="1" x14ac:dyDescent="0.25">
      <c r="A2375" s="276"/>
      <c r="B2375" s="279"/>
      <c r="C2375" s="269"/>
      <c r="D2375" s="211" t="s">
        <v>311</v>
      </c>
      <c r="E2375" s="96" t="s">
        <v>26</v>
      </c>
      <c r="F2375" s="206" t="s">
        <v>26</v>
      </c>
      <c r="G2375" s="168" t="e">
        <f>MROUND(H2375*K2375*I2375/L2375,0.00000001)</f>
        <v>#DIV/0!</v>
      </c>
      <c r="H2375" s="182">
        <f>$H$1607</f>
        <v>26</v>
      </c>
      <c r="I2375" s="176">
        <f>I2370</f>
        <v>0</v>
      </c>
      <c r="J2375" s="182"/>
      <c r="K2375" s="184">
        <v>1</v>
      </c>
      <c r="L2375" s="184">
        <f>'норма часов'!$H$14</f>
        <v>0</v>
      </c>
      <c r="M2375" s="178" t="str">
        <f>CONCATENATE(H2375," ",F2375," ","в мес.","*",K2375,"мес.","*",I2375,"/",L2375,"чел.")</f>
        <v>26 шт в мес.*1мес.*0/0чел.</v>
      </c>
      <c r="N2375" s="133">
        <f>$N$1607</f>
        <v>20920</v>
      </c>
      <c r="O2375" s="142" t="e">
        <f t="shared" si="328"/>
        <v>#DIV/0!</v>
      </c>
      <c r="P2375" s="93"/>
      <c r="Q2375" s="93"/>
    </row>
    <row r="2376" spans="1:17" s="94" customFormat="1" ht="45" hidden="1" x14ac:dyDescent="0.25">
      <c r="A2376" s="276"/>
      <c r="B2376" s="279"/>
      <c r="C2376" s="269"/>
      <c r="D2376" s="208" t="s">
        <v>33</v>
      </c>
      <c r="E2376" s="96" t="s">
        <v>28</v>
      </c>
      <c r="F2376" s="206" t="s">
        <v>26</v>
      </c>
      <c r="G2376" s="168" t="e">
        <f>MROUND(H2376*K2376*I2376/L2376,0.00000001)</f>
        <v>#DIV/0!</v>
      </c>
      <c r="H2376" s="182">
        <f>H1992</f>
        <v>71</v>
      </c>
      <c r="I2376" s="176">
        <f>I2371</f>
        <v>0</v>
      </c>
      <c r="J2376" s="182"/>
      <c r="K2376" s="184">
        <v>12</v>
      </c>
      <c r="L2376" s="184">
        <f>'норма часов'!$H$14</f>
        <v>0</v>
      </c>
      <c r="M2376" s="178" t="str">
        <f>CONCATENATE(H2376," ",F2376," ","в мес.","*",K2376,"мес.","*",I2376,"/",L2376,"чел.")</f>
        <v>71 шт в мес.*12мес.*0/0чел.</v>
      </c>
      <c r="N2376" s="133">
        <f>N1992</f>
        <v>2508.308321596242</v>
      </c>
      <c r="O2376" s="142" t="e">
        <f t="shared" si="328"/>
        <v>#DIV/0!</v>
      </c>
      <c r="P2376" s="93"/>
      <c r="Q2376" s="93"/>
    </row>
    <row r="2377" spans="1:17" s="94" customFormat="1" ht="28.5" hidden="1" x14ac:dyDescent="0.25">
      <c r="A2377" s="276"/>
      <c r="B2377" s="279"/>
      <c r="C2377" s="201" t="s">
        <v>256</v>
      </c>
      <c r="D2377" s="208"/>
      <c r="E2377" s="96"/>
      <c r="F2377" s="206"/>
      <c r="G2377" s="168"/>
      <c r="H2377" s="182"/>
      <c r="I2377" s="176"/>
      <c r="J2377" s="182"/>
      <c r="K2377" s="184"/>
      <c r="L2377" s="184"/>
      <c r="M2377" s="178"/>
      <c r="N2377" s="139"/>
      <c r="O2377" s="140" t="e">
        <f>SUM(O2355:O2376)</f>
        <v>#DIV/0!</v>
      </c>
      <c r="P2377" s="93"/>
      <c r="Q2377" s="93"/>
    </row>
    <row r="2378" spans="1:17" s="94" customFormat="1" hidden="1" x14ac:dyDescent="0.25">
      <c r="A2378" s="276"/>
      <c r="B2378" s="279"/>
      <c r="C2378" s="198" t="s">
        <v>65</v>
      </c>
      <c r="D2378" s="208" t="s">
        <v>115</v>
      </c>
      <c r="E2378" s="96" t="s">
        <v>116</v>
      </c>
      <c r="F2378" s="206" t="s">
        <v>214</v>
      </c>
      <c r="G2378" s="168" t="e">
        <f>MROUND(H2378*K2378*I2378/L2378,0.0000000001)</f>
        <v>#DIV/0!</v>
      </c>
      <c r="H2378" s="182">
        <f>H1610</f>
        <v>71</v>
      </c>
      <c r="I2378" s="176">
        <f>I2376</f>
        <v>0</v>
      </c>
      <c r="J2378" s="182"/>
      <c r="K2378" s="184">
        <v>1</v>
      </c>
      <c r="L2378" s="184">
        <f>'норма часов'!$H$14</f>
        <v>0</v>
      </c>
      <c r="M2378" s="178" t="str">
        <f>CONCATENATE(H2378," ",F2378," ","*",I2378,"/",L2378,"чел.")</f>
        <v>71 учреждений *0/0чел.</v>
      </c>
      <c r="N2378" s="133">
        <f>N1610</f>
        <v>59300</v>
      </c>
      <c r="O2378" s="142" t="e">
        <f t="shared" ref="O2378:O2392" si="330">MROUND(G2378*N2378,0.000001)</f>
        <v>#DIV/0!</v>
      </c>
      <c r="P2378" s="93"/>
      <c r="Q2378" s="93"/>
    </row>
    <row r="2379" spans="1:17" s="94" customFormat="1" hidden="1" x14ac:dyDescent="0.25">
      <c r="A2379" s="276"/>
      <c r="B2379" s="279"/>
      <c r="C2379" s="269" t="s">
        <v>66</v>
      </c>
      <c r="D2379" s="208" t="s">
        <v>34</v>
      </c>
      <c r="E2379" s="96" t="s">
        <v>47</v>
      </c>
      <c r="F2379" s="206" t="s">
        <v>215</v>
      </c>
      <c r="G2379" s="168" t="e">
        <f t="shared" ref="G2379:G2385" si="331">MROUND(H2379*K2379*I2379/L2379,0.00000001)</f>
        <v>#DIV/0!</v>
      </c>
      <c r="H2379" s="182">
        <f>H1611</f>
        <v>71</v>
      </c>
      <c r="I2379" s="176">
        <f t="shared" si="325"/>
        <v>0</v>
      </c>
      <c r="J2379" s="182"/>
      <c r="K2379" s="184">
        <v>12</v>
      </c>
      <c r="L2379" s="184">
        <f>'норма часов'!$H$14</f>
        <v>0</v>
      </c>
      <c r="M2379" s="178" t="str">
        <f>CONCATENATE(H2379," ",F2379," ","в мес.","*",K2379,"мес.","*",I2379,"/",L2379,"чел.")</f>
        <v>71 зданий в мес.*12мес.*0/0чел.</v>
      </c>
      <c r="N2379" s="133">
        <f>N1611</f>
        <v>4910.5833215962439</v>
      </c>
      <c r="O2379" s="142" t="e">
        <f t="shared" si="330"/>
        <v>#DIV/0!</v>
      </c>
      <c r="P2379" s="93"/>
      <c r="Q2379" s="93"/>
    </row>
    <row r="2380" spans="1:17" s="94" customFormat="1" hidden="1" x14ac:dyDescent="0.25">
      <c r="A2380" s="276"/>
      <c r="B2380" s="279"/>
      <c r="C2380" s="269"/>
      <c r="D2380" s="208" t="s">
        <v>117</v>
      </c>
      <c r="E2380" s="96" t="s">
        <v>19</v>
      </c>
      <c r="F2380" s="206" t="s">
        <v>216</v>
      </c>
      <c r="G2380" s="168" t="e">
        <f t="shared" si="331"/>
        <v>#DIV/0!</v>
      </c>
      <c r="H2380" s="182">
        <f>H1612</f>
        <v>2488</v>
      </c>
      <c r="I2380" s="176">
        <f t="shared" si="325"/>
        <v>0</v>
      </c>
      <c r="J2380" s="182"/>
      <c r="K2380" s="184">
        <v>1</v>
      </c>
      <c r="L2380" s="184">
        <f>'норма часов'!$H$14</f>
        <v>0</v>
      </c>
      <c r="M2380" s="178" t="str">
        <f>CONCATENATE(H2380," ",F2380," ","*",I2380,"/",L2380,"чел.")</f>
        <v>2488 чел. в год *0/0чел.</v>
      </c>
      <c r="N2380" s="133">
        <f>N1612</f>
        <v>1938.2379903536978</v>
      </c>
      <c r="O2380" s="142" t="e">
        <f t="shared" si="330"/>
        <v>#DIV/0!</v>
      </c>
      <c r="P2380" s="93"/>
      <c r="Q2380" s="93"/>
    </row>
    <row r="2381" spans="1:17" s="94" customFormat="1" ht="30" hidden="1" x14ac:dyDescent="0.25">
      <c r="A2381" s="276"/>
      <c r="B2381" s="279"/>
      <c r="C2381" s="269"/>
      <c r="D2381" s="208" t="s">
        <v>39</v>
      </c>
      <c r="E2381" s="96" t="s">
        <v>44</v>
      </c>
      <c r="F2381" s="206" t="s">
        <v>217</v>
      </c>
      <c r="G2381" s="168" t="e">
        <f t="shared" si="331"/>
        <v>#DIV/0!</v>
      </c>
      <c r="H2381" s="182">
        <f>H1805</f>
        <v>70</v>
      </c>
      <c r="I2381" s="176">
        <f t="shared" ref="I2381:I2397" si="332">I2380</f>
        <v>0</v>
      </c>
      <c r="J2381" s="182"/>
      <c r="K2381" s="184">
        <v>1</v>
      </c>
      <c r="L2381" s="184">
        <f>'норма часов'!$H$14</f>
        <v>0</v>
      </c>
      <c r="M2381" s="178" t="str">
        <f>CONCATENATE(H2381," ",F2381," (по 1 ЭЦП на 1 учреждение. Срок сертификата ЭЦП 1 год) ","*",I2381,"/",L2381,"чел.")</f>
        <v>70 ЭЦП (по 1 ЭЦП на 1 учреждение. Срок сертификата ЭЦП 1 год) *0/0чел.</v>
      </c>
      <c r="N2381" s="133">
        <f>N1613</f>
        <v>8099.5499999999965</v>
      </c>
      <c r="O2381" s="142" t="e">
        <f t="shared" si="330"/>
        <v>#DIV/0!</v>
      </c>
      <c r="P2381" s="93"/>
      <c r="Q2381" s="93"/>
    </row>
    <row r="2382" spans="1:17" s="94" customFormat="1" ht="30" hidden="1" x14ac:dyDescent="0.25">
      <c r="A2382" s="276"/>
      <c r="B2382" s="279"/>
      <c r="C2382" s="269"/>
      <c r="D2382" s="208" t="s">
        <v>37</v>
      </c>
      <c r="E2382" s="96" t="s">
        <v>42</v>
      </c>
      <c r="F2382" s="206" t="s">
        <v>218</v>
      </c>
      <c r="G2382" s="168" t="e">
        <f t="shared" si="331"/>
        <v>#DIV/0!</v>
      </c>
      <c r="H2382" s="182">
        <f>H1806</f>
        <v>70</v>
      </c>
      <c r="I2382" s="176">
        <f t="shared" si="332"/>
        <v>0</v>
      </c>
      <c r="J2382" s="182"/>
      <c r="K2382" s="184">
        <v>1</v>
      </c>
      <c r="L2382" s="184">
        <f>'норма часов'!$H$14</f>
        <v>0</v>
      </c>
      <c r="M2382" s="178" t="str">
        <f>CONCATENATE(H2382," ",F2382," (по 1 отчету на 1 учреждение) ","*",I2382,"/",L2382,"чел.")</f>
        <v>70 отчетов (по 1 отчету на 1 учреждение) *0/0чел.</v>
      </c>
      <c r="N2382" s="133">
        <f>N1998</f>
        <v>6840.8400000000101</v>
      </c>
      <c r="O2382" s="142" t="e">
        <f t="shared" si="330"/>
        <v>#DIV/0!</v>
      </c>
      <c r="P2382" s="93"/>
      <c r="Q2382" s="93"/>
    </row>
    <row r="2383" spans="1:17" s="94" customFormat="1" ht="30" hidden="1" x14ac:dyDescent="0.25">
      <c r="A2383" s="276"/>
      <c r="B2383" s="279"/>
      <c r="C2383" s="269"/>
      <c r="D2383" s="208" t="s">
        <v>38</v>
      </c>
      <c r="E2383" s="96" t="s">
        <v>43</v>
      </c>
      <c r="F2383" s="206" t="s">
        <v>219</v>
      </c>
      <c r="G2383" s="168" t="e">
        <f t="shared" si="331"/>
        <v>#DIV/0!</v>
      </c>
      <c r="H2383" s="182">
        <f>H1807</f>
        <v>366</v>
      </c>
      <c r="I2383" s="176">
        <f t="shared" si="332"/>
        <v>0</v>
      </c>
      <c r="J2383" s="182"/>
      <c r="K2383" s="184">
        <v>1</v>
      </c>
      <c r="L2383" s="184">
        <f>'норма часов'!$H$14</f>
        <v>0</v>
      </c>
      <c r="M2383" s="178" t="str">
        <f>CONCATENATE(H2383," ",F2383," (заявленная потребность руководителями учреждений) ","*",I2383,"/",L2383,"чел.")</f>
        <v>366 мест (заявленная потребность руководителями учреждений) *0/0чел.</v>
      </c>
      <c r="N2383" s="133">
        <f>N1615</f>
        <v>1140.1400000000006</v>
      </c>
      <c r="O2383" s="142" t="e">
        <f t="shared" si="330"/>
        <v>#DIV/0!</v>
      </c>
      <c r="P2383" s="93"/>
      <c r="Q2383" s="93"/>
    </row>
    <row r="2384" spans="1:17" s="94" customFormat="1" hidden="1" x14ac:dyDescent="0.25">
      <c r="A2384" s="276"/>
      <c r="B2384" s="279"/>
      <c r="C2384" s="269"/>
      <c r="D2384" s="208" t="s">
        <v>118</v>
      </c>
      <c r="E2384" s="96" t="s">
        <v>19</v>
      </c>
      <c r="F2384" s="206" t="s">
        <v>19</v>
      </c>
      <c r="G2384" s="168" t="e">
        <f t="shared" si="331"/>
        <v>#DIV/0!</v>
      </c>
      <c r="H2384" s="182">
        <f>H2288</f>
        <v>2488</v>
      </c>
      <c r="I2384" s="176">
        <f t="shared" si="332"/>
        <v>0</v>
      </c>
      <c r="J2384" s="182"/>
      <c r="K2384" s="184">
        <v>1</v>
      </c>
      <c r="L2384" s="184">
        <f>'норма часов'!$H$14</f>
        <v>0</v>
      </c>
      <c r="M2384" s="178" t="str">
        <f>CONCATENATE(H2384," ",F2384," ","*",I2384,"/",L2384,"чел.")</f>
        <v>2488 чел. *0/0чел.</v>
      </c>
      <c r="N2384" s="133">
        <f>N1616</f>
        <v>513.06302652733109</v>
      </c>
      <c r="O2384" s="142" t="e">
        <f t="shared" si="330"/>
        <v>#DIV/0!</v>
      </c>
      <c r="P2384" s="93"/>
      <c r="Q2384" s="93"/>
    </row>
    <row r="2385" spans="1:17" s="94" customFormat="1" ht="30" hidden="1" x14ac:dyDescent="0.25">
      <c r="A2385" s="276"/>
      <c r="B2385" s="279"/>
      <c r="C2385" s="269"/>
      <c r="D2385" s="208" t="s">
        <v>35</v>
      </c>
      <c r="E2385" s="96" t="s">
        <v>19</v>
      </c>
      <c r="F2385" s="206" t="s">
        <v>19</v>
      </c>
      <c r="G2385" s="168" t="e">
        <f t="shared" si="331"/>
        <v>#DIV/0!</v>
      </c>
      <c r="H2385" s="182">
        <f>H1809</f>
        <v>182</v>
      </c>
      <c r="I2385" s="176">
        <f t="shared" si="332"/>
        <v>0</v>
      </c>
      <c r="J2385" s="182"/>
      <c r="K2385" s="184">
        <v>1</v>
      </c>
      <c r="L2385" s="184">
        <f>'норма часов'!$H$14</f>
        <v>0</v>
      </c>
      <c r="M2385" s="178" t="str">
        <f>CONCATENATE(H2385," ",F2385," (заявленная потребность руководителями учреждений) ","*",I2385,"/",L2385,"чел.")</f>
        <v>182 чел. (заявленная потребность руководителями учреждений) *0/0чел.</v>
      </c>
      <c r="N2385" s="133">
        <f>N1617</f>
        <v>798.09791208791194</v>
      </c>
      <c r="O2385" s="142" t="e">
        <f t="shared" si="330"/>
        <v>#DIV/0!</v>
      </c>
      <c r="P2385" s="93"/>
      <c r="Q2385" s="93"/>
    </row>
    <row r="2386" spans="1:17" s="94" customFormat="1" ht="30" hidden="1" x14ac:dyDescent="0.25">
      <c r="A2386" s="276"/>
      <c r="B2386" s="279"/>
      <c r="C2386" s="269"/>
      <c r="D2386" s="208" t="s">
        <v>36</v>
      </c>
      <c r="E2386" s="96" t="s">
        <v>19</v>
      </c>
      <c r="F2386" s="206" t="s">
        <v>19</v>
      </c>
      <c r="G2386" s="168" t="e">
        <f>MROUND(H2386*K2386*I2386/L2386,0.00000001)</f>
        <v>#DIV/0!</v>
      </c>
      <c r="H2386" s="182">
        <f>H1810</f>
        <v>153</v>
      </c>
      <c r="I2386" s="176">
        <f t="shared" si="332"/>
        <v>0</v>
      </c>
      <c r="J2386" s="182"/>
      <c r="K2386" s="184">
        <v>1</v>
      </c>
      <c r="L2386" s="184">
        <f>'норма часов'!$H$14</f>
        <v>0</v>
      </c>
      <c r="M2386" s="178" t="str">
        <f>CONCATENATE(H2386," ",F2386," (заявленная потребность руководителями учреждений) ","*",I2386,"/",L2386,"чел.")</f>
        <v>153 чел. (заявленная потребность руководителями учреждений) *0/0чел.</v>
      </c>
      <c r="N2386" s="133">
        <f>N1618</f>
        <v>1710.2100000000016</v>
      </c>
      <c r="O2386" s="142" t="e">
        <f t="shared" si="330"/>
        <v>#DIV/0!</v>
      </c>
      <c r="P2386" s="93"/>
      <c r="Q2386" s="93"/>
    </row>
    <row r="2387" spans="1:17" s="94" customFormat="1" ht="30" hidden="1" x14ac:dyDescent="0.25">
      <c r="A2387" s="276"/>
      <c r="B2387" s="279"/>
      <c r="C2387" s="269"/>
      <c r="D2387" s="208" t="s">
        <v>119</v>
      </c>
      <c r="E2387" s="96" t="s">
        <v>19</v>
      </c>
      <c r="F2387" s="206" t="s">
        <v>19</v>
      </c>
      <c r="G2387" s="168" t="e">
        <f>MROUND(H2387*K2387*I2387/L2387,0.000001)</f>
        <v>#DIV/0!</v>
      </c>
      <c r="H2387" s="182">
        <f>H1811</f>
        <v>115</v>
      </c>
      <c r="I2387" s="176">
        <f t="shared" si="332"/>
        <v>0</v>
      </c>
      <c r="J2387" s="182"/>
      <c r="K2387" s="184">
        <v>1</v>
      </c>
      <c r="L2387" s="184">
        <f>'норма часов'!$H$14</f>
        <v>0</v>
      </c>
      <c r="M2387" s="178" t="str">
        <f>CONCATENATE(H2387," ",F2387," (заявленная потребность руководителями учреждений) ","*",I2387,"/",L2387,"чел.")</f>
        <v>115 чел. (заявленная потребность руководителями учреждений) *0/0чел.</v>
      </c>
      <c r="N2387" s="133">
        <f>N1619</f>
        <v>3648.4485217391343</v>
      </c>
      <c r="O2387" s="142" t="e">
        <f t="shared" si="330"/>
        <v>#DIV/0!</v>
      </c>
      <c r="P2387" s="93"/>
      <c r="Q2387" s="93"/>
    </row>
    <row r="2388" spans="1:17" s="94" customFormat="1" ht="47.25" hidden="1" x14ac:dyDescent="0.25">
      <c r="A2388" s="276"/>
      <c r="B2388" s="279"/>
      <c r="C2388" s="269"/>
      <c r="D2388" s="211" t="s">
        <v>309</v>
      </c>
      <c r="E2388" s="96" t="s">
        <v>19</v>
      </c>
      <c r="F2388" s="206" t="s">
        <v>19</v>
      </c>
      <c r="G2388" s="168" t="e">
        <f>MROUND(H2388*K2388*I2388/L2388,0.000001)</f>
        <v>#DIV/0!</v>
      </c>
      <c r="H2388" s="182">
        <f>H1812</f>
        <v>2488</v>
      </c>
      <c r="I2388" s="176">
        <f t="shared" si="332"/>
        <v>0</v>
      </c>
      <c r="J2388" s="182"/>
      <c r="K2388" s="184">
        <v>1</v>
      </c>
      <c r="L2388" s="184">
        <f>'норма часов'!$H$14</f>
        <v>0</v>
      </c>
      <c r="M2388" s="178" t="str">
        <f>CONCATENATE(H2388," ",F2388," (заявленная потребность руководителями учреждений) ","*",I2388,"/",L2388,"чел.")</f>
        <v>2488 чел. (заявленная потребность руководителями учреждений) *0/0чел.</v>
      </c>
      <c r="N2388" s="133">
        <f>$N$1620</f>
        <v>570.06999999999982</v>
      </c>
      <c r="O2388" s="142" t="e">
        <f t="shared" si="330"/>
        <v>#DIV/0!</v>
      </c>
      <c r="P2388" s="93"/>
      <c r="Q2388" s="93"/>
    </row>
    <row r="2389" spans="1:17" s="94" customFormat="1" ht="30" hidden="1" x14ac:dyDescent="0.25">
      <c r="A2389" s="276"/>
      <c r="B2389" s="279"/>
      <c r="C2389" s="269"/>
      <c r="D2389" s="166" t="s">
        <v>104</v>
      </c>
      <c r="E2389" s="166" t="s">
        <v>19</v>
      </c>
      <c r="F2389" s="206" t="s">
        <v>19</v>
      </c>
      <c r="G2389" s="168" t="e">
        <f>MROUND(H2389*K2389*I2389/L2389,0.00000001)</f>
        <v>#DIV/0!</v>
      </c>
      <c r="H2389" s="182">
        <f>H1813</f>
        <v>0</v>
      </c>
      <c r="I2389" s="176">
        <f t="shared" si="332"/>
        <v>0</v>
      </c>
      <c r="J2389" s="182"/>
      <c r="K2389" s="184">
        <v>1</v>
      </c>
      <c r="L2389" s="184">
        <f>'норма часов'!$H$14</f>
        <v>0</v>
      </c>
      <c r="M2389" s="178" t="str">
        <f>CONCATENATE(H2389," ",F2389," ","*",I2389,"/",L2389,"чел.")</f>
        <v>0 чел. *0/0чел.</v>
      </c>
      <c r="N2389" s="133">
        <f>N1621</f>
        <v>0</v>
      </c>
      <c r="O2389" s="142" t="e">
        <f t="shared" si="330"/>
        <v>#DIV/0!</v>
      </c>
      <c r="P2389" s="93"/>
      <c r="Q2389" s="93"/>
    </row>
    <row r="2390" spans="1:17" s="94" customFormat="1" hidden="1" x14ac:dyDescent="0.25">
      <c r="A2390" s="276"/>
      <c r="B2390" s="279"/>
      <c r="C2390" s="269"/>
      <c r="D2390" s="166" t="s">
        <v>287</v>
      </c>
      <c r="E2390" s="166" t="s">
        <v>26</v>
      </c>
      <c r="F2390" s="166" t="s">
        <v>26</v>
      </c>
      <c r="G2390" s="168" t="e">
        <f>MROUND(H2390*K2390*I2390/L2390,0.00000001)</f>
        <v>#DIV/0!</v>
      </c>
      <c r="H2390" s="182">
        <f>H1622</f>
        <v>70</v>
      </c>
      <c r="I2390" s="176">
        <f t="shared" si="332"/>
        <v>0</v>
      </c>
      <c r="J2390" s="182"/>
      <c r="K2390" s="184">
        <v>1</v>
      </c>
      <c r="L2390" s="184">
        <f>'норма часов'!$H$14</f>
        <v>0</v>
      </c>
      <c r="M2390" s="178" t="str">
        <f>CONCATENATE(H2390," ",F2390," ","*",I2390,"/",L2390,"чел.")</f>
        <v>70 шт *0/0чел.</v>
      </c>
      <c r="N2390" s="133">
        <f>N1622</f>
        <v>68260.180000000037</v>
      </c>
      <c r="O2390" s="142" t="e">
        <f t="shared" si="330"/>
        <v>#DIV/0!</v>
      </c>
      <c r="P2390" s="93"/>
      <c r="Q2390" s="93"/>
    </row>
    <row r="2391" spans="1:17" s="94" customFormat="1" hidden="1" x14ac:dyDescent="0.25">
      <c r="A2391" s="276"/>
      <c r="B2391" s="279"/>
      <c r="C2391" s="269"/>
      <c r="D2391" s="166" t="s">
        <v>284</v>
      </c>
      <c r="E2391" s="166" t="s">
        <v>26</v>
      </c>
      <c r="F2391" s="206" t="s">
        <v>26</v>
      </c>
      <c r="G2391" s="168" t="e">
        <f>MROUND(H2391*K2391*I2391/L2391,0.00000001)</f>
        <v>#DIV/0!</v>
      </c>
      <c r="H2391" s="182">
        <f>$H$1623</f>
        <v>70</v>
      </c>
      <c r="I2391" s="176">
        <f t="shared" si="332"/>
        <v>0</v>
      </c>
      <c r="J2391" s="182"/>
      <c r="K2391" s="184">
        <v>1</v>
      </c>
      <c r="L2391" s="184">
        <f>'норма часов'!$H$14</f>
        <v>0</v>
      </c>
      <c r="M2391" s="178" t="str">
        <f>CONCATENATE(H2391," ",F2391," ","*",I2391,"/",L2391,"чел.")</f>
        <v>70 шт *0/0чел.</v>
      </c>
      <c r="N2391" s="133">
        <f>$N$1623</f>
        <v>24000</v>
      </c>
      <c r="O2391" s="142" t="e">
        <f t="shared" si="330"/>
        <v>#DIV/0!</v>
      </c>
      <c r="P2391" s="93"/>
      <c r="Q2391" s="93"/>
    </row>
    <row r="2392" spans="1:17" s="94" customFormat="1" hidden="1" x14ac:dyDescent="0.25">
      <c r="A2392" s="276"/>
      <c r="B2392" s="279"/>
      <c r="C2392" s="269"/>
      <c r="D2392" s="208" t="s">
        <v>121</v>
      </c>
      <c r="E2392" s="96" t="s">
        <v>122</v>
      </c>
      <c r="F2392" s="206" t="s">
        <v>220</v>
      </c>
      <c r="G2392" s="168" t="e">
        <f>MROUND(H2392*K2392*I2392/L2392,0.00000001)</f>
        <v>#DIV/0!</v>
      </c>
      <c r="H2392" s="182">
        <f>H1624</f>
        <v>70</v>
      </c>
      <c r="I2392" s="176">
        <f>I2388</f>
        <v>0</v>
      </c>
      <c r="J2392" s="182"/>
      <c r="K2392" s="184">
        <v>1</v>
      </c>
      <c r="L2392" s="184">
        <f>'норма часов'!$H$14</f>
        <v>0</v>
      </c>
      <c r="M2392" s="178" t="str">
        <f>CONCATENATE(H2392," ",F2392," ","*",I2392,"/",L2392,"чел.")</f>
        <v>70 сайтов *0/0чел.</v>
      </c>
      <c r="N2392" s="133">
        <f>N1624</f>
        <v>5928.7299999999959</v>
      </c>
      <c r="O2392" s="142" t="e">
        <f t="shared" si="330"/>
        <v>#DIV/0!</v>
      </c>
      <c r="P2392" s="93"/>
      <c r="Q2392" s="93"/>
    </row>
    <row r="2393" spans="1:17" s="94" customFormat="1" hidden="1" x14ac:dyDescent="0.25">
      <c r="A2393" s="276"/>
      <c r="B2393" s="279"/>
      <c r="C2393" s="201" t="s">
        <v>257</v>
      </c>
      <c r="D2393" s="208"/>
      <c r="E2393" s="96"/>
      <c r="F2393" s="206"/>
      <c r="G2393" s="168"/>
      <c r="H2393" s="182"/>
      <c r="I2393" s="176"/>
      <c r="J2393" s="182"/>
      <c r="K2393" s="184"/>
      <c r="L2393" s="184"/>
      <c r="M2393" s="178"/>
      <c r="N2393" s="139"/>
      <c r="O2393" s="140" t="e">
        <f>SUM(O2379:O2392)</f>
        <v>#DIV/0!</v>
      </c>
      <c r="P2393" s="93"/>
      <c r="Q2393" s="93"/>
    </row>
    <row r="2394" spans="1:17" s="94" customFormat="1" ht="75" hidden="1" x14ac:dyDescent="0.25">
      <c r="A2394" s="276"/>
      <c r="B2394" s="279"/>
      <c r="C2394" s="198" t="s">
        <v>207</v>
      </c>
      <c r="D2394" s="166" t="s">
        <v>18</v>
      </c>
      <c r="E2394" s="166" t="s">
        <v>19</v>
      </c>
      <c r="F2394" s="210" t="s">
        <v>206</v>
      </c>
      <c r="G2394" s="168" t="e">
        <f>MROUND(H2394*K2394*I2394/L2394,0.000001)</f>
        <v>#DIV/0!</v>
      </c>
      <c r="H2394" s="182">
        <f>H1626</f>
        <v>0</v>
      </c>
      <c r="I2394" s="176">
        <f>I2392</f>
        <v>0</v>
      </c>
      <c r="J2394" s="182"/>
      <c r="K2394" s="184">
        <v>12</v>
      </c>
      <c r="L2394" s="184">
        <f>'норма часов'!$H$14</f>
        <v>0</v>
      </c>
      <c r="M2394" s="178" t="str">
        <f>CONCATENATE(H2394," ",F2394," ","в мес.","*",K2394,"мес.","*",I2394,"/",L2394,"чел.")</f>
        <v>0 чел.(получатели пособия) в мес.*12мес.*0/0чел.</v>
      </c>
      <c r="N2394" s="133">
        <v>50</v>
      </c>
      <c r="O2394" s="142" t="e">
        <f>MROUND(G2394*N2394,0.000001)</f>
        <v>#DIV/0!</v>
      </c>
      <c r="P2394" s="93"/>
      <c r="Q2394" s="93"/>
    </row>
    <row r="2395" spans="1:17" s="94" customFormat="1" ht="30" hidden="1" x14ac:dyDescent="0.25">
      <c r="A2395" s="276"/>
      <c r="B2395" s="279"/>
      <c r="C2395" s="198" t="s">
        <v>67</v>
      </c>
      <c r="D2395" s="166" t="s">
        <v>124</v>
      </c>
      <c r="E2395" s="193" t="s">
        <v>26</v>
      </c>
      <c r="F2395" s="181" t="s">
        <v>26</v>
      </c>
      <c r="G2395" s="168" t="e">
        <f>MROUND(H2395*K2395*I2395/L2395,0.0000001)</f>
        <v>#DIV/0!</v>
      </c>
      <c r="H2395" s="171">
        <f>H1819</f>
        <v>183</v>
      </c>
      <c r="I2395" s="176">
        <f t="shared" si="332"/>
        <v>0</v>
      </c>
      <c r="J2395" s="182"/>
      <c r="K2395" s="184">
        <v>1</v>
      </c>
      <c r="L2395" s="184">
        <f>'норма часов'!$H$14</f>
        <v>0</v>
      </c>
      <c r="M2395" s="178" t="str">
        <f>CONCATENATE(H2395," ",F2395," ","*",I2395,"/",L2395,"чел.")</f>
        <v>183 шт *0/0чел.</v>
      </c>
      <c r="N2395" s="133">
        <f>N1627</f>
        <v>2242.8983606557385</v>
      </c>
      <c r="O2395" s="142" t="e">
        <f>MROUND(G2395*N2395,0.000001)</f>
        <v>#DIV/0!</v>
      </c>
      <c r="P2395" s="93"/>
      <c r="Q2395" s="93"/>
    </row>
    <row r="2396" spans="1:17" s="94" customFormat="1" hidden="1" x14ac:dyDescent="0.25">
      <c r="A2396" s="276"/>
      <c r="B2396" s="279"/>
      <c r="C2396" s="269" t="s">
        <v>226</v>
      </c>
      <c r="D2396" s="166" t="s">
        <v>40</v>
      </c>
      <c r="E2396" s="180" t="s">
        <v>26</v>
      </c>
      <c r="F2396" s="180" t="s">
        <v>48</v>
      </c>
      <c r="G2396" s="168" t="e">
        <f>MROUND(H2396*K2396*I2396/L2396,0.000001)</f>
        <v>#DIV/0!</v>
      </c>
      <c r="H2396" s="171">
        <f>H1628</f>
        <v>284</v>
      </c>
      <c r="I2396" s="176">
        <f>I2392</f>
        <v>0</v>
      </c>
      <c r="J2396" s="182"/>
      <c r="K2396" s="184">
        <v>1</v>
      </c>
      <c r="L2396" s="184">
        <f>'норма часов'!$H$14</f>
        <v>0</v>
      </c>
      <c r="M2396" s="178" t="str">
        <f>CONCATENATE(H2396," ",F2396," ","*",I2396,"/",L2396,"чел.")</f>
        <v>284 шт. *0/0чел.</v>
      </c>
      <c r="N2396" s="133">
        <f>N1628</f>
        <v>741.09003521126647</v>
      </c>
      <c r="O2396" s="142" t="e">
        <f>MROUND(G2396*N2396,0.000001)</f>
        <v>#DIV/0!</v>
      </c>
      <c r="P2396" s="93"/>
      <c r="Q2396" s="93"/>
    </row>
    <row r="2397" spans="1:17" s="94" customFormat="1" ht="30" hidden="1" x14ac:dyDescent="0.25">
      <c r="A2397" s="276"/>
      <c r="B2397" s="279"/>
      <c r="C2397" s="269"/>
      <c r="D2397" s="166" t="s">
        <v>123</v>
      </c>
      <c r="E2397" s="180" t="s">
        <v>26</v>
      </c>
      <c r="F2397" s="180" t="s">
        <v>48</v>
      </c>
      <c r="G2397" s="168" t="e">
        <f>MROUND(H2397*K2397*I2397/L2397,0.00000001)</f>
        <v>#DIV/0!</v>
      </c>
      <c r="H2397" s="171">
        <f>H1821</f>
        <v>0</v>
      </c>
      <c r="I2397" s="176">
        <f t="shared" si="332"/>
        <v>0</v>
      </c>
      <c r="J2397" s="182"/>
      <c r="K2397" s="184">
        <v>1</v>
      </c>
      <c r="L2397" s="184">
        <f>'норма часов'!$H$14</f>
        <v>0</v>
      </c>
      <c r="M2397" s="178" t="str">
        <f>CONCATENATE(H2397," ",F2397," ","*",I2397,"/",L2397,"чел.")</f>
        <v>0 шт. *0/0чел.</v>
      </c>
      <c r="N2397" s="133">
        <f>N1629</f>
        <v>0</v>
      </c>
      <c r="O2397" s="142" t="e">
        <f>MROUND(G2397*N2397,0.000001)</f>
        <v>#DIV/0!</v>
      </c>
      <c r="P2397" s="93"/>
      <c r="Q2397" s="93"/>
    </row>
    <row r="2398" spans="1:17" s="94" customFormat="1" hidden="1" x14ac:dyDescent="0.25">
      <c r="A2398" s="277"/>
      <c r="B2398" s="280"/>
      <c r="C2398" s="221" t="s">
        <v>258</v>
      </c>
      <c r="D2398" s="166"/>
      <c r="E2398" s="180"/>
      <c r="F2398" s="180"/>
      <c r="G2398" s="168"/>
      <c r="H2398" s="171"/>
      <c r="I2398" s="176"/>
      <c r="J2398" s="182"/>
      <c r="K2398" s="184"/>
      <c r="L2398" s="184"/>
      <c r="M2398" s="178"/>
      <c r="N2398" s="139"/>
      <c r="O2398" s="140" t="e">
        <f>SUM(O2396:O2397)</f>
        <v>#DIV/0!</v>
      </c>
      <c r="P2398" s="93"/>
      <c r="Q2398" s="93"/>
    </row>
    <row r="2399" spans="1:17" s="94" customFormat="1" x14ac:dyDescent="0.25">
      <c r="A2399" s="275" t="str">
        <f>CONCATENATE('норма часов'!$B$15,",  ",'норма часов'!$C$15,", ",'норма часов'!$D$15,", ",'норма часов'!$F$15)</f>
        <v>Присмотр и уход,  дети с туберкулезной интоксикацией, от 1 года до 3 лет, группа продленного дня</v>
      </c>
      <c r="B2399" s="278" t="str">
        <f>'норма часов'!$A$15</f>
        <v>880900О.99.0.ББ08АБ29000</v>
      </c>
      <c r="C2399" s="170"/>
      <c r="D2399" s="281" t="s">
        <v>15</v>
      </c>
      <c r="E2399" s="281"/>
      <c r="F2399" s="281"/>
      <c r="G2399" s="282"/>
      <c r="H2399" s="171"/>
      <c r="I2399" s="176"/>
      <c r="J2399" s="171"/>
      <c r="K2399" s="177"/>
      <c r="L2399" s="177"/>
      <c r="M2399" s="197"/>
      <c r="N2399" s="139"/>
      <c r="O2399" s="140">
        <f>O2400+O2405+O2416</f>
        <v>50871.95137699999</v>
      </c>
      <c r="P2399" s="93"/>
      <c r="Q2399" s="93">
        <f t="shared" ref="Q2399:Q2431" si="333">O2399*L2399</f>
        <v>0</v>
      </c>
    </row>
    <row r="2400" spans="1:17" s="94" customFormat="1" x14ac:dyDescent="0.25">
      <c r="A2400" s="276"/>
      <c r="B2400" s="279"/>
      <c r="C2400" s="167"/>
      <c r="D2400" s="283" t="s">
        <v>49</v>
      </c>
      <c r="E2400" s="283"/>
      <c r="F2400" s="283"/>
      <c r="G2400" s="284"/>
      <c r="H2400" s="171"/>
      <c r="I2400" s="176"/>
      <c r="J2400" s="171"/>
      <c r="K2400" s="177"/>
      <c r="L2400" s="177"/>
      <c r="M2400" s="178"/>
      <c r="N2400" s="133"/>
      <c r="O2400" s="140">
        <f>O2402+O2404</f>
        <v>23093.112996999997</v>
      </c>
      <c r="P2400" s="93"/>
      <c r="Q2400" s="93">
        <f t="shared" si="333"/>
        <v>0</v>
      </c>
    </row>
    <row r="2401" spans="1:17" s="94" customFormat="1" x14ac:dyDescent="0.25">
      <c r="A2401" s="276"/>
      <c r="B2401" s="279"/>
      <c r="C2401" s="167">
        <v>211</v>
      </c>
      <c r="D2401" s="179" t="s">
        <v>73</v>
      </c>
      <c r="E2401" s="180" t="s">
        <v>87</v>
      </c>
      <c r="F2401" s="181" t="s">
        <v>87</v>
      </c>
      <c r="G2401" s="168">
        <f>MROUND(H2401*K2401*I2401/L2401,0.0000001)</f>
        <v>0.95309549999999998</v>
      </c>
      <c r="H2401" s="182">
        <f>H1537</f>
        <v>754.5</v>
      </c>
      <c r="I2401" s="183">
        <f>'норма часов'!$K$15</f>
        <v>2.0000899999999999E-3</v>
      </c>
      <c r="J2401" s="182"/>
      <c r="K2401" s="184">
        <v>12</v>
      </c>
      <c r="L2401" s="184">
        <f>'норма часов'!$H$15</f>
        <v>19</v>
      </c>
      <c r="M2401" s="178" t="str">
        <f>CONCATENATE(H2401," ",F2401," ","в мес.","*",K2401,"мес.","*",I2401,"/",L2401,"чел.")</f>
        <v>754,5 шт. ед в мес.*12мес.*0,00200009/19чел.</v>
      </c>
      <c r="N2401" s="133">
        <f>N1537</f>
        <v>18609.515968632655</v>
      </c>
      <c r="O2401" s="141">
        <f>MROUND(G2401*N2401,0.000001)</f>
        <v>17736.645926999998</v>
      </c>
      <c r="P2401" s="93"/>
      <c r="Q2401" s="93">
        <f t="shared" si="333"/>
        <v>336996.27261299995</v>
      </c>
    </row>
    <row r="2402" spans="1:17" s="94" customFormat="1" x14ac:dyDescent="0.25">
      <c r="A2402" s="276"/>
      <c r="B2402" s="279"/>
      <c r="C2402" s="170" t="s">
        <v>249</v>
      </c>
      <c r="D2402" s="179"/>
      <c r="E2402" s="180"/>
      <c r="F2402" s="181"/>
      <c r="G2402" s="168"/>
      <c r="H2402" s="182"/>
      <c r="I2402" s="217"/>
      <c r="J2402" s="182"/>
      <c r="K2402" s="184"/>
      <c r="L2402" s="184"/>
      <c r="M2402" s="178"/>
      <c r="N2402" s="139"/>
      <c r="O2402" s="140">
        <f>SUM(O2401)</f>
        <v>17736.645926999998</v>
      </c>
      <c r="P2402" s="93"/>
      <c r="Q2402" s="93">
        <f t="shared" si="333"/>
        <v>0</v>
      </c>
    </row>
    <row r="2403" spans="1:17" s="94" customFormat="1" x14ac:dyDescent="0.25">
      <c r="A2403" s="276"/>
      <c r="B2403" s="279"/>
      <c r="C2403" s="167">
        <v>213</v>
      </c>
      <c r="D2403" s="179" t="s">
        <v>74</v>
      </c>
      <c r="E2403" s="180" t="s">
        <v>75</v>
      </c>
      <c r="F2403" s="181"/>
      <c r="G2403" s="168">
        <v>30.2</v>
      </c>
      <c r="H2403" s="171"/>
      <c r="I2403" s="176">
        <f>I2401</f>
        <v>2.0000899999999999E-3</v>
      </c>
      <c r="J2403" s="171"/>
      <c r="K2403" s="177"/>
      <c r="L2403" s="184">
        <f>'норма часов'!$H$15</f>
        <v>19</v>
      </c>
      <c r="M2403" s="178"/>
      <c r="N2403" s="133"/>
      <c r="O2403" s="142">
        <f>MROUND(O2401*0.302,0.000001)</f>
        <v>5356.4670699999997</v>
      </c>
      <c r="P2403" s="93"/>
      <c r="Q2403" s="93">
        <f t="shared" si="333"/>
        <v>101772.87432999999</v>
      </c>
    </row>
    <row r="2404" spans="1:17" s="94" customFormat="1" x14ac:dyDescent="0.25">
      <c r="A2404" s="276"/>
      <c r="B2404" s="279"/>
      <c r="C2404" s="170" t="s">
        <v>250</v>
      </c>
      <c r="D2404" s="179"/>
      <c r="E2404" s="180"/>
      <c r="F2404" s="181"/>
      <c r="G2404" s="168"/>
      <c r="H2404" s="171"/>
      <c r="I2404" s="176"/>
      <c r="J2404" s="171"/>
      <c r="K2404" s="177"/>
      <c r="L2404" s="184"/>
      <c r="M2404" s="178"/>
      <c r="N2404" s="139"/>
      <c r="O2404" s="140">
        <f>SUM(O2403)</f>
        <v>5356.4670699999997</v>
      </c>
      <c r="P2404" s="93"/>
      <c r="Q2404" s="93">
        <f t="shared" si="333"/>
        <v>0</v>
      </c>
    </row>
    <row r="2405" spans="1:17" s="94" customFormat="1" x14ac:dyDescent="0.25">
      <c r="A2405" s="276"/>
      <c r="B2405" s="279"/>
      <c r="C2405" s="167"/>
      <c r="D2405" s="285" t="s">
        <v>50</v>
      </c>
      <c r="E2405" s="285"/>
      <c r="F2405" s="285"/>
      <c r="G2405" s="284"/>
      <c r="H2405" s="171"/>
      <c r="I2405" s="176">
        <f>I2403</f>
        <v>2.0000899999999999E-3</v>
      </c>
      <c r="J2405" s="171"/>
      <c r="K2405" s="177"/>
      <c r="L2405" s="184"/>
      <c r="M2405" s="178"/>
      <c r="N2405" s="133"/>
      <c r="O2405" s="140">
        <f>O2409+O2410+O2411+O2412+O2413++O2414</f>
        <v>27778.838379999997</v>
      </c>
      <c r="P2405" s="93"/>
      <c r="Q2405" s="93">
        <f t="shared" si="333"/>
        <v>0</v>
      </c>
    </row>
    <row r="2406" spans="1:17" s="94" customFormat="1" x14ac:dyDescent="0.25">
      <c r="A2406" s="276"/>
      <c r="B2406" s="279"/>
      <c r="C2406" s="270" t="s">
        <v>67</v>
      </c>
      <c r="D2406" s="166"/>
      <c r="E2406" s="193"/>
      <c r="F2406" s="181" t="s">
        <v>26</v>
      </c>
      <c r="G2406" s="168"/>
      <c r="H2406" s="171">
        <f>H1830</f>
        <v>0</v>
      </c>
      <c r="I2406" s="176">
        <f t="shared" ref="I2406:I2476" si="334">I2405</f>
        <v>2.0000899999999999E-3</v>
      </c>
      <c r="J2406" s="182"/>
      <c r="K2406" s="184">
        <v>1</v>
      </c>
      <c r="L2406" s="184">
        <f>'норма часов'!$H$15</f>
        <v>19</v>
      </c>
      <c r="M2406" s="178"/>
      <c r="N2406" s="133">
        <f>N1542</f>
        <v>0</v>
      </c>
      <c r="O2406" s="142">
        <f>MROUND(G2406*N2406,0.000001)</f>
        <v>0</v>
      </c>
      <c r="P2406" s="93"/>
      <c r="Q2406" s="93">
        <f t="shared" si="333"/>
        <v>0</v>
      </c>
    </row>
    <row r="2407" spans="1:17" s="94" customFormat="1" x14ac:dyDescent="0.25">
      <c r="A2407" s="276"/>
      <c r="B2407" s="279"/>
      <c r="C2407" s="270"/>
      <c r="D2407" s="166"/>
      <c r="E2407" s="193"/>
      <c r="F2407" s="181" t="s">
        <v>26</v>
      </c>
      <c r="G2407" s="168"/>
      <c r="H2407" s="171">
        <f>H1831</f>
        <v>0</v>
      </c>
      <c r="I2407" s="176">
        <f t="shared" si="334"/>
        <v>2.0000899999999999E-3</v>
      </c>
      <c r="J2407" s="182"/>
      <c r="K2407" s="184">
        <v>1</v>
      </c>
      <c r="L2407" s="184">
        <f>'норма часов'!$H$15</f>
        <v>19</v>
      </c>
      <c r="M2407" s="178"/>
      <c r="N2407" s="133">
        <f>N1543</f>
        <v>0</v>
      </c>
      <c r="O2407" s="142">
        <f>MROUND(G2407*N2407,0.000001)</f>
        <v>0</v>
      </c>
      <c r="P2407" s="93"/>
      <c r="Q2407" s="93">
        <f t="shared" si="333"/>
        <v>0</v>
      </c>
    </row>
    <row r="2408" spans="1:17" s="94" customFormat="1" x14ac:dyDescent="0.25">
      <c r="A2408" s="276"/>
      <c r="B2408" s="279"/>
      <c r="C2408" s="270"/>
      <c r="D2408" s="166"/>
      <c r="E2408" s="193"/>
      <c r="F2408" s="181" t="s">
        <v>26</v>
      </c>
      <c r="G2408" s="168"/>
      <c r="H2408" s="171">
        <f>H1832</f>
        <v>0</v>
      </c>
      <c r="I2408" s="176">
        <f t="shared" si="334"/>
        <v>2.0000899999999999E-3</v>
      </c>
      <c r="J2408" s="182"/>
      <c r="K2408" s="184">
        <v>1</v>
      </c>
      <c r="L2408" s="184">
        <f>'норма часов'!$H$15</f>
        <v>19</v>
      </c>
      <c r="M2408" s="178"/>
      <c r="N2408" s="133">
        <f>N1544</f>
        <v>0</v>
      </c>
      <c r="O2408" s="142">
        <f>MROUND(G2408*N2408,0.000001)</f>
        <v>0</v>
      </c>
      <c r="P2408" s="93"/>
      <c r="Q2408" s="93">
        <f t="shared" si="333"/>
        <v>0</v>
      </c>
    </row>
    <row r="2409" spans="1:17" s="94" customFormat="1" x14ac:dyDescent="0.25">
      <c r="A2409" s="276"/>
      <c r="B2409" s="279"/>
      <c r="C2409" s="170" t="s">
        <v>251</v>
      </c>
      <c r="D2409" s="166"/>
      <c r="E2409" s="193"/>
      <c r="F2409" s="181"/>
      <c r="G2409" s="168"/>
      <c r="H2409" s="171"/>
      <c r="I2409" s="176"/>
      <c r="J2409" s="182"/>
      <c r="K2409" s="184"/>
      <c r="L2409" s="184"/>
      <c r="M2409" s="178"/>
      <c r="N2409" s="139"/>
      <c r="O2409" s="140">
        <f>SUM(O2406:O2408)</f>
        <v>0</v>
      </c>
      <c r="P2409" s="93"/>
      <c r="Q2409" s="93">
        <f t="shared" si="333"/>
        <v>0</v>
      </c>
    </row>
    <row r="2410" spans="1:17" s="94" customFormat="1" ht="45" x14ac:dyDescent="0.25">
      <c r="A2410" s="276"/>
      <c r="B2410" s="279"/>
      <c r="C2410" s="167" t="s">
        <v>91</v>
      </c>
      <c r="D2410" s="166" t="s">
        <v>92</v>
      </c>
      <c r="E2410" s="180"/>
      <c r="F2410" s="181">
        <v>0</v>
      </c>
      <c r="G2410" s="168"/>
      <c r="H2410" s="171"/>
      <c r="I2410" s="176">
        <f>I2408</f>
        <v>2.0000899999999999E-3</v>
      </c>
      <c r="J2410" s="182"/>
      <c r="K2410" s="184"/>
      <c r="L2410" s="184"/>
      <c r="M2410" s="178"/>
      <c r="N2410" s="133"/>
      <c r="O2410" s="142">
        <f>MROUND(G2410*N2410,0.000001)</f>
        <v>0</v>
      </c>
      <c r="P2410" s="93"/>
      <c r="Q2410" s="93">
        <f t="shared" si="333"/>
        <v>0</v>
      </c>
    </row>
    <row r="2411" spans="1:17" s="94" customFormat="1" ht="30" x14ac:dyDescent="0.25">
      <c r="A2411" s="276"/>
      <c r="B2411" s="279"/>
      <c r="C2411" s="167" t="s">
        <v>93</v>
      </c>
      <c r="D2411" s="218" t="s">
        <v>94</v>
      </c>
      <c r="E2411" s="180" t="s">
        <v>95</v>
      </c>
      <c r="F2411" s="181" t="s">
        <v>95</v>
      </c>
      <c r="G2411" s="196">
        <f>G1547</f>
        <v>247</v>
      </c>
      <c r="H2411" s="171">
        <f>H1547</f>
        <v>247</v>
      </c>
      <c r="I2411" s="176">
        <f t="shared" si="334"/>
        <v>2.0000899999999999E-3</v>
      </c>
      <c r="J2411" s="182"/>
      <c r="K2411" s="184">
        <v>1</v>
      </c>
      <c r="L2411" s="184">
        <f>'норма часов'!$H$15</f>
        <v>19</v>
      </c>
      <c r="M2411" s="178" t="str">
        <f>CONCATENATE(G2411,"- фактичесое посещение 1 ребенка в год")</f>
        <v>247- фактичесое посещение 1 ребенка в год</v>
      </c>
      <c r="N2411" s="133">
        <f>N1835</f>
        <v>103.30800858029397</v>
      </c>
      <c r="O2411" s="142">
        <f>MROUND(G2411*N2411,0.000001)</f>
        <v>25517.078118999998</v>
      </c>
      <c r="P2411" s="93"/>
      <c r="Q2411" s="93">
        <f t="shared" si="333"/>
        <v>484824.48426099995</v>
      </c>
    </row>
    <row r="2412" spans="1:17" s="94" customFormat="1" ht="30" x14ac:dyDescent="0.25">
      <c r="A2412" s="276"/>
      <c r="B2412" s="279"/>
      <c r="C2412" s="167" t="s">
        <v>96</v>
      </c>
      <c r="D2412" s="166" t="s">
        <v>97</v>
      </c>
      <c r="E2412" s="180" t="s">
        <v>98</v>
      </c>
      <c r="F2412" s="181" t="s">
        <v>203</v>
      </c>
      <c r="G2412" s="168">
        <f>MROUND(H2412*K2412*I2412/L2412,0.000001)</f>
        <v>2.1053579999999998</v>
      </c>
      <c r="H2412" s="171">
        <f>H1836</f>
        <v>20000</v>
      </c>
      <c r="I2412" s="176">
        <f t="shared" si="334"/>
        <v>2.0000899999999999E-3</v>
      </c>
      <c r="J2412" s="182"/>
      <c r="K2412" s="184">
        <v>1</v>
      </c>
      <c r="L2412" s="184">
        <f>'норма часов'!$H$15</f>
        <v>19</v>
      </c>
      <c r="M2412" s="178" t="str">
        <f>CONCATENATE(H2412," ",F2412," ","*",I2412,"/",L2412,"чел.")</f>
        <v>20000 компл. *0,00200009/19чел.</v>
      </c>
      <c r="N2412" s="133">
        <f>N1548</f>
        <v>402.27559200000002</v>
      </c>
      <c r="O2412" s="142">
        <f>MROUND(G2412*N2412,0.000001)</f>
        <v>846.93413599999997</v>
      </c>
      <c r="P2412" s="93"/>
      <c r="Q2412" s="93">
        <f t="shared" si="333"/>
        <v>16091.748583999999</v>
      </c>
    </row>
    <row r="2413" spans="1:17" s="94" customFormat="1" ht="30" x14ac:dyDescent="0.25">
      <c r="A2413" s="276"/>
      <c r="B2413" s="279"/>
      <c r="C2413" s="270" t="s">
        <v>85</v>
      </c>
      <c r="D2413" s="166" t="s">
        <v>99</v>
      </c>
      <c r="E2413" s="180" t="s">
        <v>202</v>
      </c>
      <c r="F2413" s="181" t="s">
        <v>204</v>
      </c>
      <c r="G2413" s="168">
        <f>MROUND(H2413*K2413*I2413/L2413,0.000001)</f>
        <v>0.63413399999999998</v>
      </c>
      <c r="H2413" s="171">
        <f>H1837</f>
        <v>502</v>
      </c>
      <c r="I2413" s="176">
        <f t="shared" si="334"/>
        <v>2.0000899999999999E-3</v>
      </c>
      <c r="J2413" s="182"/>
      <c r="K2413" s="184">
        <v>12</v>
      </c>
      <c r="L2413" s="184">
        <f>'норма часов'!$H$15</f>
        <v>19</v>
      </c>
      <c r="M2413" s="178" t="str">
        <f>CONCATENATE(H2413," ",F2413," ","*",I2413,"/",L2413,"чел.")</f>
        <v>502 гр. *0,00200009/19чел.</v>
      </c>
      <c r="N2413" s="133">
        <f>N1549</f>
        <v>2231.1153867861885</v>
      </c>
      <c r="O2413" s="142">
        <f>MROUND(G2413*N2413,0.000001)</f>
        <v>1414.826125</v>
      </c>
      <c r="P2413" s="93"/>
      <c r="Q2413" s="93">
        <f t="shared" si="333"/>
        <v>26881.696375</v>
      </c>
    </row>
    <row r="2414" spans="1:17" s="94" customFormat="1" x14ac:dyDescent="0.25">
      <c r="A2414" s="276"/>
      <c r="B2414" s="279"/>
      <c r="C2414" s="270"/>
      <c r="D2414" s="166"/>
      <c r="E2414" s="180"/>
      <c r="F2414" s="181" t="s">
        <v>203</v>
      </c>
      <c r="G2414" s="168"/>
      <c r="H2414" s="171">
        <f>H1838</f>
        <v>0</v>
      </c>
      <c r="I2414" s="176">
        <f t="shared" si="334"/>
        <v>2.0000899999999999E-3</v>
      </c>
      <c r="J2414" s="182"/>
      <c r="K2414" s="184">
        <v>1</v>
      </c>
      <c r="L2414" s="184">
        <f>'норма часов'!$H$15</f>
        <v>19</v>
      </c>
      <c r="M2414" s="178"/>
      <c r="N2414" s="133">
        <f>N1838</f>
        <v>0</v>
      </c>
      <c r="O2414" s="142">
        <f>MROUND(G2414*N2414,0.000001)</f>
        <v>0</v>
      </c>
      <c r="P2414" s="93"/>
      <c r="Q2414" s="93">
        <f t="shared" si="333"/>
        <v>0</v>
      </c>
    </row>
    <row r="2415" spans="1:17" s="94" customFormat="1" x14ac:dyDescent="0.25">
      <c r="A2415" s="276"/>
      <c r="B2415" s="279"/>
      <c r="C2415" s="170" t="s">
        <v>259</v>
      </c>
      <c r="D2415" s="283"/>
      <c r="E2415" s="283"/>
      <c r="F2415" s="283"/>
      <c r="G2415" s="284"/>
      <c r="H2415" s="171"/>
      <c r="I2415" s="176">
        <f t="shared" si="334"/>
        <v>2.0000899999999999E-3</v>
      </c>
      <c r="J2415" s="171"/>
      <c r="K2415" s="177"/>
      <c r="L2415" s="184"/>
      <c r="M2415" s="197"/>
      <c r="N2415" s="133"/>
      <c r="O2415" s="140">
        <f>O2413+O2414</f>
        <v>1414.826125</v>
      </c>
      <c r="P2415" s="93"/>
      <c r="Q2415" s="93">
        <f t="shared" si="333"/>
        <v>0</v>
      </c>
    </row>
    <row r="2416" spans="1:17" s="92" customFormat="1" x14ac:dyDescent="0.25">
      <c r="A2416" s="276"/>
      <c r="B2416" s="279"/>
      <c r="C2416" s="170"/>
      <c r="D2416" s="283" t="s">
        <v>51</v>
      </c>
      <c r="E2416" s="283"/>
      <c r="F2416" s="283"/>
      <c r="G2416" s="284"/>
      <c r="H2416" s="171"/>
      <c r="I2416" s="172">
        <f t="shared" si="334"/>
        <v>2.0000899999999999E-3</v>
      </c>
      <c r="J2416" s="173"/>
      <c r="K2416" s="174"/>
      <c r="L2416" s="184"/>
      <c r="M2416" s="175"/>
      <c r="N2416" s="139"/>
      <c r="O2416" s="140"/>
      <c r="P2416" s="91"/>
      <c r="Q2416" s="93">
        <f t="shared" si="333"/>
        <v>0</v>
      </c>
    </row>
    <row r="2417" spans="1:17" s="94" customFormat="1" x14ac:dyDescent="0.25">
      <c r="A2417" s="276"/>
      <c r="B2417" s="279"/>
      <c r="C2417" s="170"/>
      <c r="D2417" s="286" t="s">
        <v>5</v>
      </c>
      <c r="E2417" s="286"/>
      <c r="F2417" s="286"/>
      <c r="G2417" s="287"/>
      <c r="H2417" s="171"/>
      <c r="I2417" s="176">
        <f t="shared" si="334"/>
        <v>2.0000899999999999E-3</v>
      </c>
      <c r="J2417" s="171"/>
      <c r="K2417" s="177"/>
      <c r="L2417" s="184"/>
      <c r="M2417" s="197"/>
      <c r="N2417" s="139"/>
      <c r="O2417" s="140">
        <f>O2418+O2428+O2434+O2436+O2438+O2440+O2442</f>
        <v>54050.821046488913</v>
      </c>
      <c r="P2417" s="93"/>
      <c r="Q2417" s="93"/>
    </row>
    <row r="2418" spans="1:17" s="94" customFormat="1" x14ac:dyDescent="0.25">
      <c r="A2418" s="276"/>
      <c r="B2418" s="279"/>
      <c r="C2418" s="198" t="s">
        <v>57</v>
      </c>
      <c r="D2418" s="286" t="s">
        <v>6</v>
      </c>
      <c r="E2418" s="286"/>
      <c r="F2418" s="286"/>
      <c r="G2418" s="287"/>
      <c r="H2418" s="182"/>
      <c r="I2418" s="176">
        <f t="shared" si="334"/>
        <v>2.0000899999999999E-3</v>
      </c>
      <c r="J2418" s="182"/>
      <c r="K2418" s="184"/>
      <c r="L2418" s="184"/>
      <c r="M2418" s="197"/>
      <c r="N2418" s="133"/>
      <c r="O2418" s="140">
        <f>O2419+O2420+O2424+O2427</f>
        <v>20381.111863488914</v>
      </c>
      <c r="P2418" s="93"/>
      <c r="Q2418" s="93">
        <f t="shared" si="333"/>
        <v>0</v>
      </c>
    </row>
    <row r="2419" spans="1:17" s="94" customFormat="1" ht="30" x14ac:dyDescent="0.25">
      <c r="A2419" s="276"/>
      <c r="B2419" s="279"/>
      <c r="C2419" s="198" t="s">
        <v>59</v>
      </c>
      <c r="D2419" s="166" t="s">
        <v>7</v>
      </c>
      <c r="E2419" s="199" t="s">
        <v>8</v>
      </c>
      <c r="F2419" s="199" t="s">
        <v>8</v>
      </c>
      <c r="G2419" s="168">
        <f>MROUND(H2419*K2419*I2419/L2419,0.000001)</f>
        <v>409.64711</v>
      </c>
      <c r="H2419" s="219">
        <f>H1555</f>
        <v>3891472.4332458824</v>
      </c>
      <c r="I2419" s="176">
        <f t="shared" si="334"/>
        <v>2.0000899999999999E-3</v>
      </c>
      <c r="J2419" s="182"/>
      <c r="K2419" s="184">
        <v>1</v>
      </c>
      <c r="L2419" s="184">
        <f>'норма часов'!$H$15</f>
        <v>19</v>
      </c>
      <c r="M2419" s="178" t="str">
        <f>CONCATENATE(H2419," ",F2419,"(лимиты выделенные УЖКХ) ","*",I2419,"/",L2419,"чел.")</f>
        <v>3891472,43324588 кВт час.(лимиты выделенные УЖКХ) *0,00200009/19чел.</v>
      </c>
      <c r="N2419" s="133">
        <f>N1555</f>
        <v>10.900877836777333</v>
      </c>
      <c r="O2419" s="142">
        <f>MROUND(G2419*N2419,0.000001)</f>
        <v>4465.5131019999999</v>
      </c>
      <c r="P2419" s="93"/>
      <c r="Q2419" s="93">
        <f t="shared" si="333"/>
        <v>84844.748938000004</v>
      </c>
    </row>
    <row r="2420" spans="1:17" s="94" customFormat="1" x14ac:dyDescent="0.25">
      <c r="A2420" s="276"/>
      <c r="B2420" s="279"/>
      <c r="C2420" s="198" t="s">
        <v>60</v>
      </c>
      <c r="D2420" s="166" t="s">
        <v>9</v>
      </c>
      <c r="E2420" s="199" t="s">
        <v>10</v>
      </c>
      <c r="F2420" s="199" t="s">
        <v>10</v>
      </c>
      <c r="G2420" s="168">
        <f>MROUND(H2420*K2420*I2420/L2420,0.0000001)</f>
        <v>3.1370516999999998</v>
      </c>
      <c r="H2420" s="182">
        <f>H1556</f>
        <v>29800.65</v>
      </c>
      <c r="I2420" s="176">
        <f t="shared" si="334"/>
        <v>2.0000899999999999E-3</v>
      </c>
      <c r="J2420" s="182"/>
      <c r="K2420" s="184">
        <v>1</v>
      </c>
      <c r="L2420" s="184">
        <f>'норма часов'!$H$15</f>
        <v>19</v>
      </c>
      <c r="M2420" s="178" t="str">
        <f>CONCATENATE(H2420," ",F2420,"(лимиты выделенные УЖКХ) ","*",I2420,"/",L2420,"чел.")</f>
        <v>29800,65 Гкал(лимиты выделенные УЖКХ) *0,00200009/19чел.</v>
      </c>
      <c r="N2420" s="133">
        <f>N1556</f>
        <v>2985.1699006565295</v>
      </c>
      <c r="O2420" s="142">
        <f>MROUND(G2420*N2420,0.000001)</f>
        <v>9364.6323119999997</v>
      </c>
      <c r="P2420" s="93"/>
      <c r="Q2420" s="93">
        <f t="shared" si="333"/>
        <v>177928.013928</v>
      </c>
    </row>
    <row r="2421" spans="1:17" s="94" customFormat="1" ht="30" x14ac:dyDescent="0.25">
      <c r="A2421" s="276"/>
      <c r="B2421" s="279"/>
      <c r="C2421" s="269" t="s">
        <v>61</v>
      </c>
      <c r="D2421" s="166" t="s">
        <v>12</v>
      </c>
      <c r="E2421" s="200" t="s">
        <v>11</v>
      </c>
      <c r="F2421" s="200" t="s">
        <v>11</v>
      </c>
      <c r="G2421" s="168">
        <f>MROUND(H2421*K2421*I2421/L2421,0.000001)</f>
        <v>23.983919999999998</v>
      </c>
      <c r="H2421" s="182">
        <f>H1557</f>
        <v>227836.99175999995</v>
      </c>
      <c r="I2421" s="176">
        <f t="shared" si="334"/>
        <v>2.0000899999999999E-3</v>
      </c>
      <c r="J2421" s="182"/>
      <c r="K2421" s="184">
        <v>1</v>
      </c>
      <c r="L2421" s="184">
        <f>'норма часов'!$H$15</f>
        <v>19</v>
      </c>
      <c r="M2421" s="178" t="str">
        <f>CONCATENATE(H2421," ",F2421,"(лимиты выделенные УЖКХ) ","*",I2421,"/",L2421,"чел.")</f>
        <v>227836,99176 м3(лимиты выделенные УЖКХ) *0,00200009/19чел.</v>
      </c>
      <c r="N2421" s="133">
        <f>N1653</f>
        <v>54.214179999999992</v>
      </c>
      <c r="O2421" s="142">
        <f>MROUND(G2421*N2421,0.000001)</f>
        <v>1300.268556</v>
      </c>
      <c r="P2421" s="93"/>
      <c r="Q2421" s="93">
        <f t="shared" si="333"/>
        <v>24705.102564000001</v>
      </c>
    </row>
    <row r="2422" spans="1:17" s="94" customFormat="1" ht="30" x14ac:dyDescent="0.25">
      <c r="A2422" s="276"/>
      <c r="B2422" s="279"/>
      <c r="C2422" s="269"/>
      <c r="D2422" s="166" t="s">
        <v>17</v>
      </c>
      <c r="E2422" s="200" t="s">
        <v>11</v>
      </c>
      <c r="F2422" s="200" t="s">
        <v>11</v>
      </c>
      <c r="G2422" s="168">
        <f>MROUND(H2422*K2422*I2422/L2422,0.0000000000001)</f>
        <v>3.2854711283900002E-2</v>
      </c>
      <c r="H2422" s="182">
        <f>H1846</f>
        <v>26.008809369960769</v>
      </c>
      <c r="I2422" s="176">
        <f t="shared" si="334"/>
        <v>2.0000899999999999E-3</v>
      </c>
      <c r="J2422" s="182"/>
      <c r="K2422" s="184">
        <v>12</v>
      </c>
      <c r="L2422" s="184">
        <f>'норма часов'!$H$15</f>
        <v>19</v>
      </c>
      <c r="M2422" s="178" t="str">
        <f>CONCATENATE(H2422," ",F2422,"(лимиты выделенные УЖКХ) ","*",I2422,"/",L2422,"чел.")</f>
        <v>26,0088093699608 м3(лимиты выделенные УЖКХ) *0,00200009/19чел.</v>
      </c>
      <c r="N2422" s="133">
        <f>N1558</f>
        <v>60140.397503878732</v>
      </c>
      <c r="O2422" s="142">
        <f>MROUND(G2422*N2422,0.0000000000001)</f>
        <v>1975.895396488916</v>
      </c>
      <c r="P2422" s="93"/>
      <c r="Q2422" s="93">
        <f t="shared" si="333"/>
        <v>37542.012533289402</v>
      </c>
    </row>
    <row r="2423" spans="1:17" s="94" customFormat="1" ht="30" x14ac:dyDescent="0.25">
      <c r="A2423" s="276"/>
      <c r="B2423" s="279"/>
      <c r="C2423" s="269"/>
      <c r="D2423" s="166" t="s">
        <v>13</v>
      </c>
      <c r="E2423" s="200" t="s">
        <v>11</v>
      </c>
      <c r="F2423" s="200" t="s">
        <v>11</v>
      </c>
      <c r="G2423" s="168">
        <f>MROUND(H2423*K2423*I2423/L2423,0.000001)</f>
        <v>23.983919999999998</v>
      </c>
      <c r="H2423" s="182">
        <f>H1559</f>
        <v>227836.99175999995</v>
      </c>
      <c r="I2423" s="176">
        <f t="shared" si="334"/>
        <v>2.0000899999999999E-3</v>
      </c>
      <c r="J2423" s="182"/>
      <c r="K2423" s="184">
        <v>1</v>
      </c>
      <c r="L2423" s="184">
        <f>'норма часов'!$H$15</f>
        <v>19</v>
      </c>
      <c r="M2423" s="178" t="str">
        <f>CONCATENATE(H2423," ",F2423,"(лимиты выделенные УЖКХ) ","*",I2423,"/",L2423,"чел.")</f>
        <v>227836,99176 м3(лимиты выделенные УЖКХ) *0,00200009/19чел.</v>
      </c>
      <c r="N2423" s="133">
        <f>N1559</f>
        <v>114.50116551414543</v>
      </c>
      <c r="O2423" s="142">
        <f>MROUND(G2423*N2423,0.000001)</f>
        <v>2746.1867939999997</v>
      </c>
      <c r="P2423" s="93"/>
      <c r="Q2423" s="93">
        <f t="shared" si="333"/>
        <v>52177.549085999992</v>
      </c>
    </row>
    <row r="2424" spans="1:17" s="94" customFormat="1" ht="28.5" x14ac:dyDescent="0.25">
      <c r="A2424" s="276"/>
      <c r="B2424" s="279"/>
      <c r="C2424" s="201" t="s">
        <v>253</v>
      </c>
      <c r="D2424" s="166"/>
      <c r="E2424" s="200"/>
      <c r="F2424" s="200"/>
      <c r="G2424" s="168"/>
      <c r="H2424" s="182"/>
      <c r="I2424" s="176"/>
      <c r="J2424" s="182"/>
      <c r="K2424" s="184"/>
      <c r="L2424" s="184"/>
      <c r="M2424" s="178"/>
      <c r="N2424" s="139"/>
      <c r="O2424" s="140">
        <f>SUM(O2421:O2423)</f>
        <v>6022.3507464889153</v>
      </c>
      <c r="P2424" s="93"/>
      <c r="Q2424" s="93">
        <f t="shared" si="333"/>
        <v>0</v>
      </c>
    </row>
    <row r="2425" spans="1:17" s="94" customFormat="1" x14ac:dyDescent="0.25">
      <c r="A2425" s="276"/>
      <c r="B2425" s="279"/>
      <c r="C2425" s="269" t="s">
        <v>208</v>
      </c>
      <c r="D2425" s="166" t="s">
        <v>21</v>
      </c>
      <c r="E2425" s="96" t="s">
        <v>11</v>
      </c>
      <c r="F2425" s="96" t="s">
        <v>11</v>
      </c>
      <c r="G2425" s="168">
        <f>MROUND(H2425*K2425*I2425/L2425,0.00000001)</f>
        <v>3.6811129999999997E-2</v>
      </c>
      <c r="H2425" s="182">
        <f>H1561</f>
        <v>349.68999999999994</v>
      </c>
      <c r="I2425" s="176">
        <f>I2423</f>
        <v>2.0000899999999999E-3</v>
      </c>
      <c r="J2425" s="182"/>
      <c r="K2425" s="184">
        <v>1</v>
      </c>
      <c r="L2425" s="184">
        <f>'норма часов'!$H$15</f>
        <v>19</v>
      </c>
      <c r="M2425" s="178" t="str">
        <f>CONCATENATE(H2425," ",F2425," ","*",I2425,"/",L2425,"чел.")</f>
        <v>349,69 м3 *0,00200009/19чел.</v>
      </c>
      <c r="N2425" s="133">
        <f>N1561</f>
        <v>9316.0943407017676</v>
      </c>
      <c r="O2425" s="142">
        <f>MROUND(G2425*N2425,0.000001)</f>
        <v>342.93595999999997</v>
      </c>
      <c r="P2425" s="93"/>
      <c r="Q2425" s="93">
        <f t="shared" si="333"/>
        <v>6515.7832399999998</v>
      </c>
    </row>
    <row r="2426" spans="1:17" s="94" customFormat="1" ht="45" x14ac:dyDescent="0.25">
      <c r="A2426" s="276"/>
      <c r="B2426" s="279"/>
      <c r="C2426" s="269"/>
      <c r="D2426" s="166" t="s">
        <v>22</v>
      </c>
      <c r="E2426" s="96" t="s">
        <v>23</v>
      </c>
      <c r="F2426" s="96" t="s">
        <v>26</v>
      </c>
      <c r="G2426" s="168">
        <f>MROUND(H2426*K2426*I2426/L2426,0.0000001)</f>
        <v>2.9896099999999998E-2</v>
      </c>
      <c r="H2426" s="182">
        <f>H2330</f>
        <v>284</v>
      </c>
      <c r="I2426" s="176">
        <f t="shared" si="334"/>
        <v>2.0000899999999999E-3</v>
      </c>
      <c r="J2426" s="182"/>
      <c r="K2426" s="184">
        <v>1</v>
      </c>
      <c r="L2426" s="184">
        <f>'норма часов'!$H$15</f>
        <v>19</v>
      </c>
      <c r="M2426" s="178" t="str">
        <f>CONCATENATE(H2426," ",F2426,"(потребность из расчета 4 контейнера для уборки территории весной и осенью на 1 учреждение)","*",I2426,"/",L2426,"чел.")</f>
        <v>284 шт(потребность из расчета 4 контейнера для уборки территории весной и осенью на 1 учреждение)*0,00200009/19чел.</v>
      </c>
      <c r="N2426" s="133">
        <f>N2330</f>
        <v>6210.8349647887389</v>
      </c>
      <c r="O2426" s="142">
        <f>MROUND(G2426*N2426,0.000001)</f>
        <v>185.679743</v>
      </c>
      <c r="P2426" s="93"/>
      <c r="Q2426" s="93">
        <f t="shared" si="333"/>
        <v>3527.915117</v>
      </c>
    </row>
    <row r="2427" spans="1:17" s="94" customFormat="1" ht="28.5" x14ac:dyDescent="0.25">
      <c r="A2427" s="276"/>
      <c r="B2427" s="279"/>
      <c r="C2427" s="201" t="s">
        <v>254</v>
      </c>
      <c r="D2427" s="166"/>
      <c r="E2427" s="96"/>
      <c r="F2427" s="96"/>
      <c r="G2427" s="168"/>
      <c r="H2427" s="182"/>
      <c r="I2427" s="176"/>
      <c r="J2427" s="182"/>
      <c r="K2427" s="184"/>
      <c r="L2427" s="184"/>
      <c r="M2427" s="178"/>
      <c r="N2427" s="139"/>
      <c r="O2427" s="140">
        <f>SUM(O2425:O2426)</f>
        <v>528.61570299999994</v>
      </c>
      <c r="P2427" s="93"/>
      <c r="Q2427" s="93">
        <f t="shared" si="333"/>
        <v>0</v>
      </c>
    </row>
    <row r="2428" spans="1:17" s="94" customFormat="1" x14ac:dyDescent="0.25">
      <c r="A2428" s="276"/>
      <c r="B2428" s="279"/>
      <c r="C2428" s="198"/>
      <c r="D2428" s="285" t="s">
        <v>14</v>
      </c>
      <c r="E2428" s="285"/>
      <c r="F2428" s="285"/>
      <c r="G2428" s="284"/>
      <c r="H2428" s="204"/>
      <c r="I2428" s="176">
        <f>I2423</f>
        <v>2.0000899999999999E-3</v>
      </c>
      <c r="J2428" s="204"/>
      <c r="K2428" s="205"/>
      <c r="L2428" s="184"/>
      <c r="M2428" s="197"/>
      <c r="N2428" s="133"/>
      <c r="O2428" s="140">
        <f>O2432+O2433</f>
        <v>25177.863374</v>
      </c>
      <c r="P2428" s="93"/>
      <c r="Q2428" s="93"/>
    </row>
    <row r="2429" spans="1:17" s="94" customFormat="1" x14ac:dyDescent="0.25">
      <c r="A2429" s="276"/>
      <c r="B2429" s="279"/>
      <c r="C2429" s="269" t="s">
        <v>62</v>
      </c>
      <c r="D2429" s="166" t="s">
        <v>41</v>
      </c>
      <c r="E2429" s="193" t="s">
        <v>20</v>
      </c>
      <c r="F2429" s="193" t="s">
        <v>20</v>
      </c>
      <c r="G2429" s="168">
        <f>MROUND(H2429*K2429*I2429/L2429,0.00000001)</f>
        <v>3.6480671</v>
      </c>
      <c r="H2429" s="182">
        <f>H1661</f>
        <v>34655.078000000001</v>
      </c>
      <c r="I2429" s="176">
        <f t="shared" si="334"/>
        <v>2.0000899999999999E-3</v>
      </c>
      <c r="J2429" s="182"/>
      <c r="K2429" s="184">
        <v>1</v>
      </c>
      <c r="L2429" s="184">
        <f>'норма часов'!$H$15</f>
        <v>19</v>
      </c>
      <c r="M2429" s="178" t="str">
        <f>CONCATENATE(H2429," ",F2429," ","*",I2429,"/",L2429,"чел.")</f>
        <v>34655,078 м2 *0,00200009/19чел.</v>
      </c>
      <c r="N2429" s="133">
        <f>N1565</f>
        <v>1074.0378076771317</v>
      </c>
      <c r="O2429" s="142">
        <f>MROUND(G2429*N2429,0.000001)</f>
        <v>3918.1619899999996</v>
      </c>
      <c r="P2429" s="93"/>
      <c r="Q2429" s="93">
        <f t="shared" si="333"/>
        <v>74445.077809999988</v>
      </c>
    </row>
    <row r="2430" spans="1:17" s="94" customFormat="1" x14ac:dyDescent="0.25">
      <c r="A2430" s="276"/>
      <c r="B2430" s="279"/>
      <c r="C2430" s="269"/>
      <c r="D2430" s="166" t="s">
        <v>41</v>
      </c>
      <c r="E2430" s="193" t="s">
        <v>78</v>
      </c>
      <c r="F2430" s="193" t="s">
        <v>78</v>
      </c>
      <c r="G2430" s="168">
        <f>MROUND(H2430*K2430*I2430/L2430,0.00000001)</f>
        <v>1.04720502</v>
      </c>
      <c r="H2430" s="182">
        <f>H1566</f>
        <v>9948</v>
      </c>
      <c r="I2430" s="176">
        <f t="shared" si="334"/>
        <v>2.0000899999999999E-3</v>
      </c>
      <c r="J2430" s="182"/>
      <c r="K2430" s="184">
        <v>1</v>
      </c>
      <c r="L2430" s="184">
        <f>'норма часов'!$H$15</f>
        <v>19</v>
      </c>
      <c r="M2430" s="178" t="str">
        <f>CONCATENATE(H2430," ",F2430," ","*",I2430,"/",L2430,"чел.")</f>
        <v>9948 погон.м. *0,00200009/19чел.</v>
      </c>
      <c r="N2430" s="133">
        <f>N1566</f>
        <v>2500</v>
      </c>
      <c r="O2430" s="142">
        <f>MROUND(G2430*N2430,0.000001)</f>
        <v>2618.0125499999999</v>
      </c>
      <c r="P2430" s="93"/>
      <c r="Q2430" s="93">
        <f t="shared" si="333"/>
        <v>49742.238449999997</v>
      </c>
    </row>
    <row r="2431" spans="1:17" s="94" customFormat="1" x14ac:dyDescent="0.25">
      <c r="A2431" s="276"/>
      <c r="B2431" s="279"/>
      <c r="C2431" s="269"/>
      <c r="D2431" s="166" t="s">
        <v>41</v>
      </c>
      <c r="E2431" s="193" t="s">
        <v>48</v>
      </c>
      <c r="F2431" s="193" t="s">
        <v>48</v>
      </c>
      <c r="G2431" s="168">
        <f>MROUND(H2431*K2431*I2431/L2431,0.0000000001)</f>
        <v>0.21706239890000001</v>
      </c>
      <c r="H2431" s="182">
        <f>H1567</f>
        <v>2062</v>
      </c>
      <c r="I2431" s="176">
        <f t="shared" si="334"/>
        <v>2.0000899999999999E-3</v>
      </c>
      <c r="J2431" s="182"/>
      <c r="K2431" s="184">
        <v>1</v>
      </c>
      <c r="L2431" s="184">
        <f>'норма часов'!$H$15</f>
        <v>19</v>
      </c>
      <c r="M2431" s="178" t="str">
        <f>CONCATENATE(H2431," ",F2431," ","*",I2431,"/",L2431,"чел.")</f>
        <v>2062 шт. *0,00200009/19чел.</v>
      </c>
      <c r="N2431" s="133">
        <f>N1567</f>
        <v>85881.704655674097</v>
      </c>
      <c r="O2431" s="142">
        <f>MROUND(G2431*N2431,0.000001)</f>
        <v>18641.688834</v>
      </c>
      <c r="P2431" s="93"/>
      <c r="Q2431" s="93">
        <f t="shared" si="333"/>
        <v>354192.08784599998</v>
      </c>
    </row>
    <row r="2432" spans="1:17" s="94" customFormat="1" ht="28.5" x14ac:dyDescent="0.25">
      <c r="A2432" s="276"/>
      <c r="B2432" s="279"/>
      <c r="C2432" s="201" t="s">
        <v>252</v>
      </c>
      <c r="D2432" s="166"/>
      <c r="E2432" s="193"/>
      <c r="F2432" s="193"/>
      <c r="G2432" s="168"/>
      <c r="H2432" s="182"/>
      <c r="I2432" s="176"/>
      <c r="J2432" s="182"/>
      <c r="K2432" s="184"/>
      <c r="L2432" s="184"/>
      <c r="M2432" s="178"/>
      <c r="N2432" s="139"/>
      <c r="O2432" s="140">
        <f>SUM(O2429:O2431)</f>
        <v>25177.863374</v>
      </c>
      <c r="P2432" s="93"/>
      <c r="Q2432" s="93">
        <f t="shared" ref="Q2432:Q2502" si="335">O2432*L2432</f>
        <v>0</v>
      </c>
    </row>
    <row r="2433" spans="1:17" s="94" customFormat="1" x14ac:dyDescent="0.25">
      <c r="A2433" s="276"/>
      <c r="B2433" s="279"/>
      <c r="C2433" s="198" t="s">
        <v>63</v>
      </c>
      <c r="D2433" s="166"/>
      <c r="E2433" s="193"/>
      <c r="F2433" s="193" t="s">
        <v>20</v>
      </c>
      <c r="G2433" s="168"/>
      <c r="H2433" s="182">
        <f>H2337</f>
        <v>0</v>
      </c>
      <c r="I2433" s="176">
        <f>I2431</f>
        <v>2.0000899999999999E-3</v>
      </c>
      <c r="J2433" s="182"/>
      <c r="K2433" s="184">
        <v>12</v>
      </c>
      <c r="L2433" s="184">
        <f>'норма часов'!$H$15</f>
        <v>19</v>
      </c>
      <c r="M2433" s="178"/>
      <c r="N2433" s="133">
        <f>N2337</f>
        <v>0</v>
      </c>
      <c r="O2433" s="142">
        <f>MROUND(G2433*N2433,0.000001)</f>
        <v>0</v>
      </c>
      <c r="P2433" s="93"/>
      <c r="Q2433" s="93"/>
    </row>
    <row r="2434" spans="1:17" s="94" customFormat="1" x14ac:dyDescent="0.25">
      <c r="A2434" s="276"/>
      <c r="B2434" s="279"/>
      <c r="C2434" s="198"/>
      <c r="D2434" s="283" t="s">
        <v>52</v>
      </c>
      <c r="E2434" s="283"/>
      <c r="F2434" s="283"/>
      <c r="G2434" s="284"/>
      <c r="H2434" s="171"/>
      <c r="I2434" s="176">
        <f t="shared" si="334"/>
        <v>2.0000899999999999E-3</v>
      </c>
      <c r="J2434" s="171"/>
      <c r="K2434" s="177"/>
      <c r="L2434" s="184"/>
      <c r="M2434" s="197"/>
      <c r="N2434" s="133"/>
      <c r="O2434" s="140"/>
      <c r="P2434" s="93"/>
      <c r="Q2434" s="93">
        <f t="shared" si="335"/>
        <v>0</v>
      </c>
    </row>
    <row r="2435" spans="1:17" s="94" customFormat="1" x14ac:dyDescent="0.25">
      <c r="A2435" s="276"/>
      <c r="B2435" s="279"/>
      <c r="C2435" s="198"/>
      <c r="D2435" s="179"/>
      <c r="E2435" s="180"/>
      <c r="F2435" s="181"/>
      <c r="G2435" s="168"/>
      <c r="H2435" s="171"/>
      <c r="I2435" s="176">
        <f t="shared" si="334"/>
        <v>2.0000899999999999E-3</v>
      </c>
      <c r="J2435" s="171"/>
      <c r="K2435" s="177"/>
      <c r="L2435" s="184"/>
      <c r="M2435" s="197"/>
      <c r="N2435" s="133"/>
      <c r="O2435" s="142"/>
      <c r="P2435" s="93"/>
      <c r="Q2435" s="93">
        <f t="shared" si="335"/>
        <v>0</v>
      </c>
    </row>
    <row r="2436" spans="1:17" s="94" customFormat="1" x14ac:dyDescent="0.25">
      <c r="A2436" s="276"/>
      <c r="B2436" s="279"/>
      <c r="C2436" s="267" t="s">
        <v>101</v>
      </c>
      <c r="D2436" s="288" t="s">
        <v>53</v>
      </c>
      <c r="E2436" s="288"/>
      <c r="F2436" s="288"/>
      <c r="G2436" s="289"/>
      <c r="H2436" s="171"/>
      <c r="I2436" s="176">
        <f t="shared" si="334"/>
        <v>2.0000899999999999E-3</v>
      </c>
      <c r="J2436" s="171"/>
      <c r="K2436" s="177"/>
      <c r="L2436" s="184"/>
      <c r="M2436" s="197"/>
      <c r="N2436" s="133"/>
      <c r="O2436" s="140">
        <f>O2437</f>
        <v>38.724784</v>
      </c>
      <c r="P2436" s="93"/>
      <c r="Q2436" s="93">
        <f t="shared" si="335"/>
        <v>0</v>
      </c>
    </row>
    <row r="2437" spans="1:17" s="94" customFormat="1" ht="45" x14ac:dyDescent="0.25">
      <c r="A2437" s="276"/>
      <c r="B2437" s="279"/>
      <c r="C2437" s="268"/>
      <c r="D2437" s="166" t="s">
        <v>286</v>
      </c>
      <c r="E2437" s="180" t="s">
        <v>26</v>
      </c>
      <c r="F2437" s="180" t="s">
        <v>26</v>
      </c>
      <c r="G2437" s="168">
        <f>MROUND(H2437*K2437*I2437/L2437,0.00000001)</f>
        <v>8.8425030000000002E-2</v>
      </c>
      <c r="H2437" s="171">
        <f>$H$1573</f>
        <v>70</v>
      </c>
      <c r="I2437" s="176">
        <f>I2435</f>
        <v>2.0000899999999999E-3</v>
      </c>
      <c r="J2437" s="171"/>
      <c r="K2437" s="177">
        <v>12</v>
      </c>
      <c r="L2437" s="184">
        <f>'норма часов'!$H$15</f>
        <v>19</v>
      </c>
      <c r="M2437" s="178" t="str">
        <f>CONCATENATE(H2437," ",F2437," ","в мес.","*",K2437,"мес.","*",I2437,"/",L2437,"чел.")</f>
        <v>70 шт в мес.*12мес.*0,00200009/19чел.</v>
      </c>
      <c r="N2437" s="133">
        <f>$N$1573</f>
        <v>437.93916666666689</v>
      </c>
      <c r="O2437" s="142">
        <f>MROUND(G2437*N2437,0.000001)</f>
        <v>38.724784</v>
      </c>
      <c r="P2437" s="93"/>
      <c r="Q2437" s="93">
        <f t="shared" si="335"/>
        <v>735.77089599999999</v>
      </c>
    </row>
    <row r="2438" spans="1:17" s="94" customFormat="1" x14ac:dyDescent="0.25">
      <c r="A2438" s="276"/>
      <c r="B2438" s="279"/>
      <c r="C2438" s="269" t="s">
        <v>102</v>
      </c>
      <c r="D2438" s="288" t="s">
        <v>54</v>
      </c>
      <c r="E2438" s="288"/>
      <c r="F2438" s="288"/>
      <c r="G2438" s="289"/>
      <c r="H2438" s="171"/>
      <c r="I2438" s="176">
        <f>I2436</f>
        <v>2.0000899999999999E-3</v>
      </c>
      <c r="J2438" s="182"/>
      <c r="K2438" s="177"/>
      <c r="L2438" s="184"/>
      <c r="M2438" s="197"/>
      <c r="N2438" s="133"/>
      <c r="O2438" s="140">
        <f>O2439</f>
        <v>13.250223999999999</v>
      </c>
      <c r="P2438" s="93"/>
      <c r="Q2438" s="93">
        <f t="shared" si="335"/>
        <v>0</v>
      </c>
    </row>
    <row r="2439" spans="1:17" s="94" customFormat="1" x14ac:dyDescent="0.25">
      <c r="A2439" s="276"/>
      <c r="B2439" s="279"/>
      <c r="C2439" s="269"/>
      <c r="D2439" s="179" t="s">
        <v>103</v>
      </c>
      <c r="E2439" s="180" t="s">
        <v>26</v>
      </c>
      <c r="F2439" s="180" t="s">
        <v>26</v>
      </c>
      <c r="G2439" s="168">
        <f>MROUND(H2439*K2439*I2439/L2439,0.00000001)</f>
        <v>5.0528600000000002E-3</v>
      </c>
      <c r="H2439" s="182">
        <v>4</v>
      </c>
      <c r="I2439" s="176">
        <f t="shared" si="334"/>
        <v>2.0000899999999999E-3</v>
      </c>
      <c r="J2439" s="182"/>
      <c r="K2439" s="184">
        <v>12</v>
      </c>
      <c r="L2439" s="184">
        <f>'норма часов'!$H$15</f>
        <v>19</v>
      </c>
      <c r="M2439" s="178" t="str">
        <f>CONCATENATE(H2439," ",F2439," ","в мес.","*",K2439,"мес.","*",I2439,"/",L2439,"чел.")</f>
        <v>4 шт в мес.*12мес.*0,00200009/19чел.</v>
      </c>
      <c r="N2439" s="133">
        <f>N1575</f>
        <v>2622.3216666666667</v>
      </c>
      <c r="O2439" s="142">
        <f>MROUND(G2439*N2439,0.000001)</f>
        <v>13.250223999999999</v>
      </c>
      <c r="P2439" s="93"/>
      <c r="Q2439" s="93">
        <f t="shared" si="335"/>
        <v>251.754256</v>
      </c>
    </row>
    <row r="2440" spans="1:17" s="94" customFormat="1" x14ac:dyDescent="0.25">
      <c r="A2440" s="276"/>
      <c r="B2440" s="279"/>
      <c r="C2440" s="198"/>
      <c r="D2440" s="283" t="s">
        <v>55</v>
      </c>
      <c r="E2440" s="283"/>
      <c r="F2440" s="283"/>
      <c r="G2440" s="284"/>
      <c r="H2440" s="171"/>
      <c r="I2440" s="176">
        <f t="shared" si="334"/>
        <v>2.0000899999999999E-3</v>
      </c>
      <c r="J2440" s="171"/>
      <c r="K2440" s="177"/>
      <c r="L2440" s="184"/>
      <c r="M2440" s="197"/>
      <c r="N2440" s="133"/>
      <c r="O2440" s="142"/>
      <c r="P2440" s="93"/>
      <c r="Q2440" s="93">
        <f t="shared" si="335"/>
        <v>0</v>
      </c>
    </row>
    <row r="2441" spans="1:17" s="94" customFormat="1" x14ac:dyDescent="0.25">
      <c r="A2441" s="276"/>
      <c r="B2441" s="279"/>
      <c r="C2441" s="198"/>
      <c r="D2441" s="166"/>
      <c r="E2441" s="96"/>
      <c r="F2441" s="206"/>
      <c r="G2441" s="161"/>
      <c r="H2441" s="171"/>
      <c r="I2441" s="176">
        <f t="shared" si="334"/>
        <v>2.0000899999999999E-3</v>
      </c>
      <c r="J2441" s="171"/>
      <c r="K2441" s="177"/>
      <c r="L2441" s="184"/>
      <c r="M2441" s="197"/>
      <c r="N2441" s="133"/>
      <c r="O2441" s="142"/>
      <c r="P2441" s="93"/>
      <c r="Q2441" s="93">
        <f t="shared" si="335"/>
        <v>0</v>
      </c>
    </row>
    <row r="2442" spans="1:17" s="94" customFormat="1" x14ac:dyDescent="0.25">
      <c r="A2442" s="276"/>
      <c r="B2442" s="279"/>
      <c r="C2442" s="198"/>
      <c r="D2442" s="288" t="s">
        <v>56</v>
      </c>
      <c r="E2442" s="288"/>
      <c r="F2442" s="288"/>
      <c r="G2442" s="289"/>
      <c r="H2442" s="182"/>
      <c r="I2442" s="176">
        <f t="shared" si="334"/>
        <v>2.0000899999999999E-3</v>
      </c>
      <c r="J2442" s="182"/>
      <c r="K2442" s="184"/>
      <c r="L2442" s="184"/>
      <c r="M2442" s="197"/>
      <c r="N2442" s="133"/>
      <c r="O2442" s="140">
        <f>O2450+O2473+O2474+O2489+O2490+O2491+O2494</f>
        <v>8439.8708009999991</v>
      </c>
      <c r="P2442" s="93"/>
      <c r="Q2442" s="93"/>
    </row>
    <row r="2443" spans="1:17" s="94" customFormat="1" ht="45" x14ac:dyDescent="0.25">
      <c r="A2443" s="276"/>
      <c r="B2443" s="279"/>
      <c r="C2443" s="269" t="s">
        <v>64</v>
      </c>
      <c r="D2443" s="166" t="s">
        <v>24</v>
      </c>
      <c r="E2443" s="96" t="s">
        <v>20</v>
      </c>
      <c r="F2443" s="96" t="s">
        <v>209</v>
      </c>
      <c r="G2443" s="168">
        <f>MROUND(H2443*K2443*I2443/L2443,0.000001)</f>
        <v>158.429373</v>
      </c>
      <c r="H2443" s="182">
        <f>H2059</f>
        <v>125417.61000000002</v>
      </c>
      <c r="I2443" s="176">
        <f t="shared" si="334"/>
        <v>2.0000899999999999E-3</v>
      </c>
      <c r="J2443" s="182"/>
      <c r="K2443" s="184">
        <v>12</v>
      </c>
      <c r="L2443" s="184">
        <f>'норма часов'!$H$15</f>
        <v>19</v>
      </c>
      <c r="M2443" s="178" t="str">
        <f>CONCATENATE(H2443," ",F2443," ","в мес.","*",K2443,"мес.","*",I2443,"/",L2443,"чел.")</f>
        <v>125417,61 м2 (обрабатываемая площадь) в мес.*12мес.*0,00200009/19чел.</v>
      </c>
      <c r="N2443" s="133">
        <f>N1579</f>
        <v>1.2085484114498219</v>
      </c>
      <c r="O2443" s="142">
        <f>MROUND(G2443*N2443,0.000001)</f>
        <v>191.46956699999998</v>
      </c>
      <c r="P2443" s="93"/>
      <c r="Q2443" s="93">
        <f t="shared" si="335"/>
        <v>3637.9217729999996</v>
      </c>
    </row>
    <row r="2444" spans="1:17" s="94" customFormat="1" ht="45" x14ac:dyDescent="0.25">
      <c r="A2444" s="276"/>
      <c r="B2444" s="279"/>
      <c r="C2444" s="269"/>
      <c r="D2444" s="166" t="s">
        <v>77</v>
      </c>
      <c r="E2444" s="96" t="s">
        <v>20</v>
      </c>
      <c r="F2444" s="96" t="s">
        <v>209</v>
      </c>
      <c r="G2444" s="168">
        <f>MROUND(H2444*K2444*I2444/L2444,0.000001)</f>
        <v>158.429373</v>
      </c>
      <c r="H2444" s="182">
        <f>H2156</f>
        <v>125417.61000000002</v>
      </c>
      <c r="I2444" s="176">
        <f t="shared" si="334"/>
        <v>2.0000899999999999E-3</v>
      </c>
      <c r="J2444" s="182"/>
      <c r="K2444" s="184">
        <v>12</v>
      </c>
      <c r="L2444" s="184">
        <f>'норма часов'!$H$15</f>
        <v>19</v>
      </c>
      <c r="M2444" s="178" t="str">
        <f>CONCATENATE(H2444," ",F2444," ","в мес.","*",K2444,"мес.","*",I2444,"/",L2444,"чел.")</f>
        <v>125417,61 м2 (обрабатываемая площадь) в мес.*12мес.*0,00200009/19чел.</v>
      </c>
      <c r="N2444" s="133">
        <f>N1580</f>
        <v>1.5961959807717587</v>
      </c>
      <c r="O2444" s="142">
        <f>MROUND(G2444*N2444,0.000001)</f>
        <v>252.88432799999998</v>
      </c>
      <c r="P2444" s="93"/>
      <c r="Q2444" s="93">
        <f t="shared" si="335"/>
        <v>4804.802232</v>
      </c>
    </row>
    <row r="2445" spans="1:17" s="94" customFormat="1" ht="45" x14ac:dyDescent="0.25">
      <c r="A2445" s="276"/>
      <c r="B2445" s="279"/>
      <c r="C2445" s="269"/>
      <c r="D2445" s="166" t="s">
        <v>298</v>
      </c>
      <c r="E2445" s="96" t="s">
        <v>20</v>
      </c>
      <c r="F2445" s="96" t="s">
        <v>209</v>
      </c>
      <c r="G2445" s="168">
        <f>MROUND(H2445*K2445*I2445/L2445,0.00000001)</f>
        <v>158.42937320999999</v>
      </c>
      <c r="H2445" s="182">
        <f>H1581</f>
        <v>125417.61000000002</v>
      </c>
      <c r="I2445" s="176">
        <f>I2441</f>
        <v>2.0000899999999999E-3</v>
      </c>
      <c r="J2445" s="182"/>
      <c r="K2445" s="184">
        <v>12</v>
      </c>
      <c r="L2445" s="184">
        <f>'норма часов'!$H$15</f>
        <v>19</v>
      </c>
      <c r="M2445" s="178" t="str">
        <f t="shared" ref="M2445:M2447" si="336">CONCATENATE(H2445," ",F2445," ","в мес.","*",K2445,"мес.","*",I2445,"/",L2445,"чел.")</f>
        <v>125417,61 м2 (обрабатываемая площадь) в мес.*12мес.*0,00200009/19чел.</v>
      </c>
      <c r="N2445" s="133">
        <f>N1581</f>
        <v>0.57006999123435143</v>
      </c>
      <c r="O2445" s="142">
        <f t="shared" ref="O2445:O2447" si="337">MROUND(G2445*N2445,0.000001)</f>
        <v>90.315831000000003</v>
      </c>
      <c r="P2445" s="93"/>
      <c r="Q2445" s="93">
        <f t="shared" si="335"/>
        <v>1716.0007890000002</v>
      </c>
    </row>
    <row r="2446" spans="1:17" s="94" customFormat="1" ht="45" x14ac:dyDescent="0.25">
      <c r="A2446" s="276"/>
      <c r="B2446" s="279"/>
      <c r="C2446" s="269"/>
      <c r="D2446" s="166" t="s">
        <v>299</v>
      </c>
      <c r="E2446" s="96" t="s">
        <v>20</v>
      </c>
      <c r="F2446" s="96" t="s">
        <v>209</v>
      </c>
      <c r="G2446" s="168">
        <f>MROUND(H2446*K2446*I2446/L2446,0.00000001)</f>
        <v>316.85874641999999</v>
      </c>
      <c r="H2446" s="182">
        <f>$H$1582</f>
        <v>125417.61000000002</v>
      </c>
      <c r="I2446" s="176">
        <f>I2442</f>
        <v>2.0000899999999999E-3</v>
      </c>
      <c r="J2446" s="182"/>
      <c r="K2446" s="184">
        <v>24</v>
      </c>
      <c r="L2446" s="184">
        <f>'норма часов'!$H$15</f>
        <v>19</v>
      </c>
      <c r="M2446" s="178" t="str">
        <f>CONCATENATE(H2446," ",F2446," ","в год","*",K2446," раза в год","*",I2446,"/",L2446,"чел.")</f>
        <v>125417,61 м2 (обрабатываемая площадь) в год*24 раза в год*0,00200009/19чел.</v>
      </c>
      <c r="N2446" s="133">
        <f>$N$1582</f>
        <v>2.3942939910910437</v>
      </c>
      <c r="O2446" s="142">
        <f t="shared" si="337"/>
        <v>758.65299299999992</v>
      </c>
      <c r="P2446" s="93"/>
      <c r="Q2446" s="93">
        <f t="shared" si="335"/>
        <v>14414.406866999998</v>
      </c>
    </row>
    <row r="2447" spans="1:17" s="94" customFormat="1" ht="45" x14ac:dyDescent="0.25">
      <c r="A2447" s="276"/>
      <c r="B2447" s="279"/>
      <c r="C2447" s="269"/>
      <c r="D2447" s="166" t="s">
        <v>300</v>
      </c>
      <c r="E2447" s="96" t="s">
        <v>280</v>
      </c>
      <c r="F2447" s="96" t="s">
        <v>281</v>
      </c>
      <c r="G2447" s="168">
        <f>MROUND(H2447*K2447*I2447/L2447,0.00000001)</f>
        <v>3.2843600000000001E-3</v>
      </c>
      <c r="H2447" s="182">
        <f>$H$1583</f>
        <v>31.200000000000021</v>
      </c>
      <c r="I2447" s="176">
        <f>I2443</f>
        <v>2.0000899999999999E-3</v>
      </c>
      <c r="J2447" s="182"/>
      <c r="K2447" s="184">
        <v>1</v>
      </c>
      <c r="L2447" s="184">
        <f>'норма часов'!$H$15</f>
        <v>19</v>
      </c>
      <c r="M2447" s="178" t="str">
        <f t="shared" si="336"/>
        <v>31,2 га (обрабатываемая площадь) в мес.*1мес.*0,00200009/19чел.</v>
      </c>
      <c r="N2447" s="133">
        <f>$N$1583</f>
        <v>570.07083333333367</v>
      </c>
      <c r="O2447" s="142">
        <f t="shared" si="337"/>
        <v>1.8723179999999999</v>
      </c>
      <c r="P2447" s="93"/>
      <c r="Q2447" s="93">
        <f t="shared" si="335"/>
        <v>35.574041999999999</v>
      </c>
    </row>
    <row r="2448" spans="1:17" s="94" customFormat="1" ht="45" x14ac:dyDescent="0.25">
      <c r="A2448" s="276"/>
      <c r="B2448" s="279"/>
      <c r="C2448" s="269"/>
      <c r="D2448" s="166" t="s">
        <v>276</v>
      </c>
      <c r="E2448" s="96" t="s">
        <v>280</v>
      </c>
      <c r="F2448" s="96" t="s">
        <v>281</v>
      </c>
      <c r="G2448" s="168">
        <f>MROUND(H2448*K2448*I2448/L2448,0.00000001)</f>
        <v>3.2843600000000001E-3</v>
      </c>
      <c r="H2448" s="182">
        <f>H1584</f>
        <v>31.200000000000021</v>
      </c>
      <c r="I2448" s="176">
        <f>I2444</f>
        <v>2.0000899999999999E-3</v>
      </c>
      <c r="J2448" s="182"/>
      <c r="K2448" s="184">
        <v>1</v>
      </c>
      <c r="L2448" s="184">
        <f>'норма часов'!$H$15</f>
        <v>19</v>
      </c>
      <c r="M2448" s="178" t="str">
        <f>CONCATENATE(H2448," ",F2448," ","в мес.","*",K2448,"мес.","*",I2448,"/",L2448,"чел.")</f>
        <v>31,2 га (обрабатываемая площадь) в мес.*1мес.*0,00200009/19чел.</v>
      </c>
      <c r="N2448" s="133">
        <f>N1584</f>
        <v>3102.4108974358965</v>
      </c>
      <c r="O2448" s="142">
        <f>MROUND(G2448*N2448,0.000001)</f>
        <v>10.189434</v>
      </c>
      <c r="P2448" s="93"/>
      <c r="Q2448" s="93">
        <f t="shared" si="335"/>
        <v>193.59924599999999</v>
      </c>
    </row>
    <row r="2449" spans="1:17" s="94" customFormat="1" ht="25.5" x14ac:dyDescent="0.25">
      <c r="A2449" s="276"/>
      <c r="B2449" s="279"/>
      <c r="C2449" s="269"/>
      <c r="D2449" s="166" t="s">
        <v>105</v>
      </c>
      <c r="E2449" s="96" t="s">
        <v>106</v>
      </c>
      <c r="F2449" s="206" t="s">
        <v>210</v>
      </c>
      <c r="G2449" s="168">
        <f>MROUND(H2449*K2449*I2449/L2449,0.000001)</f>
        <v>25.439124</v>
      </c>
      <c r="H2449" s="182">
        <f>H1777</f>
        <v>20138.400000000001</v>
      </c>
      <c r="I2449" s="176">
        <f>I2444</f>
        <v>2.0000899999999999E-3</v>
      </c>
      <c r="J2449" s="182"/>
      <c r="K2449" s="184">
        <v>12</v>
      </c>
      <c r="L2449" s="184">
        <f>'норма часов'!$H$15</f>
        <v>19</v>
      </c>
      <c r="M2449" s="178" t="str">
        <f>CONCATENATE(H2449," ",F2449," ","в мес.","*",K2449,"мес.","*",I2449,"/",L2449,"чел.")</f>
        <v>20138,4 кг стираемого белья в мес.*12мес.*0,00200009/19чел.</v>
      </c>
      <c r="N2449" s="133">
        <f>N1777</f>
        <v>74.109099862286286</v>
      </c>
      <c r="O2449" s="142">
        <f>MROUND(G2449*N2449,0.000001)</f>
        <v>1885.270581</v>
      </c>
      <c r="P2449" s="93"/>
      <c r="Q2449" s="93">
        <f t="shared" si="335"/>
        <v>35820.141039000002</v>
      </c>
    </row>
    <row r="2450" spans="1:17" s="94" customFormat="1" ht="28.5" x14ac:dyDescent="0.25">
      <c r="A2450" s="276"/>
      <c r="B2450" s="279"/>
      <c r="C2450" s="201" t="s">
        <v>255</v>
      </c>
      <c r="D2450" s="166"/>
      <c r="E2450" s="96"/>
      <c r="F2450" s="206"/>
      <c r="G2450" s="168"/>
      <c r="H2450" s="182"/>
      <c r="I2450" s="176"/>
      <c r="J2450" s="182"/>
      <c r="K2450" s="184"/>
      <c r="L2450" s="184"/>
      <c r="M2450" s="178"/>
      <c r="N2450" s="139"/>
      <c r="O2450" s="140">
        <f>SUM(O2443:O2449)</f>
        <v>3190.6550519999996</v>
      </c>
      <c r="P2450" s="93"/>
      <c r="Q2450" s="93">
        <f t="shared" si="335"/>
        <v>0</v>
      </c>
    </row>
    <row r="2451" spans="1:17" s="94" customFormat="1" ht="45" x14ac:dyDescent="0.25">
      <c r="A2451" s="276"/>
      <c r="B2451" s="279"/>
      <c r="C2451" s="269" t="s">
        <v>63</v>
      </c>
      <c r="D2451" s="208" t="s">
        <v>301</v>
      </c>
      <c r="E2451" s="96" t="s">
        <v>20</v>
      </c>
      <c r="F2451" s="96" t="s">
        <v>209</v>
      </c>
      <c r="G2451" s="168">
        <f>MROUND(H2451*K2451*I2451/L2451,0.000001)</f>
        <v>0.80191299999999999</v>
      </c>
      <c r="H2451" s="182">
        <f>H1875</f>
        <v>7617.8300000000008</v>
      </c>
      <c r="I2451" s="176">
        <f>I2449</f>
        <v>2.0000899999999999E-3</v>
      </c>
      <c r="J2451" s="182"/>
      <c r="K2451" s="184">
        <v>1</v>
      </c>
      <c r="L2451" s="184">
        <f>'норма часов'!$H$15</f>
        <v>19</v>
      </c>
      <c r="M2451" s="178" t="str">
        <f>CONCATENATE(H2451," ",F2451," ","*",I2451,"/",L2451,"чел.")</f>
        <v>7617,83 м2 (обрабатываемая площадь) *0,00200009/19чел.</v>
      </c>
      <c r="N2451" s="133">
        <f>N1875</f>
        <v>71.954072222667094</v>
      </c>
      <c r="O2451" s="142">
        <f>MROUND(G2451*N2451,0.000001)</f>
        <v>57.700905999999996</v>
      </c>
      <c r="P2451" s="93"/>
      <c r="Q2451" s="93">
        <f t="shared" si="335"/>
        <v>1096.3172139999999</v>
      </c>
    </row>
    <row r="2452" spans="1:17" s="94" customFormat="1" ht="60" x14ac:dyDescent="0.25">
      <c r="A2452" s="276"/>
      <c r="B2452" s="279"/>
      <c r="C2452" s="269"/>
      <c r="D2452" s="166" t="s">
        <v>302</v>
      </c>
      <c r="E2452" s="96" t="s">
        <v>26</v>
      </c>
      <c r="F2452" s="206" t="s">
        <v>26</v>
      </c>
      <c r="G2452" s="168">
        <f>MROUND(H2452*K2452*I2452/L2452,0.000001)</f>
        <v>2.8419999999999999E-3</v>
      </c>
      <c r="H2452" s="182">
        <f>H2068</f>
        <v>27</v>
      </c>
      <c r="I2452" s="176">
        <f t="shared" si="334"/>
        <v>2.0000899999999999E-3</v>
      </c>
      <c r="J2452" s="182"/>
      <c r="K2452" s="184">
        <v>1</v>
      </c>
      <c r="L2452" s="184">
        <f>'норма часов'!$H$15</f>
        <v>19</v>
      </c>
      <c r="M2452" s="178" t="str">
        <f>CONCATENATE(H2452," ",F2452," ","*",I2452,"/",L2452,"чел.")</f>
        <v>27 шт *0,00200009/19чел.</v>
      </c>
      <c r="N2452" s="133">
        <f>N1588</f>
        <v>6840.8399999999974</v>
      </c>
      <c r="O2452" s="142">
        <f>MROUND(G2452*N2452,0.000001)</f>
        <v>19.441666999999999</v>
      </c>
      <c r="P2452" s="93"/>
      <c r="Q2452" s="93">
        <f t="shared" si="335"/>
        <v>369.39167299999997</v>
      </c>
    </row>
    <row r="2453" spans="1:17" s="94" customFormat="1" ht="45" x14ac:dyDescent="0.25">
      <c r="A2453" s="276"/>
      <c r="B2453" s="279"/>
      <c r="C2453" s="269"/>
      <c r="D2453" s="208" t="s">
        <v>30</v>
      </c>
      <c r="E2453" s="96" t="s">
        <v>45</v>
      </c>
      <c r="F2453" s="206" t="s">
        <v>223</v>
      </c>
      <c r="G2453" s="168">
        <f>MROUND(H2453*K2453*I2453/L2453,0.00000001)</f>
        <v>3.0317150000000001E-2</v>
      </c>
      <c r="H2453" s="182">
        <f>H2069</f>
        <v>72</v>
      </c>
      <c r="I2453" s="176">
        <f t="shared" si="334"/>
        <v>2.0000899999999999E-3</v>
      </c>
      <c r="J2453" s="182"/>
      <c r="K2453" s="184">
        <v>4</v>
      </c>
      <c r="L2453" s="184">
        <f>'норма часов'!$H$15</f>
        <v>19</v>
      </c>
      <c r="M2453" s="178" t="str">
        <f>CONCATENATE(H2453," ",F2453," ","в кв.","*",K2453,"кв.","*",I2453,"/",L2453,"чел.")</f>
        <v>72 системы в кв.*4кв.*0,00200009/19чел.</v>
      </c>
      <c r="N2453" s="133">
        <f>N2069</f>
        <v>7250.9742013888936</v>
      </c>
      <c r="O2453" s="142">
        <f>MROUND(G2453*N2453,0.000001)</f>
        <v>219.82887299999999</v>
      </c>
      <c r="P2453" s="93"/>
      <c r="Q2453" s="93">
        <f t="shared" si="335"/>
        <v>4176.748587</v>
      </c>
    </row>
    <row r="2454" spans="1:17" s="94" customFormat="1" ht="60" x14ac:dyDescent="0.25">
      <c r="A2454" s="276"/>
      <c r="B2454" s="279"/>
      <c r="C2454" s="269"/>
      <c r="D2454" s="208" t="s">
        <v>86</v>
      </c>
      <c r="E2454" s="96" t="s">
        <v>45</v>
      </c>
      <c r="F2454" s="206" t="s">
        <v>224</v>
      </c>
      <c r="G2454" s="168">
        <f>MROUND(H2454*K2454*I2454/L2454,0.00000001)</f>
        <v>8.9688249999999997E-2</v>
      </c>
      <c r="H2454" s="182">
        <f>H2262</f>
        <v>71</v>
      </c>
      <c r="I2454" s="176">
        <f t="shared" si="334"/>
        <v>2.0000899999999999E-3</v>
      </c>
      <c r="J2454" s="182"/>
      <c r="K2454" s="184">
        <v>12</v>
      </c>
      <c r="L2454" s="184">
        <f>'норма часов'!$H$15</f>
        <v>19</v>
      </c>
      <c r="M2454" s="178" t="str">
        <f>CONCATENATE(H2454," ",F2454," ","в мес.","*",K2454,"мес.","*",I2454,"/",L2454,"чел.")</f>
        <v>71 систем в мес.*12мес.*0,00200009/19чел.</v>
      </c>
      <c r="N2454" s="133">
        <f>N2262</f>
        <v>5985.4138028169009</v>
      </c>
      <c r="O2454" s="142">
        <f>MROUND(G2454*N2454,0.000001)</f>
        <v>536.82128999999998</v>
      </c>
      <c r="P2454" s="93"/>
      <c r="Q2454" s="93">
        <f t="shared" si="335"/>
        <v>10199.604509999999</v>
      </c>
    </row>
    <row r="2455" spans="1:17" s="94" customFormat="1" ht="31.5" x14ac:dyDescent="0.25">
      <c r="A2455" s="276"/>
      <c r="B2455" s="279"/>
      <c r="C2455" s="269"/>
      <c r="D2455" s="211" t="s">
        <v>303</v>
      </c>
      <c r="E2455" s="96" t="s">
        <v>26</v>
      </c>
      <c r="F2455" s="206" t="s">
        <v>26</v>
      </c>
      <c r="G2455" s="168">
        <f>MROUND(H2455*K2455*I2455/L2455,0.000000001)</f>
        <v>4.2107200000000004E-4</v>
      </c>
      <c r="H2455" s="182">
        <f>H2359</f>
        <v>4</v>
      </c>
      <c r="I2455" s="176">
        <f t="shared" si="334"/>
        <v>2.0000899999999999E-3</v>
      </c>
      <c r="J2455" s="182"/>
      <c r="K2455" s="184">
        <v>1</v>
      </c>
      <c r="L2455" s="184">
        <f>'норма часов'!$H$15</f>
        <v>19</v>
      </c>
      <c r="M2455" s="178" t="str">
        <f>CONCATENATE(H2455," ",F2455," ","*",I2455,"/",L2455,"чел.")</f>
        <v>4 шт *0,00200009/19чел.</v>
      </c>
      <c r="N2455" s="133">
        <f>N1591</f>
        <v>71374.072499999995</v>
      </c>
      <c r="O2455" s="142">
        <f>MROUND(G2455*N2455,0.000001)</f>
        <v>30.053622999999998</v>
      </c>
      <c r="P2455" s="93"/>
      <c r="Q2455" s="93">
        <f t="shared" si="335"/>
        <v>571.01883699999996</v>
      </c>
    </row>
    <row r="2456" spans="1:17" s="94" customFormat="1" ht="30" x14ac:dyDescent="0.25">
      <c r="A2456" s="276"/>
      <c r="B2456" s="279"/>
      <c r="C2456" s="269"/>
      <c r="D2456" s="208" t="s">
        <v>108</v>
      </c>
      <c r="E2456" s="96" t="s">
        <v>26</v>
      </c>
      <c r="F2456" s="206" t="s">
        <v>26</v>
      </c>
      <c r="G2456" s="168">
        <f>MROUND(H2456*K2456*I2456/L2456,0.000000001)</f>
        <v>1.263215E-3</v>
      </c>
      <c r="H2456" s="182">
        <v>1</v>
      </c>
      <c r="I2456" s="176">
        <f t="shared" si="334"/>
        <v>2.0000899999999999E-3</v>
      </c>
      <c r="J2456" s="182"/>
      <c r="K2456" s="184">
        <v>12</v>
      </c>
      <c r="L2456" s="184">
        <f>'норма часов'!$H$15</f>
        <v>19</v>
      </c>
      <c r="M2456" s="178" t="str">
        <f>CONCATENATE(H2456," ",F2456," ","в мес.","*",K2456,"мес.","*",I2456,"/",L2456,"чел.")</f>
        <v>1 шт в мес.*12мес.*0,00200009/19чел.</v>
      </c>
      <c r="N2456" s="133">
        <f>N1592</f>
        <v>2907.3566666666666</v>
      </c>
      <c r="O2456" s="142">
        <f t="shared" ref="O2456:O2472" si="338">MROUND(G2456*N2456,0.000001)</f>
        <v>3.6726169999999998</v>
      </c>
      <c r="P2456" s="93"/>
      <c r="Q2456" s="93">
        <f t="shared" si="335"/>
        <v>69.77972299999999</v>
      </c>
    </row>
    <row r="2457" spans="1:17" s="94" customFormat="1" ht="31.5" x14ac:dyDescent="0.25">
      <c r="A2457" s="276"/>
      <c r="B2457" s="279"/>
      <c r="C2457" s="269"/>
      <c r="D2457" s="211" t="s">
        <v>304</v>
      </c>
      <c r="E2457" s="96" t="s">
        <v>26</v>
      </c>
      <c r="F2457" s="206" t="s">
        <v>26</v>
      </c>
      <c r="G2457" s="168">
        <f>MROUND(H2457*K2457*I2457/L2457,0.00000001)</f>
        <v>7.4740200000000005E-3</v>
      </c>
      <c r="H2457" s="182">
        <f>H2073</f>
        <v>71</v>
      </c>
      <c r="I2457" s="176">
        <f t="shared" si="334"/>
        <v>2.0000899999999999E-3</v>
      </c>
      <c r="J2457" s="182"/>
      <c r="K2457" s="184">
        <v>1</v>
      </c>
      <c r="L2457" s="184">
        <f>'норма часов'!$H$15</f>
        <v>19</v>
      </c>
      <c r="M2457" s="178" t="str">
        <f>CONCATENATE(H2457," ",F2457," ","*",I2457,"/",L2457,"чел.")</f>
        <v>71 шт *0,00200009/19чел.</v>
      </c>
      <c r="N2457" s="133">
        <f>N2073</f>
        <v>912.11000000000047</v>
      </c>
      <c r="O2457" s="142">
        <f t="shared" si="338"/>
        <v>6.8171279999999994</v>
      </c>
      <c r="P2457" s="93"/>
      <c r="Q2457" s="93">
        <f t="shared" si="335"/>
        <v>129.525432</v>
      </c>
    </row>
    <row r="2458" spans="1:17" s="94" customFormat="1" ht="60" x14ac:dyDescent="0.25">
      <c r="A2458" s="276"/>
      <c r="B2458" s="279"/>
      <c r="C2458" s="269"/>
      <c r="D2458" s="208" t="s">
        <v>31</v>
      </c>
      <c r="E2458" s="96" t="s">
        <v>46</v>
      </c>
      <c r="F2458" s="206" t="s">
        <v>26</v>
      </c>
      <c r="G2458" s="168">
        <f>MROUND(H2458*K2458*I2458/L2458,0.0000001)</f>
        <v>9.2636000000000003E-3</v>
      </c>
      <c r="H2458" s="182">
        <f>H2266</f>
        <v>44</v>
      </c>
      <c r="I2458" s="176">
        <f t="shared" si="334"/>
        <v>2.0000899999999999E-3</v>
      </c>
      <c r="J2458" s="182"/>
      <c r="K2458" s="184">
        <v>2</v>
      </c>
      <c r="L2458" s="184">
        <f>'норма часов'!$H$15</f>
        <v>19</v>
      </c>
      <c r="M2458" s="178" t="str">
        <f>CONCATENATE(H2458," ",F2458," ","*",I2458,"/",L2458,"чел.")</f>
        <v>44 шт *0,00200009/19чел.</v>
      </c>
      <c r="N2458" s="133">
        <f>N2266</f>
        <v>4928.2551136363654</v>
      </c>
      <c r="O2458" s="142">
        <f t="shared" si="338"/>
        <v>45.653383999999996</v>
      </c>
      <c r="P2458" s="93"/>
      <c r="Q2458" s="93">
        <f t="shared" si="335"/>
        <v>867.41429599999992</v>
      </c>
    </row>
    <row r="2459" spans="1:17" s="94" customFormat="1" ht="30" x14ac:dyDescent="0.25">
      <c r="A2459" s="276"/>
      <c r="B2459" s="279"/>
      <c r="C2459" s="269"/>
      <c r="D2459" s="208" t="s">
        <v>109</v>
      </c>
      <c r="E2459" s="96" t="s">
        <v>45</v>
      </c>
      <c r="F2459" s="206" t="s">
        <v>211</v>
      </c>
      <c r="G2459" s="168">
        <f>MROUND(H2459*K2459*I2459/L2459,0.00000001)</f>
        <v>2.1054E-4</v>
      </c>
      <c r="H2459" s="182">
        <v>1</v>
      </c>
      <c r="I2459" s="176">
        <f t="shared" si="334"/>
        <v>2.0000899999999999E-3</v>
      </c>
      <c r="J2459" s="182"/>
      <c r="K2459" s="184">
        <v>2</v>
      </c>
      <c r="L2459" s="184">
        <f>'норма часов'!$H$15</f>
        <v>19</v>
      </c>
      <c r="M2459" s="178" t="str">
        <f>CONCATENATE(H2459," ",F2459," ","в мес.","*",K2459,"*",I2459,"/",L2459,"чел.")</f>
        <v>1  система(2 раза в год (зима, лето) в мес.*2*0,00200009/19чел.</v>
      </c>
      <c r="N2459" s="133">
        <f>N1595</f>
        <v>9378.1450000000004</v>
      </c>
      <c r="O2459" s="142">
        <f t="shared" si="338"/>
        <v>1.974475</v>
      </c>
      <c r="P2459" s="93"/>
      <c r="Q2459" s="93">
        <f t="shared" si="335"/>
        <v>37.515025000000001</v>
      </c>
    </row>
    <row r="2460" spans="1:17" s="94" customFormat="1" ht="45" x14ac:dyDescent="0.25">
      <c r="A2460" s="276"/>
      <c r="B2460" s="279"/>
      <c r="C2460" s="269"/>
      <c r="D2460" s="208" t="s">
        <v>110</v>
      </c>
      <c r="E2460" s="96" t="s">
        <v>48</v>
      </c>
      <c r="F2460" s="206" t="s">
        <v>26</v>
      </c>
      <c r="G2460" s="168">
        <f>MROUND(H2460*K2460*I2460/L2460,0.000001)</f>
        <v>3.2629999999999998E-3</v>
      </c>
      <c r="H2460" s="182">
        <f>H2076</f>
        <v>31</v>
      </c>
      <c r="I2460" s="176">
        <f t="shared" si="334"/>
        <v>2.0000899999999999E-3</v>
      </c>
      <c r="J2460" s="182"/>
      <c r="K2460" s="184">
        <v>1</v>
      </c>
      <c r="L2460" s="184">
        <f>'норма часов'!$H$15</f>
        <v>19</v>
      </c>
      <c r="M2460" s="178" t="str">
        <f>CONCATENATE(H2460," ",F2460," ","*",I2460,"/",L2460,"чел.")</f>
        <v>31 шт *0,00200009/19чел.</v>
      </c>
      <c r="N2460" s="133">
        <f>N1596</f>
        <v>12876.961935483876</v>
      </c>
      <c r="O2460" s="142">
        <f t="shared" si="338"/>
        <v>42.017527000000001</v>
      </c>
      <c r="P2460" s="93"/>
      <c r="Q2460" s="93">
        <f t="shared" si="335"/>
        <v>798.33301300000005</v>
      </c>
    </row>
    <row r="2461" spans="1:17" s="94" customFormat="1" x14ac:dyDescent="0.25">
      <c r="A2461" s="276"/>
      <c r="B2461" s="279"/>
      <c r="C2461" s="269"/>
      <c r="D2461" s="208" t="s">
        <v>111</v>
      </c>
      <c r="E2461" s="96" t="s">
        <v>48</v>
      </c>
      <c r="F2461" s="206" t="s">
        <v>26</v>
      </c>
      <c r="G2461" s="168">
        <f>MROUND(H2461*K2461*I2461/L2461,0.000000001)</f>
        <v>4.3580908000000002E-2</v>
      </c>
      <c r="H2461" s="182">
        <f>H1693</f>
        <v>414</v>
      </c>
      <c r="I2461" s="176">
        <f t="shared" si="334"/>
        <v>2.0000899999999999E-3</v>
      </c>
      <c r="J2461" s="182"/>
      <c r="K2461" s="184">
        <v>1</v>
      </c>
      <c r="L2461" s="184">
        <f>'норма часов'!$H$15</f>
        <v>19</v>
      </c>
      <c r="M2461" s="178" t="str">
        <f>CONCATENATE(H2461," ",F2461," ","*",I2461,"/",L2461,"чел.")</f>
        <v>414 шт *0,00200009/19чел.</v>
      </c>
      <c r="N2461" s="133">
        <f>N1597</f>
        <v>16978.17173913043</v>
      </c>
      <c r="O2461" s="142">
        <f t="shared" si="338"/>
        <v>739.92414099999996</v>
      </c>
      <c r="P2461" s="93"/>
      <c r="Q2461" s="93">
        <f t="shared" si="335"/>
        <v>14058.558679</v>
      </c>
    </row>
    <row r="2462" spans="1:17" s="94" customFormat="1" ht="45" x14ac:dyDescent="0.25">
      <c r="A2462" s="276"/>
      <c r="B2462" s="279"/>
      <c r="C2462" s="269"/>
      <c r="D2462" s="208" t="s">
        <v>112</v>
      </c>
      <c r="E2462" s="96" t="s">
        <v>20</v>
      </c>
      <c r="F2462" s="96" t="s">
        <v>209</v>
      </c>
      <c r="G2462" s="168">
        <f>MROUND(H2462*K2462*I2462/L2462,0.00000001)</f>
        <v>1.536911E-2</v>
      </c>
      <c r="H2462" s="182">
        <f>H2078</f>
        <v>73</v>
      </c>
      <c r="I2462" s="176">
        <f t="shared" si="334"/>
        <v>2.0000899999999999E-3</v>
      </c>
      <c r="J2462" s="182"/>
      <c r="K2462" s="184">
        <v>2</v>
      </c>
      <c r="L2462" s="184">
        <f>'норма часов'!$H$15</f>
        <v>19</v>
      </c>
      <c r="M2462" s="178" t="str">
        <f>CONCATENATE(H2462," ",F2462," ","*",I2462,"/",L2462,"чел.")</f>
        <v>73 м2 (обрабатываемая площадь) *0,00200009/19чел.</v>
      </c>
      <c r="N2462" s="133">
        <f>N1598</f>
        <v>5700.7</v>
      </c>
      <c r="O2462" s="142">
        <f t="shared" si="338"/>
        <v>87.614684999999994</v>
      </c>
      <c r="P2462" s="93"/>
      <c r="Q2462" s="93">
        <f t="shared" si="335"/>
        <v>1664.6790149999999</v>
      </c>
    </row>
    <row r="2463" spans="1:17" s="94" customFormat="1" ht="30" x14ac:dyDescent="0.25">
      <c r="A2463" s="276"/>
      <c r="B2463" s="279"/>
      <c r="C2463" s="269"/>
      <c r="D2463" s="208" t="s">
        <v>32</v>
      </c>
      <c r="E2463" s="96" t="s">
        <v>79</v>
      </c>
      <c r="F2463" s="206" t="s">
        <v>212</v>
      </c>
      <c r="G2463" s="168">
        <f>MROUND(H2463*K2463*I2463/L2463,0.00000001)</f>
        <v>7.4740200000000005E-3</v>
      </c>
      <c r="H2463" s="182">
        <f>H2271</f>
        <v>71</v>
      </c>
      <c r="I2463" s="176">
        <f t="shared" si="334"/>
        <v>2.0000899999999999E-3</v>
      </c>
      <c r="J2463" s="182"/>
      <c r="K2463" s="184">
        <v>1</v>
      </c>
      <c r="L2463" s="184">
        <f>'норма часов'!$H$15</f>
        <v>19</v>
      </c>
      <c r="M2463" s="178" t="str">
        <f>CONCATENATE(H2463," ",F2463," ","*",I2463,"/",L2463,"чел.")</f>
        <v>71 замеров(потребность) *0,00200009/19чел.</v>
      </c>
      <c r="N2463" s="133">
        <f>N1599</f>
        <v>12043.73239436621</v>
      </c>
      <c r="O2463" s="142">
        <f t="shared" si="338"/>
        <v>90.015096999999997</v>
      </c>
      <c r="P2463" s="93"/>
      <c r="Q2463" s="93">
        <f t="shared" si="335"/>
        <v>1710.2868429999999</v>
      </c>
    </row>
    <row r="2464" spans="1:17" s="94" customFormat="1" ht="30" x14ac:dyDescent="0.25">
      <c r="A2464" s="276"/>
      <c r="B2464" s="279"/>
      <c r="C2464" s="269"/>
      <c r="D2464" s="208" t="s">
        <v>113</v>
      </c>
      <c r="E2464" s="96" t="s">
        <v>48</v>
      </c>
      <c r="F2464" s="206" t="s">
        <v>26</v>
      </c>
      <c r="G2464" s="168">
        <f>MROUND(H2464*K2464*I2464/L2464,0.00000001)</f>
        <v>4.4212519999999998E-2</v>
      </c>
      <c r="H2464" s="182">
        <f>H1984</f>
        <v>35</v>
      </c>
      <c r="I2464" s="176">
        <f t="shared" si="334"/>
        <v>2.0000899999999999E-3</v>
      </c>
      <c r="J2464" s="182"/>
      <c r="K2464" s="184">
        <v>12</v>
      </c>
      <c r="L2464" s="184">
        <f>'норма часов'!$H$15</f>
        <v>19</v>
      </c>
      <c r="M2464" s="178" t="str">
        <f>CONCATENATE(H2464," ",F2464," ","в мес.","*",K2464,"мес.","*",I2464,"/",L2464,"чел.")</f>
        <v>35 шт в мес.*12мес.*0,00200009/19чел.</v>
      </c>
      <c r="N2464" s="133">
        <f>N1888</f>
        <v>3007.4846428571418</v>
      </c>
      <c r="O2464" s="142">
        <f t="shared" si="338"/>
        <v>132.96847499999998</v>
      </c>
      <c r="P2464" s="93"/>
      <c r="Q2464" s="93">
        <f t="shared" si="335"/>
        <v>2526.4010249999997</v>
      </c>
    </row>
    <row r="2465" spans="1:17" s="94" customFormat="1" x14ac:dyDescent="0.25">
      <c r="A2465" s="276"/>
      <c r="B2465" s="279"/>
      <c r="C2465" s="269"/>
      <c r="D2465" s="166" t="s">
        <v>25</v>
      </c>
      <c r="E2465" s="96" t="s">
        <v>26</v>
      </c>
      <c r="F2465" s="206" t="s">
        <v>26</v>
      </c>
      <c r="G2465" s="168">
        <f>MROUND(H2465*K2465*I2465/L2465,0.000000001)</f>
        <v>6.7371452999999998E-2</v>
      </c>
      <c r="H2465" s="182">
        <f>H1601</f>
        <v>640</v>
      </c>
      <c r="I2465" s="176">
        <f t="shared" si="334"/>
        <v>2.0000899999999999E-3</v>
      </c>
      <c r="J2465" s="182"/>
      <c r="K2465" s="184">
        <v>1</v>
      </c>
      <c r="L2465" s="184">
        <f>'норма часов'!$H$15</f>
        <v>19</v>
      </c>
      <c r="M2465" s="178" t="str">
        <f>CONCATENATE(H2465," ",F2465," ","*",I2465,"/",L2465,"чел.")</f>
        <v>640 шт *0,00200009/19чел.</v>
      </c>
      <c r="N2465" s="133">
        <f>N1601</f>
        <v>434.67837499999985</v>
      </c>
      <c r="O2465" s="142">
        <f t="shared" si="338"/>
        <v>29.284913999999997</v>
      </c>
      <c r="P2465" s="93"/>
      <c r="Q2465" s="93">
        <f t="shared" si="335"/>
        <v>556.413366</v>
      </c>
    </row>
    <row r="2466" spans="1:17" s="94" customFormat="1" ht="30" x14ac:dyDescent="0.25">
      <c r="A2466" s="276"/>
      <c r="B2466" s="279"/>
      <c r="C2466" s="269"/>
      <c r="D2466" s="208" t="s">
        <v>80</v>
      </c>
      <c r="E2466" s="96" t="s">
        <v>81</v>
      </c>
      <c r="F2466" s="206" t="s">
        <v>213</v>
      </c>
      <c r="G2466" s="168">
        <f>MROUND(H2466*K2466*I2466/L2466,0.00000001)</f>
        <v>7.4740200000000005E-3</v>
      </c>
      <c r="H2466" s="182">
        <f>H1890</f>
        <v>71</v>
      </c>
      <c r="I2466" s="176">
        <f>I2464</f>
        <v>2.0000899999999999E-3</v>
      </c>
      <c r="J2466" s="182"/>
      <c r="K2466" s="184">
        <v>1</v>
      </c>
      <c r="L2466" s="184">
        <f>'норма часов'!$H$15</f>
        <v>19</v>
      </c>
      <c r="M2466" s="178" t="str">
        <f>CONCATENATE(H2466," ",F2466," ","*",I2466,"/",L2466,"чел.")</f>
        <v>71 отключений(потребность) *0,00200009/19чел.</v>
      </c>
      <c r="N2466" s="133">
        <f>N1602</f>
        <v>5130.6300000000028</v>
      </c>
      <c r="O2466" s="142">
        <f t="shared" si="338"/>
        <v>38.346430999999995</v>
      </c>
      <c r="P2466" s="93"/>
      <c r="Q2466" s="93">
        <f t="shared" si="335"/>
        <v>728.58218899999997</v>
      </c>
    </row>
    <row r="2467" spans="1:17" s="94" customFormat="1" ht="47.25" x14ac:dyDescent="0.25">
      <c r="A2467" s="276"/>
      <c r="B2467" s="279"/>
      <c r="C2467" s="269"/>
      <c r="D2467" s="211" t="s">
        <v>305</v>
      </c>
      <c r="E2467" s="96" t="s">
        <v>28</v>
      </c>
      <c r="F2467" s="96" t="s">
        <v>312</v>
      </c>
      <c r="G2467" s="168">
        <f>MROUND(H2467*K2467*I2467/L2467,0.00000001)</f>
        <v>1.4948040000000001E-2</v>
      </c>
      <c r="H2467" s="182">
        <f>H1603</f>
        <v>71</v>
      </c>
      <c r="I2467" s="176">
        <f>I2465</f>
        <v>2.0000899999999999E-3</v>
      </c>
      <c r="J2467" s="182"/>
      <c r="K2467" s="184">
        <v>2</v>
      </c>
      <c r="L2467" s="184">
        <f>'норма часов'!$H$15</f>
        <v>19</v>
      </c>
      <c r="M2467" s="178" t="str">
        <f>CONCATENATE(H2467," ",F2467," ","в год","*",K2467," раза в год","*",I2467,"/",L2467,"чел.")</f>
        <v>71 устройство в год*2 раза в год*0,00200009/19чел.</v>
      </c>
      <c r="N2467" s="133">
        <f>N1603</f>
        <v>2850.3500000000035</v>
      </c>
      <c r="O2467" s="142">
        <f t="shared" si="338"/>
        <v>42.607146</v>
      </c>
      <c r="P2467" s="93"/>
      <c r="Q2467" s="93">
        <f t="shared" si="335"/>
        <v>809.53577399999995</v>
      </c>
    </row>
    <row r="2468" spans="1:17" s="94" customFormat="1" ht="63" x14ac:dyDescent="0.25">
      <c r="A2468" s="276"/>
      <c r="B2468" s="279"/>
      <c r="C2468" s="269"/>
      <c r="D2468" s="211" t="s">
        <v>306</v>
      </c>
      <c r="E2468" s="96" t="s">
        <v>26</v>
      </c>
      <c r="F2468" s="206" t="s">
        <v>26</v>
      </c>
      <c r="G2468" s="168">
        <f>MROUND(H2468*K2468*I2468/L2468,0.0000000001)</f>
        <v>7.4740205000000002E-3</v>
      </c>
      <c r="H2468" s="182">
        <f>H1604</f>
        <v>71</v>
      </c>
      <c r="I2468" s="176">
        <f>I2466</f>
        <v>2.0000899999999999E-3</v>
      </c>
      <c r="J2468" s="182"/>
      <c r="K2468" s="184">
        <v>1</v>
      </c>
      <c r="L2468" s="184">
        <f>'норма часов'!$H$15</f>
        <v>19</v>
      </c>
      <c r="M2468" s="178" t="str">
        <f>CONCATENATE(H2468," ",F2468," ","*",I2468,"/",L2468,"чел.")</f>
        <v>71 шт *0,00200009/19чел.</v>
      </c>
      <c r="N2468" s="133">
        <f>N1604</f>
        <v>6384.7801408450814</v>
      </c>
      <c r="O2468" s="142">
        <f t="shared" si="338"/>
        <v>47.719977999999998</v>
      </c>
      <c r="P2468" s="93"/>
      <c r="Q2468" s="93">
        <f t="shared" si="335"/>
        <v>906.67958199999998</v>
      </c>
    </row>
    <row r="2469" spans="1:17" s="94" customFormat="1" ht="31.5" x14ac:dyDescent="0.25">
      <c r="A2469" s="276"/>
      <c r="B2469" s="279"/>
      <c r="C2469" s="269"/>
      <c r="D2469" s="209" t="s">
        <v>307</v>
      </c>
      <c r="E2469" s="96" t="s">
        <v>26</v>
      </c>
      <c r="F2469" s="206" t="s">
        <v>26</v>
      </c>
      <c r="G2469" s="168">
        <f>MROUND(H2469*K2469*I2469/L2469,0.00000001)</f>
        <v>7.4740200000000005E-3</v>
      </c>
      <c r="H2469" s="182">
        <f>$H$1605</f>
        <v>71</v>
      </c>
      <c r="I2469" s="176">
        <f>I2464</f>
        <v>2.0000899999999999E-3</v>
      </c>
      <c r="J2469" s="182"/>
      <c r="K2469" s="184">
        <v>1</v>
      </c>
      <c r="L2469" s="184">
        <f>'норма часов'!$H$15</f>
        <v>19</v>
      </c>
      <c r="M2469" s="178" t="str">
        <f>CONCATENATE(H2469," ",F2469," ","в мес.","*",K2469,"мес.","*",I2469,"/",L2469,"чел.")</f>
        <v>71 шт в мес.*1мес.*0,00200009/19чел.</v>
      </c>
      <c r="N2469" s="133">
        <f>$N$1605</f>
        <v>11515.410140845073</v>
      </c>
      <c r="O2469" s="142">
        <f t="shared" si="338"/>
        <v>86.066406000000001</v>
      </c>
      <c r="P2469" s="93"/>
      <c r="Q2469" s="93">
        <f t="shared" si="335"/>
        <v>1635.261714</v>
      </c>
    </row>
    <row r="2470" spans="1:17" s="94" customFormat="1" ht="63" x14ac:dyDescent="0.25">
      <c r="A2470" s="276"/>
      <c r="B2470" s="279"/>
      <c r="C2470" s="269"/>
      <c r="D2470" s="211" t="s">
        <v>308</v>
      </c>
      <c r="E2470" s="96" t="s">
        <v>26</v>
      </c>
      <c r="F2470" s="206" t="s">
        <v>26</v>
      </c>
      <c r="G2470" s="168">
        <f>MROUND(H2470*K2470*I2470/L2470,0.00000001)</f>
        <v>1.0527E-4</v>
      </c>
      <c r="H2470" s="182">
        <f>$H$1606</f>
        <v>1</v>
      </c>
      <c r="I2470" s="176">
        <f>I2465</f>
        <v>2.0000899999999999E-3</v>
      </c>
      <c r="J2470" s="182"/>
      <c r="K2470" s="184">
        <v>1</v>
      </c>
      <c r="L2470" s="184">
        <f>'норма часов'!$H$15</f>
        <v>19</v>
      </c>
      <c r="M2470" s="178" t="str">
        <f>CONCATENATE(H2470," ",F2470," ","в мес.","*",K2470,"мес.","*",I2470,"/",L2470,"чел.")</f>
        <v>1 шт в мес.*1мес.*0,00200009/19чел.</v>
      </c>
      <c r="N2470" s="133">
        <f>$N$1606</f>
        <v>34204.199999999997</v>
      </c>
      <c r="O2470" s="142">
        <f t="shared" si="338"/>
        <v>3.600676</v>
      </c>
      <c r="P2470" s="93"/>
      <c r="Q2470" s="93">
        <f t="shared" si="335"/>
        <v>68.412844000000007</v>
      </c>
    </row>
    <row r="2471" spans="1:17" s="94" customFormat="1" ht="15.75" x14ac:dyDescent="0.25">
      <c r="A2471" s="276"/>
      <c r="B2471" s="279"/>
      <c r="C2471" s="269"/>
      <c r="D2471" s="211" t="s">
        <v>311</v>
      </c>
      <c r="E2471" s="96" t="s">
        <v>26</v>
      </c>
      <c r="F2471" s="206" t="s">
        <v>26</v>
      </c>
      <c r="G2471" s="168">
        <f>MROUND(H2471*K2471*I2471/L2471,0.00000001)</f>
        <v>2.73697E-3</v>
      </c>
      <c r="H2471" s="182">
        <f>$H$1607</f>
        <v>26</v>
      </c>
      <c r="I2471" s="176">
        <f>I2466</f>
        <v>2.0000899999999999E-3</v>
      </c>
      <c r="J2471" s="182"/>
      <c r="K2471" s="184">
        <v>1</v>
      </c>
      <c r="L2471" s="184">
        <f>'норма часов'!$H$15</f>
        <v>19</v>
      </c>
      <c r="M2471" s="178" t="str">
        <f>CONCATENATE(H2471," ",F2471," ","в мес.","*",K2471,"мес.","*",I2471,"/",L2471,"чел.")</f>
        <v>26 шт в мес.*1мес.*0,00200009/19чел.</v>
      </c>
      <c r="N2471" s="133">
        <f>$N$1607</f>
        <v>20920</v>
      </c>
      <c r="O2471" s="142">
        <f t="shared" si="338"/>
        <v>57.257411999999995</v>
      </c>
      <c r="P2471" s="93"/>
      <c r="Q2471" s="93">
        <f t="shared" si="335"/>
        <v>1087.8908279999998</v>
      </c>
    </row>
    <row r="2472" spans="1:17" s="94" customFormat="1" ht="45" x14ac:dyDescent="0.25">
      <c r="A2472" s="276"/>
      <c r="B2472" s="279"/>
      <c r="C2472" s="269"/>
      <c r="D2472" s="208" t="s">
        <v>33</v>
      </c>
      <c r="E2472" s="96" t="s">
        <v>28</v>
      </c>
      <c r="F2472" s="206" t="s">
        <v>26</v>
      </c>
      <c r="G2472" s="168">
        <f>MROUND(H2472*K2472*I2472/L2472,0.00000001)</f>
        <v>8.9688249999999997E-2</v>
      </c>
      <c r="H2472" s="182">
        <f>H2088</f>
        <v>71</v>
      </c>
      <c r="I2472" s="176">
        <f>I2467</f>
        <v>2.0000899999999999E-3</v>
      </c>
      <c r="J2472" s="182"/>
      <c r="K2472" s="184">
        <v>12</v>
      </c>
      <c r="L2472" s="184">
        <f>'норма часов'!$H$15</f>
        <v>19</v>
      </c>
      <c r="M2472" s="178" t="str">
        <f>CONCATENATE(H2472," ",F2472," ","в мес.","*",K2472,"мес.","*",I2472,"/",L2472,"чел.")</f>
        <v>71 шт в мес.*12мес.*0,00200009/19чел.</v>
      </c>
      <c r="N2472" s="133">
        <f>N2088</f>
        <v>2508.308321596242</v>
      </c>
      <c r="O2472" s="142">
        <f t="shared" si="338"/>
        <v>224.96578399999999</v>
      </c>
      <c r="P2472" s="93"/>
      <c r="Q2472" s="93">
        <f t="shared" si="335"/>
        <v>4274.3498959999997</v>
      </c>
    </row>
    <row r="2473" spans="1:17" s="94" customFormat="1" ht="28.5" x14ac:dyDescent="0.25">
      <c r="A2473" s="276"/>
      <c r="B2473" s="279"/>
      <c r="C2473" s="201" t="s">
        <v>256</v>
      </c>
      <c r="D2473" s="208"/>
      <c r="E2473" s="96"/>
      <c r="F2473" s="206"/>
      <c r="G2473" s="168"/>
      <c r="H2473" s="182"/>
      <c r="I2473" s="176"/>
      <c r="J2473" s="182"/>
      <c r="K2473" s="184"/>
      <c r="L2473" s="184"/>
      <c r="M2473" s="178"/>
      <c r="N2473" s="139"/>
      <c r="O2473" s="140">
        <f>SUM(O2451:O2472)</f>
        <v>2544.3526349999997</v>
      </c>
      <c r="P2473" s="93"/>
      <c r="Q2473" s="93">
        <f t="shared" si="335"/>
        <v>0</v>
      </c>
    </row>
    <row r="2474" spans="1:17" s="94" customFormat="1" x14ac:dyDescent="0.25">
      <c r="A2474" s="276"/>
      <c r="B2474" s="279"/>
      <c r="C2474" s="198" t="s">
        <v>65</v>
      </c>
      <c r="D2474" s="208" t="s">
        <v>115</v>
      </c>
      <c r="E2474" s="96" t="s">
        <v>116</v>
      </c>
      <c r="F2474" s="206" t="s">
        <v>214</v>
      </c>
      <c r="G2474" s="168">
        <f>MROUND(H2474*K2474*I2474/L2474,0.0000000001)</f>
        <v>7.4740205000000002E-3</v>
      </c>
      <c r="H2474" s="182">
        <f>H1610</f>
        <v>71</v>
      </c>
      <c r="I2474" s="176">
        <f>I2472</f>
        <v>2.0000899999999999E-3</v>
      </c>
      <c r="J2474" s="182"/>
      <c r="K2474" s="184">
        <v>1</v>
      </c>
      <c r="L2474" s="184">
        <f>'норма часов'!$H$15</f>
        <v>19</v>
      </c>
      <c r="M2474" s="178" t="str">
        <f>CONCATENATE(H2474," ",F2474," ","*",I2474,"/",L2474,"чел.")</f>
        <v>71 учреждений *0,00200009/19чел.</v>
      </c>
      <c r="N2474" s="133">
        <f>N1610</f>
        <v>59300</v>
      </c>
      <c r="O2474" s="142">
        <f t="shared" ref="O2474:O2479" si="339">MROUND(G2474*N2474,0.000001)</f>
        <v>443.20941599999998</v>
      </c>
      <c r="P2474" s="93"/>
      <c r="Q2474" s="93">
        <f t="shared" si="335"/>
        <v>8420.9789039999996</v>
      </c>
    </row>
    <row r="2475" spans="1:17" s="94" customFormat="1" x14ac:dyDescent="0.25">
      <c r="A2475" s="276"/>
      <c r="B2475" s="279"/>
      <c r="C2475" s="269" t="s">
        <v>66</v>
      </c>
      <c r="D2475" s="208" t="s">
        <v>34</v>
      </c>
      <c r="E2475" s="96" t="s">
        <v>47</v>
      </c>
      <c r="F2475" s="206" t="s">
        <v>215</v>
      </c>
      <c r="G2475" s="168">
        <f t="shared" ref="G2475:G2481" si="340">MROUND(H2475*K2475*I2475/L2475,0.00000001)</f>
        <v>8.9688249999999997E-2</v>
      </c>
      <c r="H2475" s="182">
        <f>H1611</f>
        <v>71</v>
      </c>
      <c r="I2475" s="176">
        <f t="shared" si="334"/>
        <v>2.0000899999999999E-3</v>
      </c>
      <c r="J2475" s="182"/>
      <c r="K2475" s="184">
        <v>12</v>
      </c>
      <c r="L2475" s="184">
        <f>'норма часов'!$H$15</f>
        <v>19</v>
      </c>
      <c r="M2475" s="178" t="str">
        <f>CONCATENATE(H2475," ",F2475," ","в мес.","*",K2475,"мес.","*",I2475,"/",L2475,"чел.")</f>
        <v>71 зданий в мес.*12мес.*0,00200009/19чел.</v>
      </c>
      <c r="N2475" s="133">
        <f>N1611</f>
        <v>4910.5833215962439</v>
      </c>
      <c r="O2475" s="142">
        <f t="shared" si="339"/>
        <v>440.42162500000001</v>
      </c>
      <c r="P2475" s="93"/>
      <c r="Q2475" s="93">
        <f t="shared" si="335"/>
        <v>8368.0108749999999</v>
      </c>
    </row>
    <row r="2476" spans="1:17" s="94" customFormat="1" x14ac:dyDescent="0.25">
      <c r="A2476" s="276"/>
      <c r="B2476" s="279"/>
      <c r="C2476" s="269"/>
      <c r="D2476" s="208" t="s">
        <v>117</v>
      </c>
      <c r="E2476" s="96" t="s">
        <v>19</v>
      </c>
      <c r="F2476" s="206" t="s">
        <v>216</v>
      </c>
      <c r="G2476" s="168">
        <f t="shared" si="340"/>
        <v>0.26190652000000003</v>
      </c>
      <c r="H2476" s="182">
        <f>H1612</f>
        <v>2488</v>
      </c>
      <c r="I2476" s="176">
        <f t="shared" si="334"/>
        <v>2.0000899999999999E-3</v>
      </c>
      <c r="J2476" s="182"/>
      <c r="K2476" s="184">
        <v>1</v>
      </c>
      <c r="L2476" s="184">
        <f>'норма часов'!$H$15</f>
        <v>19</v>
      </c>
      <c r="M2476" s="178" t="str">
        <f>CONCATENATE(H2476," ",F2476," ","*",I2476,"/",L2476,"чел.")</f>
        <v>2488 чел. в год *0,00200009/19чел.</v>
      </c>
      <c r="N2476" s="133">
        <f>N1612</f>
        <v>1938.2379903536978</v>
      </c>
      <c r="O2476" s="142">
        <f t="shared" si="339"/>
        <v>507.63716699999998</v>
      </c>
      <c r="P2476" s="93"/>
      <c r="Q2476" s="93">
        <f t="shared" si="335"/>
        <v>9645.1061730000001</v>
      </c>
    </row>
    <row r="2477" spans="1:17" s="94" customFormat="1" ht="30" x14ac:dyDescent="0.25">
      <c r="A2477" s="276"/>
      <c r="B2477" s="279"/>
      <c r="C2477" s="269"/>
      <c r="D2477" s="208" t="s">
        <v>39</v>
      </c>
      <c r="E2477" s="96" t="s">
        <v>44</v>
      </c>
      <c r="F2477" s="206" t="s">
        <v>217</v>
      </c>
      <c r="G2477" s="168">
        <f t="shared" si="340"/>
        <v>7.3687500000000003E-3</v>
      </c>
      <c r="H2477" s="182">
        <f>H1901</f>
        <v>70</v>
      </c>
      <c r="I2477" s="176">
        <f t="shared" ref="I2477:I2493" si="341">I2476</f>
        <v>2.0000899999999999E-3</v>
      </c>
      <c r="J2477" s="182"/>
      <c r="K2477" s="184">
        <v>1</v>
      </c>
      <c r="L2477" s="184">
        <f>'норма часов'!$H$15</f>
        <v>19</v>
      </c>
      <c r="M2477" s="178" t="str">
        <f>CONCATENATE(H2477," ",F2477," (по 1 ЭЦП на 1 учреждение. Срок сертификата ЭЦП 1 год) ","*",I2477,"/",L2477,"чел.")</f>
        <v>70 ЭЦП (по 1 ЭЦП на 1 учреждение. Срок сертификата ЭЦП 1 год) *0,00200009/19чел.</v>
      </c>
      <c r="N2477" s="133">
        <f>N1613</f>
        <v>8099.5499999999965</v>
      </c>
      <c r="O2477" s="142">
        <f t="shared" si="339"/>
        <v>59.683558999999995</v>
      </c>
      <c r="P2477" s="93"/>
      <c r="Q2477" s="93">
        <f t="shared" si="335"/>
        <v>1133.987621</v>
      </c>
    </row>
    <row r="2478" spans="1:17" s="94" customFormat="1" ht="30" x14ac:dyDescent="0.25">
      <c r="A2478" s="276"/>
      <c r="B2478" s="279"/>
      <c r="C2478" s="269"/>
      <c r="D2478" s="208" t="s">
        <v>37</v>
      </c>
      <c r="E2478" s="96" t="s">
        <v>42</v>
      </c>
      <c r="F2478" s="206" t="s">
        <v>218</v>
      </c>
      <c r="G2478" s="168">
        <f t="shared" si="340"/>
        <v>7.3687500000000003E-3</v>
      </c>
      <c r="H2478" s="182">
        <f>H1902</f>
        <v>70</v>
      </c>
      <c r="I2478" s="176">
        <f t="shared" si="341"/>
        <v>2.0000899999999999E-3</v>
      </c>
      <c r="J2478" s="182"/>
      <c r="K2478" s="184">
        <v>1</v>
      </c>
      <c r="L2478" s="184">
        <f>'норма часов'!$H$15</f>
        <v>19</v>
      </c>
      <c r="M2478" s="178" t="str">
        <f>CONCATENATE(H2478," ",F2478," (по 1 отчету на 1 учреждение) ","*",I2478,"/",L2478,"чел.")</f>
        <v>70 отчетов (по 1 отчету на 1 учреждение) *0,00200009/19чел.</v>
      </c>
      <c r="N2478" s="133">
        <f>N1998</f>
        <v>6840.8400000000101</v>
      </c>
      <c r="O2478" s="142">
        <f t="shared" si="339"/>
        <v>50.408439999999999</v>
      </c>
      <c r="P2478" s="93"/>
      <c r="Q2478" s="93">
        <f t="shared" si="335"/>
        <v>957.76035999999999</v>
      </c>
    </row>
    <row r="2479" spans="1:17" s="94" customFormat="1" ht="30" x14ac:dyDescent="0.25">
      <c r="A2479" s="276"/>
      <c r="B2479" s="279"/>
      <c r="C2479" s="269"/>
      <c r="D2479" s="208" t="s">
        <v>38</v>
      </c>
      <c r="E2479" s="96" t="s">
        <v>43</v>
      </c>
      <c r="F2479" s="206" t="s">
        <v>219</v>
      </c>
      <c r="G2479" s="168">
        <f t="shared" si="340"/>
        <v>3.8528050000000001E-2</v>
      </c>
      <c r="H2479" s="182">
        <f>H1903</f>
        <v>366</v>
      </c>
      <c r="I2479" s="176">
        <f t="shared" si="341"/>
        <v>2.0000899999999999E-3</v>
      </c>
      <c r="J2479" s="182"/>
      <c r="K2479" s="184">
        <v>1</v>
      </c>
      <c r="L2479" s="184">
        <f>'норма часов'!$H$15</f>
        <v>19</v>
      </c>
      <c r="M2479" s="178" t="str">
        <f>CONCATENATE(H2479," ",F2479," (заявленная потребность руководителями учреждений) ","*",I2479,"/",L2479,"чел.")</f>
        <v>366 мест (заявленная потребность руководителями учреждений) *0,00200009/19чел.</v>
      </c>
      <c r="N2479" s="133">
        <f>N1615</f>
        <v>1140.1400000000006</v>
      </c>
      <c r="O2479" s="142">
        <f t="shared" si="339"/>
        <v>43.927371000000001</v>
      </c>
      <c r="P2479" s="93"/>
      <c r="Q2479" s="93">
        <f t="shared" si="335"/>
        <v>834.62004899999999</v>
      </c>
    </row>
    <row r="2480" spans="1:17" s="94" customFormat="1" x14ac:dyDescent="0.25">
      <c r="A2480" s="276"/>
      <c r="B2480" s="279"/>
      <c r="C2480" s="269"/>
      <c r="D2480" s="208" t="s">
        <v>118</v>
      </c>
      <c r="E2480" s="96" t="s">
        <v>19</v>
      </c>
      <c r="F2480" s="206" t="s">
        <v>19</v>
      </c>
      <c r="G2480" s="168">
        <f t="shared" si="340"/>
        <v>0.26190652000000003</v>
      </c>
      <c r="H2480" s="182">
        <f>H2384</f>
        <v>2488</v>
      </c>
      <c r="I2480" s="176">
        <f t="shared" si="341"/>
        <v>2.0000899999999999E-3</v>
      </c>
      <c r="J2480" s="182"/>
      <c r="K2480" s="184">
        <v>1</v>
      </c>
      <c r="L2480" s="184">
        <f>'норма часов'!$H$15</f>
        <v>19</v>
      </c>
      <c r="M2480" s="178" t="str">
        <f>CONCATENATE(H2480," ",F2480," ","*",I2480,"/",L2480,"чел.")</f>
        <v>2488 чел. *0,00200009/19чел.</v>
      </c>
      <c r="N2480" s="133">
        <f>N1616</f>
        <v>513.06302652733109</v>
      </c>
      <c r="O2480" s="142">
        <f>MROUND(G2480*N2480,0.000001)</f>
        <v>134.37455199999999</v>
      </c>
      <c r="P2480" s="93"/>
      <c r="Q2480" s="93">
        <f t="shared" si="335"/>
        <v>2553.1164879999997</v>
      </c>
    </row>
    <row r="2481" spans="1:17" s="94" customFormat="1" ht="30" x14ac:dyDescent="0.25">
      <c r="A2481" s="276"/>
      <c r="B2481" s="279"/>
      <c r="C2481" s="269"/>
      <c r="D2481" s="208" t="s">
        <v>35</v>
      </c>
      <c r="E2481" s="96" t="s">
        <v>19</v>
      </c>
      <c r="F2481" s="206" t="s">
        <v>19</v>
      </c>
      <c r="G2481" s="168">
        <f t="shared" si="340"/>
        <v>1.915876E-2</v>
      </c>
      <c r="H2481" s="182">
        <f>H1905</f>
        <v>182</v>
      </c>
      <c r="I2481" s="176">
        <f t="shared" si="341"/>
        <v>2.0000899999999999E-3</v>
      </c>
      <c r="J2481" s="182"/>
      <c r="K2481" s="184">
        <v>1</v>
      </c>
      <c r="L2481" s="184">
        <f>'норма часов'!$H$15</f>
        <v>19</v>
      </c>
      <c r="M2481" s="178" t="str">
        <f>CONCATENATE(H2481," ",F2481," (заявленная потребность руководителями учреждений) ","*",I2481,"/",L2481,"чел.")</f>
        <v>182 чел. (заявленная потребность руководителями учреждений) *0,00200009/19чел.</v>
      </c>
      <c r="N2481" s="133">
        <f>N1617</f>
        <v>798.09791208791194</v>
      </c>
      <c r="O2481" s="142">
        <f t="shared" ref="O2481:O2488" si="342">MROUND(G2481*N2481,0.000001)</f>
        <v>15.290566</v>
      </c>
      <c r="P2481" s="93"/>
      <c r="Q2481" s="93">
        <f t="shared" si="335"/>
        <v>290.52075400000001</v>
      </c>
    </row>
    <row r="2482" spans="1:17" s="94" customFormat="1" ht="30" x14ac:dyDescent="0.25">
      <c r="A2482" s="276"/>
      <c r="B2482" s="279"/>
      <c r="C2482" s="269"/>
      <c r="D2482" s="208" t="s">
        <v>36</v>
      </c>
      <c r="E2482" s="96" t="s">
        <v>19</v>
      </c>
      <c r="F2482" s="206" t="s">
        <v>19</v>
      </c>
      <c r="G2482" s="168">
        <f>MROUND(H2482*K2482*I2482/L2482,0.00000001)</f>
        <v>1.6105990000000001E-2</v>
      </c>
      <c r="H2482" s="182">
        <f>H1906</f>
        <v>153</v>
      </c>
      <c r="I2482" s="176">
        <f t="shared" si="341"/>
        <v>2.0000899999999999E-3</v>
      </c>
      <c r="J2482" s="182"/>
      <c r="K2482" s="184">
        <v>1</v>
      </c>
      <c r="L2482" s="184">
        <f>'норма часов'!$H$15</f>
        <v>19</v>
      </c>
      <c r="M2482" s="178" t="str">
        <f>CONCATENATE(H2482," ",F2482," (заявленная потребность руководителями учреждений) ","*",I2482,"/",L2482,"чел.")</f>
        <v>153 чел. (заявленная потребность руководителями учреждений) *0,00200009/19чел.</v>
      </c>
      <c r="N2482" s="133">
        <f>N1618</f>
        <v>1710.2100000000016</v>
      </c>
      <c r="O2482" s="142">
        <f t="shared" si="342"/>
        <v>27.544625</v>
      </c>
      <c r="P2482" s="93"/>
      <c r="Q2482" s="93">
        <f t="shared" si="335"/>
        <v>523.34787500000004</v>
      </c>
    </row>
    <row r="2483" spans="1:17" s="94" customFormat="1" ht="30" x14ac:dyDescent="0.25">
      <c r="A2483" s="276"/>
      <c r="B2483" s="279"/>
      <c r="C2483" s="269"/>
      <c r="D2483" s="208" t="s">
        <v>119</v>
      </c>
      <c r="E2483" s="96" t="s">
        <v>19</v>
      </c>
      <c r="F2483" s="206" t="s">
        <v>19</v>
      </c>
      <c r="G2483" s="168">
        <f>MROUND(H2483*K2483*I2483/L2483,0.000001)</f>
        <v>1.2105999999999999E-2</v>
      </c>
      <c r="H2483" s="182">
        <f>H1907</f>
        <v>115</v>
      </c>
      <c r="I2483" s="176">
        <f t="shared" si="341"/>
        <v>2.0000899999999999E-3</v>
      </c>
      <c r="J2483" s="182"/>
      <c r="K2483" s="184">
        <v>1</v>
      </c>
      <c r="L2483" s="184">
        <f>'норма часов'!$H$15</f>
        <v>19</v>
      </c>
      <c r="M2483" s="178" t="str">
        <f>CONCATENATE(H2483," ",F2483," (заявленная потребность руководителями учреждений) ","*",I2483,"/",L2483,"чел.")</f>
        <v>115 чел. (заявленная потребность руководителями учреждений) *0,00200009/19чел.</v>
      </c>
      <c r="N2483" s="133">
        <f>N1619</f>
        <v>3648.4485217391343</v>
      </c>
      <c r="O2483" s="142">
        <f t="shared" si="342"/>
        <v>44.168118</v>
      </c>
      <c r="P2483" s="93"/>
      <c r="Q2483" s="93">
        <f t="shared" si="335"/>
        <v>839.19424200000003</v>
      </c>
    </row>
    <row r="2484" spans="1:17" s="94" customFormat="1" ht="31.5" x14ac:dyDescent="0.25">
      <c r="A2484" s="276"/>
      <c r="B2484" s="279"/>
      <c r="C2484" s="269"/>
      <c r="D2484" s="211" t="s">
        <v>309</v>
      </c>
      <c r="E2484" s="96" t="s">
        <v>19</v>
      </c>
      <c r="F2484" s="206" t="s">
        <v>19</v>
      </c>
      <c r="G2484" s="168">
        <f>MROUND(H2484*K2484*I2484/L2484,0.000001)</f>
        <v>0.261907</v>
      </c>
      <c r="H2484" s="182">
        <f>H1908</f>
        <v>2488</v>
      </c>
      <c r="I2484" s="176">
        <f t="shared" si="341"/>
        <v>2.0000899999999999E-3</v>
      </c>
      <c r="J2484" s="182"/>
      <c r="K2484" s="184">
        <v>1</v>
      </c>
      <c r="L2484" s="184">
        <f>'норма часов'!$H$15</f>
        <v>19</v>
      </c>
      <c r="M2484" s="178" t="str">
        <f>CONCATENATE(H2484," ",F2484," (заявленная потребность руководителями учреждений) ","*",I2484,"/",L2484,"чел.")</f>
        <v>2488 чел. (заявленная потребность руководителями учреждений) *0,00200009/19чел.</v>
      </c>
      <c r="N2484" s="133">
        <f>$N$1620</f>
        <v>570.06999999999982</v>
      </c>
      <c r="O2484" s="142">
        <f t="shared" si="342"/>
        <v>149.30532299999999</v>
      </c>
      <c r="P2484" s="93"/>
      <c r="Q2484" s="93">
        <f t="shared" si="335"/>
        <v>2836.8011369999999</v>
      </c>
    </row>
    <row r="2485" spans="1:17" s="94" customFormat="1" x14ac:dyDescent="0.25">
      <c r="A2485" s="276"/>
      <c r="B2485" s="279"/>
      <c r="C2485" s="269"/>
      <c r="D2485" s="166"/>
      <c r="E2485" s="166"/>
      <c r="F2485" s="206" t="s">
        <v>19</v>
      </c>
      <c r="G2485" s="168"/>
      <c r="H2485" s="182">
        <f>H1909</f>
        <v>0</v>
      </c>
      <c r="I2485" s="176">
        <f t="shared" si="341"/>
        <v>2.0000899999999999E-3</v>
      </c>
      <c r="J2485" s="182"/>
      <c r="K2485" s="184">
        <v>1</v>
      </c>
      <c r="L2485" s="184">
        <f>'норма часов'!$H$15</f>
        <v>19</v>
      </c>
      <c r="M2485" s="178"/>
      <c r="N2485" s="133">
        <f>N1621</f>
        <v>0</v>
      </c>
      <c r="O2485" s="142">
        <f t="shared" si="342"/>
        <v>0</v>
      </c>
      <c r="P2485" s="93"/>
      <c r="Q2485" s="93"/>
    </row>
    <row r="2486" spans="1:17" s="94" customFormat="1" x14ac:dyDescent="0.25">
      <c r="A2486" s="276"/>
      <c r="B2486" s="279"/>
      <c r="C2486" s="269"/>
      <c r="D2486" s="166" t="s">
        <v>287</v>
      </c>
      <c r="E2486" s="166" t="s">
        <v>26</v>
      </c>
      <c r="F2486" s="166" t="s">
        <v>26</v>
      </c>
      <c r="G2486" s="168">
        <f>MROUND(H2486*K2486*I2486/L2486,0.00000001)</f>
        <v>7.3687500000000003E-3</v>
      </c>
      <c r="H2486" s="182">
        <f>H1622</f>
        <v>70</v>
      </c>
      <c r="I2486" s="176">
        <f t="shared" si="341"/>
        <v>2.0000899999999999E-3</v>
      </c>
      <c r="J2486" s="182"/>
      <c r="K2486" s="184">
        <v>1</v>
      </c>
      <c r="L2486" s="184">
        <f>'норма часов'!$H$15</f>
        <v>19</v>
      </c>
      <c r="M2486" s="178" t="str">
        <f>CONCATENATE(H2486," ",F2486," ","*",I2486,"/",L2486,"чел.")</f>
        <v>70 шт *0,00200009/19чел.</v>
      </c>
      <c r="N2486" s="133">
        <f>N1622</f>
        <v>68260.180000000037</v>
      </c>
      <c r="O2486" s="142">
        <f t="shared" si="342"/>
        <v>502.99220099999997</v>
      </c>
      <c r="P2486" s="93"/>
      <c r="Q2486" s="93">
        <f t="shared" si="335"/>
        <v>9556.8518189999995</v>
      </c>
    </row>
    <row r="2487" spans="1:17" s="94" customFormat="1" x14ac:dyDescent="0.25">
      <c r="A2487" s="276"/>
      <c r="B2487" s="279"/>
      <c r="C2487" s="269"/>
      <c r="D2487" s="166" t="s">
        <v>284</v>
      </c>
      <c r="E2487" s="166" t="s">
        <v>26</v>
      </c>
      <c r="F2487" s="206" t="s">
        <v>26</v>
      </c>
      <c r="G2487" s="168">
        <f>MROUND(H2487*K2487*I2487/L2487,0.00000001)</f>
        <v>7.3687500000000003E-3</v>
      </c>
      <c r="H2487" s="182">
        <f>$H$1623</f>
        <v>70</v>
      </c>
      <c r="I2487" s="176">
        <f t="shared" si="341"/>
        <v>2.0000899999999999E-3</v>
      </c>
      <c r="J2487" s="182"/>
      <c r="K2487" s="184">
        <v>1</v>
      </c>
      <c r="L2487" s="184">
        <f>'норма часов'!$H$15</f>
        <v>19</v>
      </c>
      <c r="M2487" s="178" t="str">
        <f>CONCATENATE(H2487," ",F2487," ","*",I2487,"/",L2487,"чел.")</f>
        <v>70 шт *0,00200009/19чел.</v>
      </c>
      <c r="N2487" s="133">
        <f>$N$1623</f>
        <v>24000</v>
      </c>
      <c r="O2487" s="142">
        <f t="shared" si="342"/>
        <v>176.85</v>
      </c>
      <c r="P2487" s="93"/>
      <c r="Q2487" s="93">
        <f t="shared" si="335"/>
        <v>3360.15</v>
      </c>
    </row>
    <row r="2488" spans="1:17" s="94" customFormat="1" x14ac:dyDescent="0.25">
      <c r="A2488" s="276"/>
      <c r="B2488" s="279"/>
      <c r="C2488" s="269"/>
      <c r="D2488" s="208" t="s">
        <v>121</v>
      </c>
      <c r="E2488" s="96" t="s">
        <v>122</v>
      </c>
      <c r="F2488" s="206" t="s">
        <v>220</v>
      </c>
      <c r="G2488" s="168">
        <f>MROUND(H2488*K2488*I2488/L2488,0.00000001)</f>
        <v>7.3687500000000003E-3</v>
      </c>
      <c r="H2488" s="182">
        <f>H1624</f>
        <v>70</v>
      </c>
      <c r="I2488" s="176">
        <f>I2484</f>
        <v>2.0000899999999999E-3</v>
      </c>
      <c r="J2488" s="182"/>
      <c r="K2488" s="184">
        <v>1</v>
      </c>
      <c r="L2488" s="184">
        <f>'норма часов'!$H$15</f>
        <v>19</v>
      </c>
      <c r="M2488" s="178" t="str">
        <f>CONCATENATE(H2488," ",F2488," ","*",I2488,"/",L2488,"чел.")</f>
        <v>70 сайтов *0,00200009/19чел.</v>
      </c>
      <c r="N2488" s="133">
        <f>N1624</f>
        <v>5928.7299999999959</v>
      </c>
      <c r="O2488" s="142">
        <f t="shared" si="342"/>
        <v>43.687328999999998</v>
      </c>
      <c r="P2488" s="93"/>
      <c r="Q2488" s="93">
        <f t="shared" si="335"/>
        <v>830.05925100000002</v>
      </c>
    </row>
    <row r="2489" spans="1:17" s="94" customFormat="1" x14ac:dyDescent="0.25">
      <c r="A2489" s="276"/>
      <c r="B2489" s="279"/>
      <c r="C2489" s="201" t="s">
        <v>257</v>
      </c>
      <c r="D2489" s="208"/>
      <c r="E2489" s="96"/>
      <c r="F2489" s="206"/>
      <c r="G2489" s="168"/>
      <c r="H2489" s="182"/>
      <c r="I2489" s="176"/>
      <c r="J2489" s="182"/>
      <c r="K2489" s="184"/>
      <c r="L2489" s="184"/>
      <c r="M2489" s="178"/>
      <c r="N2489" s="139"/>
      <c r="O2489" s="140">
        <f>SUM(O2475:O2488)</f>
        <v>2196.290876</v>
      </c>
      <c r="P2489" s="93"/>
      <c r="Q2489" s="93"/>
    </row>
    <row r="2490" spans="1:17" s="94" customFormat="1" ht="25.5" x14ac:dyDescent="0.25">
      <c r="A2490" s="276"/>
      <c r="B2490" s="279"/>
      <c r="C2490" s="198" t="s">
        <v>207</v>
      </c>
      <c r="D2490" s="166"/>
      <c r="E2490" s="166"/>
      <c r="F2490" s="210" t="s">
        <v>206</v>
      </c>
      <c r="G2490" s="168"/>
      <c r="H2490" s="182">
        <f>H1626</f>
        <v>0</v>
      </c>
      <c r="I2490" s="176">
        <f>I2488</f>
        <v>2.0000899999999999E-3</v>
      </c>
      <c r="J2490" s="182"/>
      <c r="K2490" s="184">
        <v>12</v>
      </c>
      <c r="L2490" s="184">
        <f>'норма часов'!$H$15</f>
        <v>19</v>
      </c>
      <c r="M2490" s="178"/>
      <c r="N2490" s="133">
        <v>50</v>
      </c>
      <c r="O2490" s="142">
        <f>MROUND(G2490*N2490,0.000001)</f>
        <v>0</v>
      </c>
      <c r="P2490" s="93"/>
      <c r="Q2490" s="93">
        <f t="shared" si="335"/>
        <v>0</v>
      </c>
    </row>
    <row r="2491" spans="1:17" s="94" customFormat="1" ht="30" x14ac:dyDescent="0.25">
      <c r="A2491" s="276"/>
      <c r="B2491" s="279"/>
      <c r="C2491" s="198" t="s">
        <v>67</v>
      </c>
      <c r="D2491" s="166" t="s">
        <v>124</v>
      </c>
      <c r="E2491" s="193" t="s">
        <v>26</v>
      </c>
      <c r="F2491" s="181" t="s">
        <v>26</v>
      </c>
      <c r="G2491" s="168">
        <f>MROUND(H2491*K2491*I2491/L2491,0.0000001)</f>
        <v>1.9264E-2</v>
      </c>
      <c r="H2491" s="171">
        <f>H1915</f>
        <v>183</v>
      </c>
      <c r="I2491" s="176">
        <f t="shared" si="341"/>
        <v>2.0000899999999999E-3</v>
      </c>
      <c r="J2491" s="182"/>
      <c r="K2491" s="184">
        <v>1</v>
      </c>
      <c r="L2491" s="184">
        <f>'норма часов'!$H$15</f>
        <v>19</v>
      </c>
      <c r="M2491" s="178" t="str">
        <f>CONCATENATE(H2491," ",F2491," ","*",I2491,"/",L2491,"чел.")</f>
        <v>183 шт *0,00200009/19чел.</v>
      </c>
      <c r="N2491" s="133">
        <f>N1627</f>
        <v>2242.8983606557385</v>
      </c>
      <c r="O2491" s="142">
        <f>MROUND(G2491*N2491,0.000001)</f>
        <v>43.207194000000001</v>
      </c>
      <c r="P2491" s="93"/>
      <c r="Q2491" s="93">
        <f t="shared" si="335"/>
        <v>820.93668600000001</v>
      </c>
    </row>
    <row r="2492" spans="1:17" s="94" customFormat="1" x14ac:dyDescent="0.25">
      <c r="A2492" s="276"/>
      <c r="B2492" s="279"/>
      <c r="C2492" s="269" t="s">
        <v>226</v>
      </c>
      <c r="D2492" s="166" t="s">
        <v>40</v>
      </c>
      <c r="E2492" s="180" t="s">
        <v>26</v>
      </c>
      <c r="F2492" s="180" t="s">
        <v>48</v>
      </c>
      <c r="G2492" s="168">
        <f>MROUND(H2492*K2492*I2492/L2492,0.000001)</f>
        <v>2.9895999999999999E-2</v>
      </c>
      <c r="H2492" s="171">
        <f>H1628</f>
        <v>284</v>
      </c>
      <c r="I2492" s="176">
        <f>I2488</f>
        <v>2.0000899999999999E-3</v>
      </c>
      <c r="J2492" s="182"/>
      <c r="K2492" s="184">
        <v>1</v>
      </c>
      <c r="L2492" s="184">
        <f>'норма часов'!$H$15</f>
        <v>19</v>
      </c>
      <c r="M2492" s="178" t="str">
        <f>CONCATENATE(H2492," ",F2492," ","*",I2492,"/",L2492,"чел.")</f>
        <v>284 шт. *0,00200009/19чел.</v>
      </c>
      <c r="N2492" s="133">
        <f>N1628</f>
        <v>741.09003521126647</v>
      </c>
      <c r="O2492" s="142">
        <f>MROUND(G2492*N2492,0.000001)</f>
        <v>22.155628</v>
      </c>
      <c r="P2492" s="93"/>
      <c r="Q2492" s="93">
        <f t="shared" si="335"/>
        <v>420.95693199999999</v>
      </c>
    </row>
    <row r="2493" spans="1:17" s="94" customFormat="1" x14ac:dyDescent="0.25">
      <c r="A2493" s="276"/>
      <c r="B2493" s="279"/>
      <c r="C2493" s="269"/>
      <c r="D2493" s="166"/>
      <c r="E2493" s="180"/>
      <c r="F2493" s="180" t="s">
        <v>48</v>
      </c>
      <c r="G2493" s="168"/>
      <c r="H2493" s="171">
        <f>H1917</f>
        <v>0</v>
      </c>
      <c r="I2493" s="176">
        <f t="shared" si="341"/>
        <v>2.0000899999999999E-3</v>
      </c>
      <c r="J2493" s="182"/>
      <c r="K2493" s="184">
        <v>1</v>
      </c>
      <c r="L2493" s="184">
        <f>'норма часов'!$H$15</f>
        <v>19</v>
      </c>
      <c r="M2493" s="178"/>
      <c r="N2493" s="133">
        <f>N1629</f>
        <v>0</v>
      </c>
      <c r="O2493" s="142">
        <f>MROUND(G2493*N2493,0.000001)</f>
        <v>0</v>
      </c>
      <c r="P2493" s="93"/>
      <c r="Q2493" s="93"/>
    </row>
    <row r="2494" spans="1:17" s="94" customFormat="1" x14ac:dyDescent="0.25">
      <c r="A2494" s="277"/>
      <c r="B2494" s="280"/>
      <c r="C2494" s="221" t="s">
        <v>258</v>
      </c>
      <c r="D2494" s="166"/>
      <c r="E2494" s="180"/>
      <c r="F2494" s="180"/>
      <c r="G2494" s="168"/>
      <c r="H2494" s="171"/>
      <c r="I2494" s="176"/>
      <c r="J2494" s="182"/>
      <c r="K2494" s="184"/>
      <c r="L2494" s="184"/>
      <c r="M2494" s="178"/>
      <c r="N2494" s="139"/>
      <c r="O2494" s="140">
        <f>SUM(O2492:O2493)</f>
        <v>22.155628</v>
      </c>
      <c r="P2494" s="93"/>
      <c r="Q2494" s="93"/>
    </row>
    <row r="2495" spans="1:17" s="94" customFormat="1" x14ac:dyDescent="0.25">
      <c r="A2495" s="275" t="str">
        <f>CONCATENATE('норма часов'!$B$16,",  ",'норма часов'!$C$16,", ",'норма часов'!$D$16,", ",'норма часов'!$F$16)</f>
        <v>Присмотр и уход,  дети с туберкулезной интоксикацией, от 3 лет до 8 лет, группа продленного дня</v>
      </c>
      <c r="B2495" s="278" t="str">
        <f>'норма часов'!$A$16</f>
        <v>880900О.99.0.ББ08АБ35000</v>
      </c>
      <c r="C2495" s="170"/>
      <c r="D2495" s="281" t="s">
        <v>15</v>
      </c>
      <c r="E2495" s="281"/>
      <c r="F2495" s="281"/>
      <c r="G2495" s="282"/>
      <c r="H2495" s="171"/>
      <c r="I2495" s="176"/>
      <c r="J2495" s="171"/>
      <c r="K2495" s="177"/>
      <c r="L2495" s="177"/>
      <c r="M2495" s="197"/>
      <c r="N2495" s="139"/>
      <c r="O2495" s="140">
        <f>O2496+O2501+O2512</f>
        <v>50871.954041999998</v>
      </c>
      <c r="P2495" s="93"/>
      <c r="Q2495" s="93">
        <f t="shared" si="335"/>
        <v>0</v>
      </c>
    </row>
    <row r="2496" spans="1:17" s="94" customFormat="1" x14ac:dyDescent="0.25">
      <c r="A2496" s="276"/>
      <c r="B2496" s="279"/>
      <c r="C2496" s="167"/>
      <c r="D2496" s="283" t="s">
        <v>49</v>
      </c>
      <c r="E2496" s="283"/>
      <c r="F2496" s="283"/>
      <c r="G2496" s="284"/>
      <c r="H2496" s="171"/>
      <c r="I2496" s="176"/>
      <c r="J2496" s="171"/>
      <c r="K2496" s="177"/>
      <c r="L2496" s="177"/>
      <c r="M2496" s="178"/>
      <c r="N2496" s="133"/>
      <c r="O2496" s="140">
        <f>O2498+O2500</f>
        <v>23093.115662</v>
      </c>
      <c r="P2496" s="93"/>
      <c r="Q2496" s="93">
        <f t="shared" si="335"/>
        <v>0</v>
      </c>
    </row>
    <row r="2497" spans="1:17" s="94" customFormat="1" x14ac:dyDescent="0.25">
      <c r="A2497" s="276"/>
      <c r="B2497" s="279"/>
      <c r="C2497" s="167">
        <v>211</v>
      </c>
      <c r="D2497" s="179" t="s">
        <v>73</v>
      </c>
      <c r="E2497" s="180" t="s">
        <v>87</v>
      </c>
      <c r="F2497" s="181" t="s">
        <v>87</v>
      </c>
      <c r="G2497" s="168">
        <f>MROUND(H2497*K2497*I2497/L2497,0.00000001)</f>
        <v>0.95309560999999998</v>
      </c>
      <c r="H2497" s="182">
        <f>H1537</f>
        <v>754.5</v>
      </c>
      <c r="I2497" s="183">
        <f>'норма часов'!$K$16</f>
        <v>1.1053130000000001E-2</v>
      </c>
      <c r="J2497" s="182"/>
      <c r="K2497" s="184">
        <v>12</v>
      </c>
      <c r="L2497" s="184">
        <f>'норма часов'!$H$16</f>
        <v>105</v>
      </c>
      <c r="M2497" s="178" t="str">
        <f>CONCATENATE(H2497," ",F2497," ","в мес.","*",K2497,"мес.","*",I2497,"/",L2497,"чел.")</f>
        <v>754,5 шт. ед в мес.*12мес.*0,01105313/105чел.</v>
      </c>
      <c r="N2497" s="133">
        <f>N1537</f>
        <v>18609.515968632655</v>
      </c>
      <c r="O2497" s="141">
        <f>MROUND(G2497*N2497,0.000001)</f>
        <v>17736.647974</v>
      </c>
      <c r="P2497" s="93"/>
      <c r="Q2497" s="93">
        <f t="shared" si="335"/>
        <v>1862348.03727</v>
      </c>
    </row>
    <row r="2498" spans="1:17" s="94" customFormat="1" x14ac:dyDescent="0.25">
      <c r="A2498" s="276"/>
      <c r="B2498" s="279"/>
      <c r="C2498" s="170" t="s">
        <v>249</v>
      </c>
      <c r="D2498" s="179"/>
      <c r="E2498" s="180"/>
      <c r="F2498" s="181"/>
      <c r="G2498" s="168"/>
      <c r="H2498" s="182"/>
      <c r="I2498" s="217"/>
      <c r="J2498" s="182"/>
      <c r="K2498" s="184"/>
      <c r="L2498" s="184"/>
      <c r="M2498" s="178"/>
      <c r="N2498" s="139"/>
      <c r="O2498" s="140">
        <f>SUM(O2497)</f>
        <v>17736.647974</v>
      </c>
      <c r="P2498" s="93"/>
      <c r="Q2498" s="93">
        <f t="shared" si="335"/>
        <v>0</v>
      </c>
    </row>
    <row r="2499" spans="1:17" s="94" customFormat="1" x14ac:dyDescent="0.25">
      <c r="A2499" s="276"/>
      <c r="B2499" s="279"/>
      <c r="C2499" s="167">
        <v>213</v>
      </c>
      <c r="D2499" s="179" t="s">
        <v>74</v>
      </c>
      <c r="E2499" s="180" t="s">
        <v>75</v>
      </c>
      <c r="F2499" s="181"/>
      <c r="G2499" s="168">
        <v>30.2</v>
      </c>
      <c r="H2499" s="171"/>
      <c r="I2499" s="176">
        <f>I2497</f>
        <v>1.1053130000000001E-2</v>
      </c>
      <c r="J2499" s="171"/>
      <c r="K2499" s="177"/>
      <c r="L2499" s="184">
        <f>'норма часов'!$H$16</f>
        <v>105</v>
      </c>
      <c r="M2499" s="178"/>
      <c r="N2499" s="133"/>
      <c r="O2499" s="142">
        <f>MROUND(O2497*0.302,0.000001)</f>
        <v>5356.4676879999997</v>
      </c>
      <c r="P2499" s="93"/>
      <c r="Q2499" s="93">
        <f t="shared" si="335"/>
        <v>562429.10723999992</v>
      </c>
    </row>
    <row r="2500" spans="1:17" s="94" customFormat="1" x14ac:dyDescent="0.25">
      <c r="A2500" s="276"/>
      <c r="B2500" s="279"/>
      <c r="C2500" s="170" t="s">
        <v>250</v>
      </c>
      <c r="D2500" s="179"/>
      <c r="E2500" s="180"/>
      <c r="F2500" s="181"/>
      <c r="G2500" s="168"/>
      <c r="H2500" s="171"/>
      <c r="I2500" s="176"/>
      <c r="J2500" s="171"/>
      <c r="K2500" s="177"/>
      <c r="L2500" s="184"/>
      <c r="M2500" s="178"/>
      <c r="N2500" s="139"/>
      <c r="O2500" s="140">
        <f>SUM(O2499)</f>
        <v>5356.4676879999997</v>
      </c>
      <c r="P2500" s="93"/>
      <c r="Q2500" s="93">
        <f t="shared" si="335"/>
        <v>0</v>
      </c>
    </row>
    <row r="2501" spans="1:17" s="94" customFormat="1" x14ac:dyDescent="0.25">
      <c r="A2501" s="276"/>
      <c r="B2501" s="279"/>
      <c r="C2501" s="167"/>
      <c r="D2501" s="285" t="s">
        <v>50</v>
      </c>
      <c r="E2501" s="285"/>
      <c r="F2501" s="285"/>
      <c r="G2501" s="284"/>
      <c r="H2501" s="171"/>
      <c r="I2501" s="176">
        <f>I2499</f>
        <v>1.1053130000000001E-2</v>
      </c>
      <c r="J2501" s="171"/>
      <c r="K2501" s="177"/>
      <c r="L2501" s="184"/>
      <c r="M2501" s="178"/>
      <c r="N2501" s="133"/>
      <c r="O2501" s="140">
        <f>O2505+O2506+O2507+O2508+O2509++O2510</f>
        <v>27778.838379999997</v>
      </c>
      <c r="P2501" s="93"/>
      <c r="Q2501" s="93">
        <f t="shared" si="335"/>
        <v>0</v>
      </c>
    </row>
    <row r="2502" spans="1:17" s="94" customFormat="1" x14ac:dyDescent="0.25">
      <c r="A2502" s="276"/>
      <c r="B2502" s="279"/>
      <c r="C2502" s="270" t="s">
        <v>67</v>
      </c>
      <c r="D2502" s="166"/>
      <c r="E2502" s="193"/>
      <c r="F2502" s="181" t="s">
        <v>26</v>
      </c>
      <c r="G2502" s="168"/>
      <c r="H2502" s="171">
        <f>H1926</f>
        <v>0</v>
      </c>
      <c r="I2502" s="176">
        <f t="shared" ref="I2502:I2572" si="343">I2501</f>
        <v>1.1053130000000001E-2</v>
      </c>
      <c r="J2502" s="182"/>
      <c r="K2502" s="184">
        <v>1</v>
      </c>
      <c r="L2502" s="184">
        <f>'норма часов'!$H$16</f>
        <v>105</v>
      </c>
      <c r="M2502" s="178"/>
      <c r="N2502" s="133">
        <f>N1542</f>
        <v>0</v>
      </c>
      <c r="O2502" s="142">
        <f>MROUND(G2502*N2502,0.000001)</f>
        <v>0</v>
      </c>
      <c r="P2502" s="93"/>
      <c r="Q2502" s="93">
        <f t="shared" si="335"/>
        <v>0</v>
      </c>
    </row>
    <row r="2503" spans="1:17" s="94" customFormat="1" x14ac:dyDescent="0.25">
      <c r="A2503" s="276"/>
      <c r="B2503" s="279"/>
      <c r="C2503" s="270"/>
      <c r="D2503" s="166"/>
      <c r="E2503" s="193"/>
      <c r="F2503" s="181" t="s">
        <v>26</v>
      </c>
      <c r="G2503" s="168"/>
      <c r="H2503" s="171">
        <f>H1927</f>
        <v>0</v>
      </c>
      <c r="I2503" s="176">
        <f t="shared" si="343"/>
        <v>1.1053130000000001E-2</v>
      </c>
      <c r="J2503" s="182"/>
      <c r="K2503" s="184">
        <v>1</v>
      </c>
      <c r="L2503" s="184">
        <f>'норма часов'!$H$16</f>
        <v>105</v>
      </c>
      <c r="M2503" s="178"/>
      <c r="N2503" s="133">
        <f>N1543</f>
        <v>0</v>
      </c>
      <c r="O2503" s="142">
        <f>MROUND(G2503*N2503,0.000001)</f>
        <v>0</v>
      </c>
      <c r="P2503" s="93"/>
      <c r="Q2503" s="93">
        <f t="shared" ref="Q2503:Q2573" si="344">O2503*L2503</f>
        <v>0</v>
      </c>
    </row>
    <row r="2504" spans="1:17" s="94" customFormat="1" x14ac:dyDescent="0.25">
      <c r="A2504" s="276"/>
      <c r="B2504" s="279"/>
      <c r="C2504" s="270"/>
      <c r="D2504" s="166"/>
      <c r="E2504" s="193"/>
      <c r="F2504" s="181" t="s">
        <v>26</v>
      </c>
      <c r="G2504" s="168"/>
      <c r="H2504" s="171">
        <f>H1928</f>
        <v>0</v>
      </c>
      <c r="I2504" s="176">
        <f t="shared" si="343"/>
        <v>1.1053130000000001E-2</v>
      </c>
      <c r="J2504" s="182"/>
      <c r="K2504" s="184">
        <v>1</v>
      </c>
      <c r="L2504" s="184">
        <f>'норма часов'!$H$16</f>
        <v>105</v>
      </c>
      <c r="M2504" s="178"/>
      <c r="N2504" s="133">
        <f>N1544</f>
        <v>0</v>
      </c>
      <c r="O2504" s="142">
        <f>MROUND(G2504*N2504,0.000001)</f>
        <v>0</v>
      </c>
      <c r="P2504" s="93"/>
      <c r="Q2504" s="93">
        <f t="shared" si="344"/>
        <v>0</v>
      </c>
    </row>
    <row r="2505" spans="1:17" s="94" customFormat="1" x14ac:dyDescent="0.25">
      <c r="A2505" s="276"/>
      <c r="B2505" s="279"/>
      <c r="C2505" s="170" t="s">
        <v>251</v>
      </c>
      <c r="D2505" s="166"/>
      <c r="E2505" s="193"/>
      <c r="F2505" s="181"/>
      <c r="G2505" s="168"/>
      <c r="H2505" s="171"/>
      <c r="I2505" s="176"/>
      <c r="J2505" s="182"/>
      <c r="K2505" s="184"/>
      <c r="L2505" s="184"/>
      <c r="M2505" s="178"/>
      <c r="N2505" s="139"/>
      <c r="O2505" s="140">
        <f>SUM(O2502:O2504)</f>
        <v>0</v>
      </c>
      <c r="P2505" s="93"/>
      <c r="Q2505" s="93">
        <f t="shared" si="344"/>
        <v>0</v>
      </c>
    </row>
    <row r="2506" spans="1:17" s="94" customFormat="1" x14ac:dyDescent="0.25">
      <c r="A2506" s="276"/>
      <c r="B2506" s="279"/>
      <c r="C2506" s="167" t="s">
        <v>91</v>
      </c>
      <c r="D2506" s="166"/>
      <c r="E2506" s="180"/>
      <c r="F2506" s="181">
        <v>0</v>
      </c>
      <c r="G2506" s="168"/>
      <c r="H2506" s="171"/>
      <c r="I2506" s="176">
        <f>I2504</f>
        <v>1.1053130000000001E-2</v>
      </c>
      <c r="J2506" s="182"/>
      <c r="K2506" s="184"/>
      <c r="L2506" s="184"/>
      <c r="M2506" s="178"/>
      <c r="N2506" s="133"/>
      <c r="O2506" s="142">
        <f>MROUND(G2506*N2506,0.000001)</f>
        <v>0</v>
      </c>
      <c r="P2506" s="93"/>
      <c r="Q2506" s="93">
        <f t="shared" si="344"/>
        <v>0</v>
      </c>
    </row>
    <row r="2507" spans="1:17" s="94" customFormat="1" ht="30" x14ac:dyDescent="0.25">
      <c r="A2507" s="276"/>
      <c r="B2507" s="279"/>
      <c r="C2507" s="167" t="s">
        <v>93</v>
      </c>
      <c r="D2507" s="218" t="s">
        <v>94</v>
      </c>
      <c r="E2507" s="180" t="s">
        <v>95</v>
      </c>
      <c r="F2507" s="181" t="s">
        <v>95</v>
      </c>
      <c r="G2507" s="196">
        <f>G1547</f>
        <v>247</v>
      </c>
      <c r="H2507" s="171">
        <f>H1547</f>
        <v>247</v>
      </c>
      <c r="I2507" s="176">
        <f t="shared" si="343"/>
        <v>1.1053130000000001E-2</v>
      </c>
      <c r="J2507" s="182"/>
      <c r="K2507" s="184">
        <v>1</v>
      </c>
      <c r="L2507" s="184">
        <f>'норма часов'!$H$16</f>
        <v>105</v>
      </c>
      <c r="M2507" s="178" t="str">
        <f>CONCATENATE(G2507,"- фактичесое посещение 1 ребенка в год")</f>
        <v>247- фактичесое посещение 1 ребенка в год</v>
      </c>
      <c r="N2507" s="133">
        <f>N1931</f>
        <v>103.30800858029397</v>
      </c>
      <c r="O2507" s="142">
        <f>MROUND(G2507*N2507,0.000001)</f>
        <v>25517.078118999998</v>
      </c>
      <c r="P2507" s="93"/>
      <c r="Q2507" s="93">
        <f t="shared" si="344"/>
        <v>2679293.2024949999</v>
      </c>
    </row>
    <row r="2508" spans="1:17" s="94" customFormat="1" ht="30" x14ac:dyDescent="0.25">
      <c r="A2508" s="276"/>
      <c r="B2508" s="279"/>
      <c r="C2508" s="167" t="s">
        <v>96</v>
      </c>
      <c r="D2508" s="166" t="s">
        <v>97</v>
      </c>
      <c r="E2508" s="180" t="s">
        <v>98</v>
      </c>
      <c r="F2508" s="181" t="s">
        <v>203</v>
      </c>
      <c r="G2508" s="168">
        <f>MROUND(H2508*K2508*I2508/L2508,0.000001)</f>
        <v>2.1053579999999998</v>
      </c>
      <c r="H2508" s="171">
        <f>H1932</f>
        <v>20000</v>
      </c>
      <c r="I2508" s="176">
        <f t="shared" si="343"/>
        <v>1.1053130000000001E-2</v>
      </c>
      <c r="J2508" s="182"/>
      <c r="K2508" s="184">
        <v>1</v>
      </c>
      <c r="L2508" s="184">
        <f>'норма часов'!$H$16</f>
        <v>105</v>
      </c>
      <c r="M2508" s="178" t="str">
        <f>CONCATENATE(H2508," ",F2508," ","*",I2508,"/",L2508,"чел.")</f>
        <v>20000 компл. *0,01105313/105чел.</v>
      </c>
      <c r="N2508" s="133">
        <f>N1548</f>
        <v>402.27559200000002</v>
      </c>
      <c r="O2508" s="142">
        <f>MROUND(G2508*N2508,0.000001)</f>
        <v>846.93413599999997</v>
      </c>
      <c r="P2508" s="93"/>
      <c r="Q2508" s="93">
        <f t="shared" si="344"/>
        <v>88928.084279999995</v>
      </c>
    </row>
    <row r="2509" spans="1:17" s="94" customFormat="1" ht="30" x14ac:dyDescent="0.25">
      <c r="A2509" s="276"/>
      <c r="B2509" s="279"/>
      <c r="C2509" s="270" t="s">
        <v>85</v>
      </c>
      <c r="D2509" s="166" t="s">
        <v>99</v>
      </c>
      <c r="E2509" s="180" t="s">
        <v>202</v>
      </c>
      <c r="F2509" s="181" t="s">
        <v>204</v>
      </c>
      <c r="G2509" s="168">
        <f>MROUND(H2509*K2509*I2509/L2509,0.000001)</f>
        <v>0.63413399999999998</v>
      </c>
      <c r="H2509" s="171">
        <f>H1933</f>
        <v>502</v>
      </c>
      <c r="I2509" s="176">
        <f t="shared" si="343"/>
        <v>1.1053130000000001E-2</v>
      </c>
      <c r="J2509" s="182"/>
      <c r="K2509" s="184">
        <v>12</v>
      </c>
      <c r="L2509" s="184">
        <f>'норма часов'!$H$16</f>
        <v>105</v>
      </c>
      <c r="M2509" s="178" t="str">
        <f>CONCATENATE(H2509," ",F2509," ","*",I2509,"/",L2509,"чел.")</f>
        <v>502 гр. *0,01105313/105чел.</v>
      </c>
      <c r="N2509" s="133">
        <f>N1549</f>
        <v>2231.1153867861885</v>
      </c>
      <c r="O2509" s="142">
        <f>MROUND(G2509*N2509,0.000001)</f>
        <v>1414.826125</v>
      </c>
      <c r="P2509" s="93"/>
      <c r="Q2509" s="93">
        <f t="shared" si="344"/>
        <v>148556.74312500001</v>
      </c>
    </row>
    <row r="2510" spans="1:17" s="94" customFormat="1" x14ac:dyDescent="0.25">
      <c r="A2510" s="276"/>
      <c r="B2510" s="279"/>
      <c r="C2510" s="270"/>
      <c r="D2510" s="166"/>
      <c r="E2510" s="180"/>
      <c r="F2510" s="181" t="s">
        <v>203</v>
      </c>
      <c r="G2510" s="168"/>
      <c r="H2510" s="171">
        <f>H1934</f>
        <v>0</v>
      </c>
      <c r="I2510" s="176">
        <f t="shared" si="343"/>
        <v>1.1053130000000001E-2</v>
      </c>
      <c r="J2510" s="182"/>
      <c r="K2510" s="184">
        <v>1</v>
      </c>
      <c r="L2510" s="184">
        <f>'норма часов'!$H$16</f>
        <v>105</v>
      </c>
      <c r="M2510" s="178"/>
      <c r="N2510" s="133">
        <f>N1838</f>
        <v>0</v>
      </c>
      <c r="O2510" s="142">
        <f>MROUND(G2510*N2510,0.000001)</f>
        <v>0</v>
      </c>
      <c r="P2510" s="93"/>
      <c r="Q2510" s="93">
        <f t="shared" si="344"/>
        <v>0</v>
      </c>
    </row>
    <row r="2511" spans="1:17" s="94" customFormat="1" x14ac:dyDescent="0.25">
      <c r="A2511" s="276"/>
      <c r="B2511" s="279"/>
      <c r="C2511" s="170" t="s">
        <v>259</v>
      </c>
      <c r="D2511" s="283"/>
      <c r="E2511" s="283"/>
      <c r="F2511" s="283"/>
      <c r="G2511" s="284"/>
      <c r="H2511" s="171"/>
      <c r="I2511" s="176">
        <f t="shared" si="343"/>
        <v>1.1053130000000001E-2</v>
      </c>
      <c r="J2511" s="171"/>
      <c r="K2511" s="177"/>
      <c r="L2511" s="184"/>
      <c r="M2511" s="197"/>
      <c r="N2511" s="133"/>
      <c r="O2511" s="140">
        <f>O2509+O2510</f>
        <v>1414.826125</v>
      </c>
      <c r="P2511" s="93"/>
      <c r="Q2511" s="93">
        <f t="shared" si="344"/>
        <v>0</v>
      </c>
    </row>
    <row r="2512" spans="1:17" s="92" customFormat="1" x14ac:dyDescent="0.25">
      <c r="A2512" s="276"/>
      <c r="B2512" s="279"/>
      <c r="C2512" s="170"/>
      <c r="D2512" s="283" t="s">
        <v>51</v>
      </c>
      <c r="E2512" s="283"/>
      <c r="F2512" s="283"/>
      <c r="G2512" s="284"/>
      <c r="H2512" s="171"/>
      <c r="I2512" s="172">
        <f t="shared" si="343"/>
        <v>1.1053130000000001E-2</v>
      </c>
      <c r="J2512" s="173"/>
      <c r="K2512" s="174"/>
      <c r="L2512" s="184"/>
      <c r="M2512" s="175"/>
      <c r="N2512" s="139"/>
      <c r="O2512" s="140"/>
      <c r="P2512" s="91"/>
      <c r="Q2512" s="93">
        <f t="shared" si="344"/>
        <v>0</v>
      </c>
    </row>
    <row r="2513" spans="1:17" s="94" customFormat="1" x14ac:dyDescent="0.25">
      <c r="A2513" s="276"/>
      <c r="B2513" s="279"/>
      <c r="C2513" s="170"/>
      <c r="D2513" s="286" t="s">
        <v>5</v>
      </c>
      <c r="E2513" s="286"/>
      <c r="F2513" s="286"/>
      <c r="G2513" s="287"/>
      <c r="H2513" s="171"/>
      <c r="I2513" s="176">
        <f t="shared" si="343"/>
        <v>1.1053130000000001E-2</v>
      </c>
      <c r="J2513" s="171"/>
      <c r="K2513" s="177"/>
      <c r="L2513" s="184"/>
      <c r="M2513" s="197"/>
      <c r="N2513" s="139"/>
      <c r="O2513" s="140">
        <f>O2514+O2524+O2530+O2532+O2534+O2536+O2538</f>
        <v>54050.824743656194</v>
      </c>
      <c r="P2513" s="93"/>
      <c r="Q2513" s="93"/>
    </row>
    <row r="2514" spans="1:17" s="94" customFormat="1" x14ac:dyDescent="0.25">
      <c r="A2514" s="276"/>
      <c r="B2514" s="279"/>
      <c r="C2514" s="198" t="s">
        <v>57</v>
      </c>
      <c r="D2514" s="286" t="s">
        <v>6</v>
      </c>
      <c r="E2514" s="286"/>
      <c r="F2514" s="286"/>
      <c r="G2514" s="287"/>
      <c r="H2514" s="182"/>
      <c r="I2514" s="176">
        <f t="shared" si="343"/>
        <v>1.1053130000000001E-2</v>
      </c>
      <c r="J2514" s="182"/>
      <c r="K2514" s="184"/>
      <c r="L2514" s="184"/>
      <c r="M2514" s="197"/>
      <c r="N2514" s="133"/>
      <c r="O2514" s="140">
        <f>O2515+O2516+O2520+O2523</f>
        <v>20381.113877656189</v>
      </c>
      <c r="P2514" s="93"/>
      <c r="Q2514" s="93">
        <f t="shared" si="344"/>
        <v>0</v>
      </c>
    </row>
    <row r="2515" spans="1:17" s="94" customFormat="1" ht="30" x14ac:dyDescent="0.25">
      <c r="A2515" s="276"/>
      <c r="B2515" s="279"/>
      <c r="C2515" s="198" t="s">
        <v>59</v>
      </c>
      <c r="D2515" s="166" t="s">
        <v>7</v>
      </c>
      <c r="E2515" s="199" t="s">
        <v>8</v>
      </c>
      <c r="F2515" s="199" t="s">
        <v>8</v>
      </c>
      <c r="G2515" s="168">
        <f>MROUND(H2515*K2515*I2515/L2515,0.000001)</f>
        <v>409.64714899999996</v>
      </c>
      <c r="H2515" s="219">
        <f>H1555</f>
        <v>3891472.4332458824</v>
      </c>
      <c r="I2515" s="176">
        <f t="shared" si="343"/>
        <v>1.1053130000000001E-2</v>
      </c>
      <c r="J2515" s="182"/>
      <c r="K2515" s="184">
        <v>1</v>
      </c>
      <c r="L2515" s="184">
        <f>'норма часов'!$H$16</f>
        <v>105</v>
      </c>
      <c r="M2515" s="178" t="str">
        <f>CONCATENATE(H2515," ",F2515,"(лимиты выделенные УЖКХ) ","*",I2515,"/",L2515,"чел.")</f>
        <v>3891472,43324588 кВт час.(лимиты выделенные УЖКХ) *0,01105313/105чел.</v>
      </c>
      <c r="N2515" s="133">
        <f>N1555</f>
        <v>10.900877836777333</v>
      </c>
      <c r="O2515" s="142">
        <f>MROUND(G2515*N2515,0.000001)</f>
        <v>4465.5135270000001</v>
      </c>
      <c r="P2515" s="93"/>
      <c r="Q2515" s="93">
        <f t="shared" si="344"/>
        <v>468878.92033500003</v>
      </c>
    </row>
    <row r="2516" spans="1:17" s="94" customFormat="1" ht="30" x14ac:dyDescent="0.25">
      <c r="A2516" s="276"/>
      <c r="B2516" s="279"/>
      <c r="C2516" s="198" t="s">
        <v>60</v>
      </c>
      <c r="D2516" s="166" t="s">
        <v>9</v>
      </c>
      <c r="E2516" s="199" t="s">
        <v>10</v>
      </c>
      <c r="F2516" s="199" t="s">
        <v>10</v>
      </c>
      <c r="G2516" s="168">
        <f>MROUND(H2516*K2516*I2516/L2516,0.000001)</f>
        <v>3.1370519999999997</v>
      </c>
      <c r="H2516" s="182">
        <f>H1556</f>
        <v>29800.65</v>
      </c>
      <c r="I2516" s="176">
        <f t="shared" si="343"/>
        <v>1.1053130000000001E-2</v>
      </c>
      <c r="J2516" s="182"/>
      <c r="K2516" s="184">
        <v>1</v>
      </c>
      <c r="L2516" s="184">
        <f>'норма часов'!$H$16</f>
        <v>105</v>
      </c>
      <c r="M2516" s="178" t="str">
        <f>CONCATENATE(H2516," ",F2516,"(лимиты выделенные УЖКХ) ","*",I2516,"/",L2516,"чел.")</f>
        <v>29800,65 Гкал(лимиты выделенные УЖКХ) *0,01105313/105чел.</v>
      </c>
      <c r="N2516" s="133">
        <f>N1556</f>
        <v>2985.1699006565295</v>
      </c>
      <c r="O2516" s="142">
        <f>MROUND(G2516*N2516,0.000001)</f>
        <v>9364.6332069999989</v>
      </c>
      <c r="P2516" s="93"/>
      <c r="Q2516" s="93">
        <f t="shared" si="344"/>
        <v>983286.48673499993</v>
      </c>
    </row>
    <row r="2517" spans="1:17" s="94" customFormat="1" ht="30" x14ac:dyDescent="0.25">
      <c r="A2517" s="276"/>
      <c r="B2517" s="279"/>
      <c r="C2517" s="269" t="s">
        <v>61</v>
      </c>
      <c r="D2517" s="166" t="s">
        <v>12</v>
      </c>
      <c r="E2517" s="200" t="s">
        <v>11</v>
      </c>
      <c r="F2517" s="200" t="s">
        <v>11</v>
      </c>
      <c r="G2517" s="168">
        <f>MROUND(H2517*K2517*I2517/L2517,0.000001)</f>
        <v>23.983922999999997</v>
      </c>
      <c r="H2517" s="182">
        <f>H1557</f>
        <v>227836.99175999995</v>
      </c>
      <c r="I2517" s="176">
        <f t="shared" si="343"/>
        <v>1.1053130000000001E-2</v>
      </c>
      <c r="J2517" s="182"/>
      <c r="K2517" s="184">
        <v>1</v>
      </c>
      <c r="L2517" s="184">
        <f>'норма часов'!$H$16</f>
        <v>105</v>
      </c>
      <c r="M2517" s="178" t="str">
        <f>CONCATENATE(H2517," ",F2517,"(лимиты выделенные УЖКХ) ","*",I2517,"/",L2517,"чел.")</f>
        <v>227836,99176 м3(лимиты выделенные УЖКХ) *0,01105313/105чел.</v>
      </c>
      <c r="N2517" s="133">
        <f>N1653</f>
        <v>54.214179999999992</v>
      </c>
      <c r="O2517" s="142">
        <f>MROUND(G2517*N2517,0.000001)</f>
        <v>1300.2687189999999</v>
      </c>
      <c r="P2517" s="93"/>
      <c r="Q2517" s="93">
        <f t="shared" si="344"/>
        <v>136528.21549499998</v>
      </c>
    </row>
    <row r="2518" spans="1:17" s="94" customFormat="1" ht="30" x14ac:dyDescent="0.25">
      <c r="A2518" s="276"/>
      <c r="B2518" s="279"/>
      <c r="C2518" s="269"/>
      <c r="D2518" s="166" t="s">
        <v>17</v>
      </c>
      <c r="E2518" s="200" t="s">
        <v>11</v>
      </c>
      <c r="F2518" s="200" t="s">
        <v>11</v>
      </c>
      <c r="G2518" s="168">
        <f>MROUND(H2518*K2518*I2518/L2518,0.0000000000001)</f>
        <v>3.2854714412699999E-2</v>
      </c>
      <c r="H2518" s="182">
        <f>H1942</f>
        <v>26.008809369960769</v>
      </c>
      <c r="I2518" s="176">
        <f t="shared" si="343"/>
        <v>1.1053130000000001E-2</v>
      </c>
      <c r="J2518" s="182"/>
      <c r="K2518" s="184">
        <v>12</v>
      </c>
      <c r="L2518" s="184">
        <f>'норма часов'!$H$16</f>
        <v>105</v>
      </c>
      <c r="M2518" s="178" t="str">
        <f>CONCATENATE(H2518," ",F2518,"(лимиты выделенные УЖКХ) ","*",I2518,"/",L2518,"чел.")</f>
        <v>26,0088093699608 м3(лимиты выделенные УЖКХ) *0,01105313/105чел.</v>
      </c>
      <c r="N2518" s="133">
        <f>N1558</f>
        <v>60140.397503878732</v>
      </c>
      <c r="O2518" s="142">
        <f>MROUND(G2518*N2518,0.0000000000001)</f>
        <v>1975.8955846561917</v>
      </c>
      <c r="P2518" s="93"/>
      <c r="Q2518" s="93">
        <f t="shared" si="344"/>
        <v>207469.03638890013</v>
      </c>
    </row>
    <row r="2519" spans="1:17" s="94" customFormat="1" ht="30" x14ac:dyDescent="0.25">
      <c r="A2519" s="276"/>
      <c r="B2519" s="279"/>
      <c r="C2519" s="269"/>
      <c r="D2519" s="166" t="s">
        <v>13</v>
      </c>
      <c r="E2519" s="200" t="s">
        <v>11</v>
      </c>
      <c r="F2519" s="200" t="s">
        <v>11</v>
      </c>
      <c r="G2519" s="168">
        <f>MROUND(H2519*K2519*I2519/L2519,0.000001)</f>
        <v>23.983922999999997</v>
      </c>
      <c r="H2519" s="182">
        <f>H1559</f>
        <v>227836.99175999995</v>
      </c>
      <c r="I2519" s="176">
        <f t="shared" si="343"/>
        <v>1.1053130000000001E-2</v>
      </c>
      <c r="J2519" s="182"/>
      <c r="K2519" s="184">
        <v>1</v>
      </c>
      <c r="L2519" s="184">
        <f>'норма часов'!$H$16</f>
        <v>105</v>
      </c>
      <c r="M2519" s="178" t="str">
        <f>CONCATENATE(H2519," ",F2519,"(лимиты выделенные УЖКХ) ","*",I2519,"/",L2519,"чел.")</f>
        <v>227836,99176 м3(лимиты выделенные УЖКХ) *0,01105313/105чел.</v>
      </c>
      <c r="N2519" s="133">
        <f>N1559</f>
        <v>114.50116551414543</v>
      </c>
      <c r="O2519" s="142">
        <f>MROUND(G2519*N2519,0.000001)</f>
        <v>2746.1871369999999</v>
      </c>
      <c r="P2519" s="93"/>
      <c r="Q2519" s="93">
        <f t="shared" si="344"/>
        <v>288349.649385</v>
      </c>
    </row>
    <row r="2520" spans="1:17" s="94" customFormat="1" ht="28.5" x14ac:dyDescent="0.25">
      <c r="A2520" s="276"/>
      <c r="B2520" s="279"/>
      <c r="C2520" s="201" t="s">
        <v>253</v>
      </c>
      <c r="D2520" s="166"/>
      <c r="E2520" s="200"/>
      <c r="F2520" s="200"/>
      <c r="G2520" s="168"/>
      <c r="H2520" s="182"/>
      <c r="I2520" s="176"/>
      <c r="J2520" s="182"/>
      <c r="K2520" s="184"/>
      <c r="L2520" s="184"/>
      <c r="M2520" s="178"/>
      <c r="N2520" s="139"/>
      <c r="O2520" s="140">
        <f>SUM(O2517:O2519)</f>
        <v>6022.3514406561917</v>
      </c>
      <c r="P2520" s="93"/>
      <c r="Q2520" s="93">
        <f t="shared" si="344"/>
        <v>0</v>
      </c>
    </row>
    <row r="2521" spans="1:17" s="94" customFormat="1" x14ac:dyDescent="0.25">
      <c r="A2521" s="276"/>
      <c r="B2521" s="279"/>
      <c r="C2521" s="269" t="s">
        <v>208</v>
      </c>
      <c r="D2521" s="166" t="s">
        <v>21</v>
      </c>
      <c r="E2521" s="96" t="s">
        <v>11</v>
      </c>
      <c r="F2521" s="96" t="s">
        <v>11</v>
      </c>
      <c r="G2521" s="168">
        <f>MROUND(H2521*K2521*I2521/L2521,0.00000001)</f>
        <v>3.6811129999999997E-2</v>
      </c>
      <c r="H2521" s="182">
        <f>H1561</f>
        <v>349.68999999999994</v>
      </c>
      <c r="I2521" s="176">
        <f>I2519</f>
        <v>1.1053130000000001E-2</v>
      </c>
      <c r="J2521" s="182"/>
      <c r="K2521" s="184">
        <v>1</v>
      </c>
      <c r="L2521" s="184">
        <f>'норма часов'!$H$16</f>
        <v>105</v>
      </c>
      <c r="M2521" s="178" t="str">
        <f>CONCATENATE(H2521," ",F2521," ","*",I2521,"/",L2521,"чел.")</f>
        <v>349,69 м3 *0,01105313/105чел.</v>
      </c>
      <c r="N2521" s="133">
        <f>N1561</f>
        <v>9316.0943407017676</v>
      </c>
      <c r="O2521" s="142">
        <f>MROUND(G2521*N2521,0.000001)</f>
        <v>342.93595999999997</v>
      </c>
      <c r="P2521" s="93"/>
      <c r="Q2521" s="93">
        <f t="shared" si="344"/>
        <v>36008.275799999996</v>
      </c>
    </row>
    <row r="2522" spans="1:17" s="94" customFormat="1" ht="45" x14ac:dyDescent="0.25">
      <c r="A2522" s="276"/>
      <c r="B2522" s="279"/>
      <c r="C2522" s="269"/>
      <c r="D2522" s="166" t="s">
        <v>22</v>
      </c>
      <c r="E2522" s="96" t="s">
        <v>23</v>
      </c>
      <c r="F2522" s="96" t="s">
        <v>26</v>
      </c>
      <c r="G2522" s="168">
        <f>MROUND(H2522*K2522*I2522/L2522,0.0000001)</f>
        <v>2.9896099999999998E-2</v>
      </c>
      <c r="H2522" s="182">
        <f>H2426</f>
        <v>284</v>
      </c>
      <c r="I2522" s="176">
        <f t="shared" si="343"/>
        <v>1.1053130000000001E-2</v>
      </c>
      <c r="J2522" s="182"/>
      <c r="K2522" s="184">
        <v>1</v>
      </c>
      <c r="L2522" s="184">
        <f>'норма часов'!$H$16</f>
        <v>105</v>
      </c>
      <c r="M2522" s="178" t="str">
        <f>CONCATENATE(H2522," ",F2522,"(потребность из расчета 4 контейнера для уборки территории весной и осенью на 1 учреждение)","*",I2522,"/",L2522,"чел.")</f>
        <v>284 шт(потребность из расчета 4 контейнера для уборки территории весной и осенью на 1 учреждение)*0,01105313/105чел.</v>
      </c>
      <c r="N2522" s="133">
        <f>N2426</f>
        <v>6210.8349647887389</v>
      </c>
      <c r="O2522" s="142">
        <f>MROUND(G2522*N2522,0.000001)</f>
        <v>185.679743</v>
      </c>
      <c r="P2522" s="93"/>
      <c r="Q2522" s="93">
        <f t="shared" si="344"/>
        <v>19496.373015000001</v>
      </c>
    </row>
    <row r="2523" spans="1:17" s="94" customFormat="1" ht="28.5" x14ac:dyDescent="0.25">
      <c r="A2523" s="276"/>
      <c r="B2523" s="279"/>
      <c r="C2523" s="201" t="s">
        <v>254</v>
      </c>
      <c r="D2523" s="166"/>
      <c r="E2523" s="96"/>
      <c r="F2523" s="96"/>
      <c r="G2523" s="168"/>
      <c r="H2523" s="182"/>
      <c r="I2523" s="176"/>
      <c r="J2523" s="182"/>
      <c r="K2523" s="184"/>
      <c r="L2523" s="184"/>
      <c r="M2523" s="178"/>
      <c r="N2523" s="139"/>
      <c r="O2523" s="140">
        <f>SUM(O2521:O2522)</f>
        <v>528.61570299999994</v>
      </c>
      <c r="P2523" s="93"/>
      <c r="Q2523" s="93">
        <f t="shared" si="344"/>
        <v>0</v>
      </c>
    </row>
    <row r="2524" spans="1:17" s="94" customFormat="1" x14ac:dyDescent="0.25">
      <c r="A2524" s="276"/>
      <c r="B2524" s="279"/>
      <c r="C2524" s="198"/>
      <c r="D2524" s="285" t="s">
        <v>14</v>
      </c>
      <c r="E2524" s="285"/>
      <c r="F2524" s="285"/>
      <c r="G2524" s="284"/>
      <c r="H2524" s="204"/>
      <c r="I2524" s="176">
        <f>I2519</f>
        <v>1.1053130000000001E-2</v>
      </c>
      <c r="J2524" s="204"/>
      <c r="K2524" s="205"/>
      <c r="L2524" s="184"/>
      <c r="M2524" s="197"/>
      <c r="N2524" s="133"/>
      <c r="O2524" s="140">
        <f>O2528+O2529</f>
        <v>25177.865777999999</v>
      </c>
      <c r="P2524" s="93"/>
      <c r="Q2524" s="93"/>
    </row>
    <row r="2525" spans="1:17" s="94" customFormat="1" x14ac:dyDescent="0.25">
      <c r="A2525" s="276"/>
      <c r="B2525" s="279"/>
      <c r="C2525" s="269" t="s">
        <v>62</v>
      </c>
      <c r="D2525" s="166" t="s">
        <v>41</v>
      </c>
      <c r="E2525" s="193" t="s">
        <v>20</v>
      </c>
      <c r="F2525" s="193" t="s">
        <v>20</v>
      </c>
      <c r="G2525" s="168">
        <f>MROUND(H2525*K2525*I2525/L2525,0.00000001)</f>
        <v>3.6480674500000001</v>
      </c>
      <c r="H2525" s="182">
        <f>H1661</f>
        <v>34655.078000000001</v>
      </c>
      <c r="I2525" s="176">
        <f t="shared" si="343"/>
        <v>1.1053130000000001E-2</v>
      </c>
      <c r="J2525" s="182"/>
      <c r="K2525" s="184">
        <v>1</v>
      </c>
      <c r="L2525" s="184">
        <f>'норма часов'!$H$16</f>
        <v>105</v>
      </c>
      <c r="M2525" s="178" t="str">
        <f>CONCATENATE(H2525," ",F2525," ","*",I2525,"/",L2525,"чел.")</f>
        <v>34655,078 м2 *0,01105313/105чел.</v>
      </c>
      <c r="N2525" s="133">
        <f>N1565</f>
        <v>1074.0378076771317</v>
      </c>
      <c r="O2525" s="142">
        <f>MROUND(G2525*N2525,0.000001)</f>
        <v>3918.162366</v>
      </c>
      <c r="P2525" s="93"/>
      <c r="Q2525" s="93">
        <f t="shared" si="344"/>
        <v>411407.04843000002</v>
      </c>
    </row>
    <row r="2526" spans="1:17" s="94" customFormat="1" x14ac:dyDescent="0.25">
      <c r="A2526" s="276"/>
      <c r="B2526" s="279"/>
      <c r="C2526" s="269"/>
      <c r="D2526" s="166" t="s">
        <v>41</v>
      </c>
      <c r="E2526" s="193" t="s">
        <v>78</v>
      </c>
      <c r="F2526" s="193" t="s">
        <v>78</v>
      </c>
      <c r="G2526" s="168">
        <f>MROUND(H2526*K2526*I2526/L2526,0.00000001)</f>
        <v>1.0472051200000001</v>
      </c>
      <c r="H2526" s="182">
        <f>H1566</f>
        <v>9948</v>
      </c>
      <c r="I2526" s="176">
        <f t="shared" si="343"/>
        <v>1.1053130000000001E-2</v>
      </c>
      <c r="J2526" s="182"/>
      <c r="K2526" s="184">
        <v>1</v>
      </c>
      <c r="L2526" s="184">
        <f>'норма часов'!$H$16</f>
        <v>105</v>
      </c>
      <c r="M2526" s="178" t="str">
        <f>CONCATENATE(H2526," ",F2526," ","*",I2526,"/",L2526,"чел.")</f>
        <v>9948 погон.м. *0,01105313/105чел.</v>
      </c>
      <c r="N2526" s="133">
        <f>N1566</f>
        <v>2500</v>
      </c>
      <c r="O2526" s="142">
        <f>MROUND(G2526*N2526,0.000001)</f>
        <v>2618.0128</v>
      </c>
      <c r="P2526" s="93"/>
      <c r="Q2526" s="93">
        <f t="shared" si="344"/>
        <v>274891.34399999998</v>
      </c>
    </row>
    <row r="2527" spans="1:17" s="94" customFormat="1" x14ac:dyDescent="0.25">
      <c r="A2527" s="276"/>
      <c r="B2527" s="279"/>
      <c r="C2527" s="269"/>
      <c r="D2527" s="166" t="s">
        <v>41</v>
      </c>
      <c r="E2527" s="193" t="s">
        <v>48</v>
      </c>
      <c r="F2527" s="193" t="s">
        <v>48</v>
      </c>
      <c r="G2527" s="168">
        <f>MROUND(H2527*K2527*I2527/L2527,0.0000000001)</f>
        <v>0.2170624196</v>
      </c>
      <c r="H2527" s="182">
        <f>H1567</f>
        <v>2062</v>
      </c>
      <c r="I2527" s="176">
        <f t="shared" si="343"/>
        <v>1.1053130000000001E-2</v>
      </c>
      <c r="J2527" s="182"/>
      <c r="K2527" s="184">
        <v>1</v>
      </c>
      <c r="L2527" s="184">
        <f>'норма часов'!$H$16</f>
        <v>105</v>
      </c>
      <c r="M2527" s="178" t="str">
        <f>CONCATENATE(H2527," ",F2527," ","*",I2527,"/",L2527,"чел.")</f>
        <v>2062 шт. *0,01105313/105чел.</v>
      </c>
      <c r="N2527" s="133">
        <f>N1567</f>
        <v>85881.704655674097</v>
      </c>
      <c r="O2527" s="142">
        <f>MROUND(G2527*N2527,0.000001)</f>
        <v>18641.690611999999</v>
      </c>
      <c r="P2527" s="93"/>
      <c r="Q2527" s="93">
        <f t="shared" si="344"/>
        <v>1957377.5142599999</v>
      </c>
    </row>
    <row r="2528" spans="1:17" s="94" customFormat="1" ht="28.5" x14ac:dyDescent="0.25">
      <c r="A2528" s="276"/>
      <c r="B2528" s="279"/>
      <c r="C2528" s="201" t="s">
        <v>252</v>
      </c>
      <c r="D2528" s="166"/>
      <c r="E2528" s="193"/>
      <c r="F2528" s="193"/>
      <c r="G2528" s="168"/>
      <c r="H2528" s="182"/>
      <c r="I2528" s="176"/>
      <c r="J2528" s="182"/>
      <c r="K2528" s="184"/>
      <c r="L2528" s="184"/>
      <c r="M2528" s="178"/>
      <c r="N2528" s="139"/>
      <c r="O2528" s="140">
        <f>SUM(O2525:O2527)</f>
        <v>25177.865777999999</v>
      </c>
      <c r="P2528" s="93"/>
      <c r="Q2528" s="93">
        <f t="shared" si="344"/>
        <v>0</v>
      </c>
    </row>
    <row r="2529" spans="1:17" s="94" customFormat="1" x14ac:dyDescent="0.25">
      <c r="A2529" s="276"/>
      <c r="B2529" s="279"/>
      <c r="C2529" s="198" t="s">
        <v>63</v>
      </c>
      <c r="D2529" s="166"/>
      <c r="E2529" s="193"/>
      <c r="F2529" s="193" t="s">
        <v>20</v>
      </c>
      <c r="G2529" s="168"/>
      <c r="H2529" s="182">
        <f>H2433</f>
        <v>0</v>
      </c>
      <c r="I2529" s="176">
        <f>I2527</f>
        <v>1.1053130000000001E-2</v>
      </c>
      <c r="J2529" s="182"/>
      <c r="K2529" s="184">
        <v>12</v>
      </c>
      <c r="L2529" s="184">
        <f>'норма часов'!$H$16</f>
        <v>105</v>
      </c>
      <c r="M2529" s="178"/>
      <c r="N2529" s="133">
        <f>N2433</f>
        <v>0</v>
      </c>
      <c r="O2529" s="142">
        <f>MROUND(G2529*N2529,0.000001)</f>
        <v>0</v>
      </c>
      <c r="P2529" s="93"/>
      <c r="Q2529" s="93"/>
    </row>
    <row r="2530" spans="1:17" s="94" customFormat="1" x14ac:dyDescent="0.25">
      <c r="A2530" s="276"/>
      <c r="B2530" s="279"/>
      <c r="C2530" s="198"/>
      <c r="D2530" s="283" t="s">
        <v>52</v>
      </c>
      <c r="E2530" s="283"/>
      <c r="F2530" s="283"/>
      <c r="G2530" s="284"/>
      <c r="H2530" s="171"/>
      <c r="I2530" s="176">
        <f t="shared" si="343"/>
        <v>1.1053130000000001E-2</v>
      </c>
      <c r="J2530" s="171"/>
      <c r="K2530" s="177"/>
      <c r="L2530" s="184"/>
      <c r="M2530" s="197"/>
      <c r="N2530" s="133"/>
      <c r="O2530" s="140"/>
      <c r="P2530" s="93"/>
      <c r="Q2530" s="93">
        <f t="shared" si="344"/>
        <v>0</v>
      </c>
    </row>
    <row r="2531" spans="1:17" s="94" customFormat="1" x14ac:dyDescent="0.25">
      <c r="A2531" s="276"/>
      <c r="B2531" s="279"/>
      <c r="C2531" s="198"/>
      <c r="D2531" s="179"/>
      <c r="E2531" s="180"/>
      <c r="F2531" s="181"/>
      <c r="G2531" s="168"/>
      <c r="H2531" s="171"/>
      <c r="I2531" s="176">
        <f t="shared" si="343"/>
        <v>1.1053130000000001E-2</v>
      </c>
      <c r="J2531" s="171"/>
      <c r="K2531" s="177"/>
      <c r="L2531" s="184"/>
      <c r="M2531" s="197"/>
      <c r="N2531" s="133"/>
      <c r="O2531" s="142"/>
      <c r="P2531" s="93"/>
      <c r="Q2531" s="93">
        <f t="shared" si="344"/>
        <v>0</v>
      </c>
    </row>
    <row r="2532" spans="1:17" s="94" customFormat="1" x14ac:dyDescent="0.25">
      <c r="A2532" s="276"/>
      <c r="B2532" s="279"/>
      <c r="C2532" s="267" t="s">
        <v>101</v>
      </c>
      <c r="D2532" s="288" t="s">
        <v>53</v>
      </c>
      <c r="E2532" s="288"/>
      <c r="F2532" s="288"/>
      <c r="G2532" s="289"/>
      <c r="H2532" s="171"/>
      <c r="I2532" s="176">
        <f t="shared" si="343"/>
        <v>1.1053130000000001E-2</v>
      </c>
      <c r="J2532" s="171"/>
      <c r="K2532" s="177"/>
      <c r="L2532" s="184"/>
      <c r="M2532" s="197"/>
      <c r="N2532" s="133"/>
      <c r="O2532" s="140">
        <f>O2533</f>
        <v>38.724787999999997</v>
      </c>
      <c r="P2532" s="93"/>
      <c r="Q2532" s="93">
        <f t="shared" si="344"/>
        <v>0</v>
      </c>
    </row>
    <row r="2533" spans="1:17" s="94" customFormat="1" ht="45" x14ac:dyDescent="0.25">
      <c r="A2533" s="276"/>
      <c r="B2533" s="279"/>
      <c r="C2533" s="268"/>
      <c r="D2533" s="166" t="s">
        <v>286</v>
      </c>
      <c r="E2533" s="180" t="s">
        <v>26</v>
      </c>
      <c r="F2533" s="180" t="s">
        <v>26</v>
      </c>
      <c r="G2533" s="168">
        <f>MROUND(H2533*K2533*I2533/L2533,0.00000001)</f>
        <v>8.8425039999999996E-2</v>
      </c>
      <c r="H2533" s="171">
        <f>$H$1573</f>
        <v>70</v>
      </c>
      <c r="I2533" s="176">
        <f>I2531</f>
        <v>1.1053130000000001E-2</v>
      </c>
      <c r="J2533" s="171"/>
      <c r="K2533" s="177">
        <v>12</v>
      </c>
      <c r="L2533" s="184">
        <f>'норма часов'!$H$16</f>
        <v>105</v>
      </c>
      <c r="M2533" s="178" t="str">
        <f>CONCATENATE(H2533," ",F2533," ","в мес.","*",K2533,"мес.","*",I2533,"/",L2533,"чел.")</f>
        <v>70 шт в мес.*12мес.*0,01105313/105чел.</v>
      </c>
      <c r="N2533" s="133">
        <f>$N$1573</f>
        <v>437.93916666666689</v>
      </c>
      <c r="O2533" s="142">
        <f>MROUND(G2533*N2533,0.000001)</f>
        <v>38.724787999999997</v>
      </c>
      <c r="P2533" s="93"/>
      <c r="Q2533" s="93">
        <f t="shared" si="344"/>
        <v>4066.1027399999998</v>
      </c>
    </row>
    <row r="2534" spans="1:17" s="94" customFormat="1" x14ac:dyDescent="0.25">
      <c r="A2534" s="276"/>
      <c r="B2534" s="279"/>
      <c r="C2534" s="269" t="s">
        <v>102</v>
      </c>
      <c r="D2534" s="288" t="s">
        <v>54</v>
      </c>
      <c r="E2534" s="288"/>
      <c r="F2534" s="288"/>
      <c r="G2534" s="289"/>
      <c r="H2534" s="171"/>
      <c r="I2534" s="176">
        <f>I2532</f>
        <v>1.1053130000000001E-2</v>
      </c>
      <c r="J2534" s="182"/>
      <c r="K2534" s="177"/>
      <c r="L2534" s="184"/>
      <c r="M2534" s="197"/>
      <c r="N2534" s="133"/>
      <c r="O2534" s="140">
        <f>O2535</f>
        <v>13.250223999999999</v>
      </c>
      <c r="P2534" s="93"/>
      <c r="Q2534" s="93">
        <f t="shared" si="344"/>
        <v>0</v>
      </c>
    </row>
    <row r="2535" spans="1:17" s="94" customFormat="1" x14ac:dyDescent="0.25">
      <c r="A2535" s="276"/>
      <c r="B2535" s="279"/>
      <c r="C2535" s="269"/>
      <c r="D2535" s="179" t="s">
        <v>103</v>
      </c>
      <c r="E2535" s="180" t="s">
        <v>26</v>
      </c>
      <c r="F2535" s="180" t="s">
        <v>26</v>
      </c>
      <c r="G2535" s="168">
        <f>MROUND(H2535*K2535*I2535/L2535,0.00000001)</f>
        <v>5.0528600000000002E-3</v>
      </c>
      <c r="H2535" s="182">
        <v>4</v>
      </c>
      <c r="I2535" s="176">
        <f t="shared" si="343"/>
        <v>1.1053130000000001E-2</v>
      </c>
      <c r="J2535" s="182"/>
      <c r="K2535" s="184">
        <v>12</v>
      </c>
      <c r="L2535" s="184">
        <f>'норма часов'!$H$16</f>
        <v>105</v>
      </c>
      <c r="M2535" s="178" t="str">
        <f>CONCATENATE(H2535," ",F2535," ","в мес.","*",K2535,"мес.","*",I2535,"/",L2535,"чел.")</f>
        <v>4 шт в мес.*12мес.*0,01105313/105чел.</v>
      </c>
      <c r="N2535" s="133">
        <f>N1575</f>
        <v>2622.3216666666667</v>
      </c>
      <c r="O2535" s="142">
        <f>MROUND(G2535*N2535,0.000001)</f>
        <v>13.250223999999999</v>
      </c>
      <c r="P2535" s="93"/>
      <c r="Q2535" s="93">
        <f t="shared" si="344"/>
        <v>1391.27352</v>
      </c>
    </row>
    <row r="2536" spans="1:17" s="94" customFormat="1" x14ac:dyDescent="0.25">
      <c r="A2536" s="276"/>
      <c r="B2536" s="279"/>
      <c r="C2536" s="198"/>
      <c r="D2536" s="283" t="s">
        <v>55</v>
      </c>
      <c r="E2536" s="283"/>
      <c r="F2536" s="283"/>
      <c r="G2536" s="284"/>
      <c r="H2536" s="171"/>
      <c r="I2536" s="176">
        <f t="shared" si="343"/>
        <v>1.1053130000000001E-2</v>
      </c>
      <c r="J2536" s="171"/>
      <c r="K2536" s="177"/>
      <c r="L2536" s="184"/>
      <c r="M2536" s="197"/>
      <c r="N2536" s="133"/>
      <c r="O2536" s="142"/>
      <c r="P2536" s="93"/>
      <c r="Q2536" s="93">
        <f t="shared" si="344"/>
        <v>0</v>
      </c>
    </row>
    <row r="2537" spans="1:17" s="94" customFormat="1" x14ac:dyDescent="0.25">
      <c r="A2537" s="276"/>
      <c r="B2537" s="279"/>
      <c r="C2537" s="198"/>
      <c r="D2537" s="166"/>
      <c r="E2537" s="96"/>
      <c r="F2537" s="206"/>
      <c r="G2537" s="161"/>
      <c r="H2537" s="171"/>
      <c r="I2537" s="176">
        <f t="shared" si="343"/>
        <v>1.1053130000000001E-2</v>
      </c>
      <c r="J2537" s="171"/>
      <c r="K2537" s="177"/>
      <c r="L2537" s="184"/>
      <c r="M2537" s="197"/>
      <c r="N2537" s="133"/>
      <c r="O2537" s="142"/>
      <c r="P2537" s="93"/>
      <c r="Q2537" s="93">
        <f t="shared" si="344"/>
        <v>0</v>
      </c>
    </row>
    <row r="2538" spans="1:17" s="94" customFormat="1" x14ac:dyDescent="0.25">
      <c r="A2538" s="276"/>
      <c r="B2538" s="279"/>
      <c r="C2538" s="198"/>
      <c r="D2538" s="288" t="s">
        <v>56</v>
      </c>
      <c r="E2538" s="288"/>
      <c r="F2538" s="288"/>
      <c r="G2538" s="289"/>
      <c r="H2538" s="182"/>
      <c r="I2538" s="176">
        <f t="shared" si="343"/>
        <v>1.1053130000000001E-2</v>
      </c>
      <c r="J2538" s="182"/>
      <c r="K2538" s="184"/>
      <c r="L2538" s="184"/>
      <c r="M2538" s="197"/>
      <c r="N2538" s="133"/>
      <c r="O2538" s="140">
        <f>O2546+O2569+O2570+O2585+O2586+O2587+O2590</f>
        <v>8439.8700759999992</v>
      </c>
      <c r="P2538" s="93"/>
      <c r="Q2538" s="93"/>
    </row>
    <row r="2539" spans="1:17" s="94" customFormat="1" ht="45" x14ac:dyDescent="0.25">
      <c r="A2539" s="276"/>
      <c r="B2539" s="279"/>
      <c r="C2539" s="269" t="s">
        <v>64</v>
      </c>
      <c r="D2539" s="166" t="s">
        <v>24</v>
      </c>
      <c r="E2539" s="96" t="s">
        <v>20</v>
      </c>
      <c r="F2539" s="96" t="s">
        <v>209</v>
      </c>
      <c r="G2539" s="168">
        <f>MROUND(H2539*K2539*I2539/L2539,0.000001)</f>
        <v>158.42938799999999</v>
      </c>
      <c r="H2539" s="182">
        <f>H2155</f>
        <v>125417.61000000002</v>
      </c>
      <c r="I2539" s="176">
        <f t="shared" si="343"/>
        <v>1.1053130000000001E-2</v>
      </c>
      <c r="J2539" s="182"/>
      <c r="K2539" s="184">
        <v>12</v>
      </c>
      <c r="L2539" s="184">
        <f>'норма часов'!$H$16</f>
        <v>105</v>
      </c>
      <c r="M2539" s="178" t="str">
        <f>CONCATENATE(H2539," ",F2539," ","в мес.","*",K2539,"мес.","*",I2539,"/",L2539,"чел.")</f>
        <v>125417,61 м2 (обрабатываемая площадь) в мес.*12мес.*0,01105313/105чел.</v>
      </c>
      <c r="N2539" s="133">
        <f>N1579</f>
        <v>1.2085484114498219</v>
      </c>
      <c r="O2539" s="142">
        <f>MROUND(G2539*N2539,0.000001)</f>
        <v>191.469585</v>
      </c>
      <c r="P2539" s="93"/>
      <c r="Q2539" s="93">
        <f t="shared" si="344"/>
        <v>20104.306424999999</v>
      </c>
    </row>
    <row r="2540" spans="1:17" s="94" customFormat="1" ht="45" x14ac:dyDescent="0.25">
      <c r="A2540" s="276"/>
      <c r="B2540" s="279"/>
      <c r="C2540" s="269"/>
      <c r="D2540" s="166" t="s">
        <v>77</v>
      </c>
      <c r="E2540" s="96" t="s">
        <v>20</v>
      </c>
      <c r="F2540" s="96" t="s">
        <v>209</v>
      </c>
      <c r="G2540" s="168">
        <f>MROUND(H2540*K2540*I2540/L2540,0.000001)</f>
        <v>158.42938799999999</v>
      </c>
      <c r="H2540" s="182">
        <f>H2252</f>
        <v>125417.61000000002</v>
      </c>
      <c r="I2540" s="176">
        <f t="shared" si="343"/>
        <v>1.1053130000000001E-2</v>
      </c>
      <c r="J2540" s="182"/>
      <c r="K2540" s="184">
        <v>12</v>
      </c>
      <c r="L2540" s="184">
        <f>'норма часов'!$H$16</f>
        <v>105</v>
      </c>
      <c r="M2540" s="178" t="str">
        <f>CONCATENATE(H2540," ",F2540," ","в мес.","*",K2540,"мес.","*",I2540,"/",L2540,"чел.")</f>
        <v>125417,61 м2 (обрабатываемая площадь) в мес.*12мес.*0,01105313/105чел.</v>
      </c>
      <c r="N2540" s="133">
        <f>N1580</f>
        <v>1.5961959807717587</v>
      </c>
      <c r="O2540" s="142">
        <f>MROUND(G2540*N2540,0.000001)</f>
        <v>252.88435199999998</v>
      </c>
      <c r="P2540" s="93"/>
      <c r="Q2540" s="93">
        <f t="shared" si="344"/>
        <v>26552.856959999997</v>
      </c>
    </row>
    <row r="2541" spans="1:17" s="94" customFormat="1" ht="45" x14ac:dyDescent="0.25">
      <c r="A2541" s="276"/>
      <c r="B2541" s="279"/>
      <c r="C2541" s="269"/>
      <c r="D2541" s="166" t="s">
        <v>298</v>
      </c>
      <c r="E2541" s="96" t="s">
        <v>20</v>
      </c>
      <c r="F2541" s="96" t="s">
        <v>209</v>
      </c>
      <c r="G2541" s="168">
        <f>MROUND(H2541*K2541*I2541/L2541,0.00000001)</f>
        <v>158.4293883</v>
      </c>
      <c r="H2541" s="182">
        <f>H1581</f>
        <v>125417.61000000002</v>
      </c>
      <c r="I2541" s="176">
        <f>I2537</f>
        <v>1.1053130000000001E-2</v>
      </c>
      <c r="J2541" s="182"/>
      <c r="K2541" s="184">
        <v>12</v>
      </c>
      <c r="L2541" s="184">
        <f>'норма часов'!$H$16</f>
        <v>105</v>
      </c>
      <c r="M2541" s="178" t="str">
        <f t="shared" ref="M2541:M2543" si="345">CONCATENATE(H2541," ",F2541," ","в мес.","*",K2541,"мес.","*",I2541,"/",L2541,"чел.")</f>
        <v>125417,61 м2 (обрабатываемая площадь) в мес.*12мес.*0,01105313/105чел.</v>
      </c>
      <c r="N2541" s="133">
        <f>N1581</f>
        <v>0.57006999123435143</v>
      </c>
      <c r="O2541" s="142">
        <f t="shared" ref="O2541:O2543" si="346">MROUND(G2541*N2541,0.000001)</f>
        <v>90.315839999999994</v>
      </c>
      <c r="P2541" s="93"/>
      <c r="Q2541" s="93">
        <f t="shared" si="344"/>
        <v>9483.1631999999991</v>
      </c>
    </row>
    <row r="2542" spans="1:17" s="94" customFormat="1" ht="45" x14ac:dyDescent="0.25">
      <c r="A2542" s="276"/>
      <c r="B2542" s="279"/>
      <c r="C2542" s="269"/>
      <c r="D2542" s="166" t="s">
        <v>299</v>
      </c>
      <c r="E2542" s="96" t="s">
        <v>20</v>
      </c>
      <c r="F2542" s="96" t="s">
        <v>209</v>
      </c>
      <c r="G2542" s="168">
        <f>MROUND(H2542*K2542*I2542/L2542,0.00000001)</f>
        <v>316.8587766</v>
      </c>
      <c r="H2542" s="182">
        <f>$H$1582</f>
        <v>125417.61000000002</v>
      </c>
      <c r="I2542" s="176">
        <f>I2538</f>
        <v>1.1053130000000001E-2</v>
      </c>
      <c r="J2542" s="182"/>
      <c r="K2542" s="184">
        <v>24</v>
      </c>
      <c r="L2542" s="184">
        <f>'норма часов'!$H$16</f>
        <v>105</v>
      </c>
      <c r="M2542" s="178" t="str">
        <f>CONCATENATE(H2542," ",F2542," ","в год","*",K2542," раза в год","*",I2542,"/",L2542,"чел.")</f>
        <v>125417,61 м2 (обрабатываемая площадь) в год*24 раза в год*0,01105313/105чел.</v>
      </c>
      <c r="N2542" s="133">
        <f>$N$1582</f>
        <v>2.3942939910910437</v>
      </c>
      <c r="O2542" s="142">
        <f t="shared" si="346"/>
        <v>758.65306499999997</v>
      </c>
      <c r="P2542" s="93"/>
      <c r="Q2542" s="93">
        <f t="shared" si="344"/>
        <v>79658.571824999992</v>
      </c>
    </row>
    <row r="2543" spans="1:17" s="94" customFormat="1" ht="45" x14ac:dyDescent="0.25">
      <c r="A2543" s="276"/>
      <c r="B2543" s="279"/>
      <c r="C2543" s="269"/>
      <c r="D2543" s="166" t="s">
        <v>300</v>
      </c>
      <c r="E2543" s="96" t="s">
        <v>280</v>
      </c>
      <c r="F2543" s="96" t="s">
        <v>281</v>
      </c>
      <c r="G2543" s="168">
        <f>MROUND(H2543*K2543*I2543/L2543,0.00000001)</f>
        <v>3.2843600000000001E-3</v>
      </c>
      <c r="H2543" s="182">
        <f>$H$1583</f>
        <v>31.200000000000021</v>
      </c>
      <c r="I2543" s="176">
        <f>I2539</f>
        <v>1.1053130000000001E-2</v>
      </c>
      <c r="J2543" s="182"/>
      <c r="K2543" s="184">
        <v>1</v>
      </c>
      <c r="L2543" s="184">
        <f>'норма часов'!$H$16</f>
        <v>105</v>
      </c>
      <c r="M2543" s="178" t="str">
        <f t="shared" si="345"/>
        <v>31,2 га (обрабатываемая площадь) в мес.*1мес.*0,01105313/105чел.</v>
      </c>
      <c r="N2543" s="133">
        <f>$N$1583</f>
        <v>570.07083333333367</v>
      </c>
      <c r="O2543" s="142">
        <f t="shared" si="346"/>
        <v>1.8723179999999999</v>
      </c>
      <c r="P2543" s="93"/>
      <c r="Q2543" s="93">
        <f t="shared" si="344"/>
        <v>196.59339</v>
      </c>
    </row>
    <row r="2544" spans="1:17" s="94" customFormat="1" ht="45" x14ac:dyDescent="0.25">
      <c r="A2544" s="276"/>
      <c r="B2544" s="279"/>
      <c r="C2544" s="269"/>
      <c r="D2544" s="166" t="s">
        <v>276</v>
      </c>
      <c r="E2544" s="96" t="s">
        <v>280</v>
      </c>
      <c r="F2544" s="96" t="s">
        <v>281</v>
      </c>
      <c r="G2544" s="168">
        <f>MROUND(H2544*K2544*I2544/L2544,0.00000001)</f>
        <v>3.2843600000000001E-3</v>
      </c>
      <c r="H2544" s="182">
        <f>H1584</f>
        <v>31.200000000000021</v>
      </c>
      <c r="I2544" s="176">
        <f>I2540</f>
        <v>1.1053130000000001E-2</v>
      </c>
      <c r="J2544" s="182"/>
      <c r="K2544" s="184">
        <v>1</v>
      </c>
      <c r="L2544" s="184">
        <f>'норма часов'!$H$16</f>
        <v>105</v>
      </c>
      <c r="M2544" s="178" t="str">
        <f>CONCATENATE(H2544," ",F2544," ","в мес.","*",K2544,"мес.","*",I2544,"/",L2544,"чел.")</f>
        <v>31,2 га (обрабатываемая площадь) в мес.*1мес.*0,01105313/105чел.</v>
      </c>
      <c r="N2544" s="133">
        <f>N1584</f>
        <v>3102.4108974358965</v>
      </c>
      <c r="O2544" s="142">
        <f>MROUND(G2544*N2544,0.000001)</f>
        <v>10.189434</v>
      </c>
      <c r="P2544" s="93"/>
      <c r="Q2544" s="93">
        <f t="shared" si="344"/>
        <v>1069.89057</v>
      </c>
    </row>
    <row r="2545" spans="1:17" s="94" customFormat="1" ht="25.5" x14ac:dyDescent="0.25">
      <c r="A2545" s="276"/>
      <c r="B2545" s="279"/>
      <c r="C2545" s="269"/>
      <c r="D2545" s="166" t="s">
        <v>105</v>
      </c>
      <c r="E2545" s="96" t="s">
        <v>106</v>
      </c>
      <c r="F2545" s="206" t="s">
        <v>210</v>
      </c>
      <c r="G2545" s="168">
        <f>MROUND(H2545*K2545*I2545/L2545,0.000001)</f>
        <v>25.439125999999998</v>
      </c>
      <c r="H2545" s="182">
        <f>H1873</f>
        <v>20138.400000000001</v>
      </c>
      <c r="I2545" s="176">
        <f>I2540</f>
        <v>1.1053130000000001E-2</v>
      </c>
      <c r="J2545" s="182"/>
      <c r="K2545" s="184">
        <v>12</v>
      </c>
      <c r="L2545" s="184">
        <f>'норма часов'!$H$16</f>
        <v>105</v>
      </c>
      <c r="M2545" s="178" t="str">
        <f>CONCATENATE(H2545," ",F2545," ","в мес.","*",K2545,"мес.","*",I2545,"/",L2545,"чел.")</f>
        <v>20138,4 кг стираемого белья в мес.*12мес.*0,01105313/105чел.</v>
      </c>
      <c r="N2545" s="133">
        <f>N1873</f>
        <v>74.109099862286286</v>
      </c>
      <c r="O2545" s="142">
        <f>MROUND(G2545*N2545,0.000001)</f>
        <v>1885.2707289999998</v>
      </c>
      <c r="P2545" s="93"/>
      <c r="Q2545" s="93">
        <f t="shared" si="344"/>
        <v>197953.42654499999</v>
      </c>
    </row>
    <row r="2546" spans="1:17" s="94" customFormat="1" ht="28.5" x14ac:dyDescent="0.25">
      <c r="A2546" s="276"/>
      <c r="B2546" s="279"/>
      <c r="C2546" s="201" t="s">
        <v>255</v>
      </c>
      <c r="D2546" s="166"/>
      <c r="E2546" s="96"/>
      <c r="F2546" s="206"/>
      <c r="G2546" s="168"/>
      <c r="H2546" s="182"/>
      <c r="I2546" s="176"/>
      <c r="J2546" s="182"/>
      <c r="K2546" s="184"/>
      <c r="L2546" s="184"/>
      <c r="M2546" s="178"/>
      <c r="N2546" s="139"/>
      <c r="O2546" s="140">
        <f>SUM(O2539:O2545)</f>
        <v>3190.655323</v>
      </c>
      <c r="P2546" s="93"/>
      <c r="Q2546" s="93">
        <f t="shared" si="344"/>
        <v>0</v>
      </c>
    </row>
    <row r="2547" spans="1:17" s="94" customFormat="1" ht="45" x14ac:dyDescent="0.25">
      <c r="A2547" s="276"/>
      <c r="B2547" s="279"/>
      <c r="C2547" s="269" t="s">
        <v>63</v>
      </c>
      <c r="D2547" s="208" t="s">
        <v>301</v>
      </c>
      <c r="E2547" s="96" t="s">
        <v>20</v>
      </c>
      <c r="F2547" s="96" t="s">
        <v>209</v>
      </c>
      <c r="G2547" s="168">
        <f>MROUND(H2547*K2547*I2547/L2547,0.000001)</f>
        <v>0.80191299999999999</v>
      </c>
      <c r="H2547" s="182">
        <f>H1971</f>
        <v>7617.8300000000008</v>
      </c>
      <c r="I2547" s="176">
        <f>I2545</f>
        <v>1.1053130000000001E-2</v>
      </c>
      <c r="J2547" s="182"/>
      <c r="K2547" s="184">
        <v>1</v>
      </c>
      <c r="L2547" s="184">
        <f>'норма часов'!$H$16</f>
        <v>105</v>
      </c>
      <c r="M2547" s="178" t="str">
        <f>CONCATENATE(H2547," ",F2547," ","*",I2547,"/",L2547,"чел.")</f>
        <v>7617,83 м2 (обрабатываемая площадь) *0,01105313/105чел.</v>
      </c>
      <c r="N2547" s="133">
        <f>N1971</f>
        <v>71.954072222667094</v>
      </c>
      <c r="O2547" s="142">
        <f>MROUND(G2547*N2547,0.000001)</f>
        <v>57.700905999999996</v>
      </c>
      <c r="P2547" s="93"/>
      <c r="Q2547" s="93">
        <f t="shared" si="344"/>
        <v>6058.5951299999997</v>
      </c>
    </row>
    <row r="2548" spans="1:17" s="94" customFormat="1" ht="60" x14ac:dyDescent="0.25">
      <c r="A2548" s="276"/>
      <c r="B2548" s="279"/>
      <c r="C2548" s="269"/>
      <c r="D2548" s="166" t="s">
        <v>302</v>
      </c>
      <c r="E2548" s="96" t="s">
        <v>26</v>
      </c>
      <c r="F2548" s="206" t="s">
        <v>26</v>
      </c>
      <c r="G2548" s="168">
        <f>MROUND(H2548*K2548*I2548/L2548,0.000001)</f>
        <v>2.8419999999999999E-3</v>
      </c>
      <c r="H2548" s="182">
        <f>H2164</f>
        <v>27</v>
      </c>
      <c r="I2548" s="176">
        <f t="shared" si="343"/>
        <v>1.1053130000000001E-2</v>
      </c>
      <c r="J2548" s="182"/>
      <c r="K2548" s="184">
        <v>1</v>
      </c>
      <c r="L2548" s="184">
        <f>'норма часов'!$H$16</f>
        <v>105</v>
      </c>
      <c r="M2548" s="178" t="str">
        <f>CONCATENATE(H2548," ",F2548," ","*",I2548,"/",L2548,"чел.")</f>
        <v>27 шт *0,01105313/105чел.</v>
      </c>
      <c r="N2548" s="133">
        <f>N1588</f>
        <v>6840.8399999999974</v>
      </c>
      <c r="O2548" s="142">
        <f>MROUND(G2548*N2548,0.000001)</f>
        <v>19.441666999999999</v>
      </c>
      <c r="P2548" s="93"/>
      <c r="Q2548" s="93">
        <f t="shared" si="344"/>
        <v>2041.3750349999998</v>
      </c>
    </row>
    <row r="2549" spans="1:17" s="94" customFormat="1" ht="45" x14ac:dyDescent="0.25">
      <c r="A2549" s="276"/>
      <c r="B2549" s="279"/>
      <c r="C2549" s="269"/>
      <c r="D2549" s="208" t="s">
        <v>30</v>
      </c>
      <c r="E2549" s="96" t="s">
        <v>45</v>
      </c>
      <c r="F2549" s="206" t="s">
        <v>223</v>
      </c>
      <c r="G2549" s="168">
        <f>MROUND(H2549*K2549*I2549/L2549,0.000001)</f>
        <v>3.0317E-2</v>
      </c>
      <c r="H2549" s="182">
        <f>H2165</f>
        <v>72</v>
      </c>
      <c r="I2549" s="176">
        <f t="shared" si="343"/>
        <v>1.1053130000000001E-2</v>
      </c>
      <c r="J2549" s="182"/>
      <c r="K2549" s="184">
        <v>4</v>
      </c>
      <c r="L2549" s="184">
        <f>'норма часов'!$H$16</f>
        <v>105</v>
      </c>
      <c r="M2549" s="178" t="str">
        <f>CONCATENATE(H2549," ",F2549," ","в кв.","*",K2549,"кв.","*",I2549,"/",L2549,"чел.")</f>
        <v>72 системы в кв.*4кв.*0,01105313/105чел.</v>
      </c>
      <c r="N2549" s="133">
        <f>N2165</f>
        <v>7250.9742013888936</v>
      </c>
      <c r="O2549" s="142">
        <f>MROUND(G2549*N2549,0.000001)</f>
        <v>219.82778499999998</v>
      </c>
      <c r="P2549" s="93"/>
      <c r="Q2549" s="93">
        <f t="shared" si="344"/>
        <v>23081.917424999996</v>
      </c>
    </row>
    <row r="2550" spans="1:17" s="94" customFormat="1" ht="60" x14ac:dyDescent="0.25">
      <c r="A2550" s="276"/>
      <c r="B2550" s="279"/>
      <c r="C2550" s="269"/>
      <c r="D2550" s="208" t="s">
        <v>86</v>
      </c>
      <c r="E2550" s="96" t="s">
        <v>45</v>
      </c>
      <c r="F2550" s="206" t="s">
        <v>224</v>
      </c>
      <c r="G2550" s="168">
        <f>MROUND(H2550*K2550*I2550/L2550,0.00000001)</f>
        <v>8.9688249999999997E-2</v>
      </c>
      <c r="H2550" s="182">
        <f>H2358</f>
        <v>71</v>
      </c>
      <c r="I2550" s="176">
        <f t="shared" si="343"/>
        <v>1.1053130000000001E-2</v>
      </c>
      <c r="J2550" s="182"/>
      <c r="K2550" s="184">
        <v>12</v>
      </c>
      <c r="L2550" s="184">
        <f>'норма часов'!$H$16</f>
        <v>105</v>
      </c>
      <c r="M2550" s="178" t="str">
        <f>CONCATENATE(H2550," ",F2550," ","в мес.","*",K2550,"мес.","*",I2550,"/",L2550,"чел.")</f>
        <v>71 систем в мес.*12мес.*0,01105313/105чел.</v>
      </c>
      <c r="N2550" s="133">
        <f>N2358</f>
        <v>5985.4138028169009</v>
      </c>
      <c r="O2550" s="142">
        <f>MROUND(G2550*N2550,0.000001)</f>
        <v>536.82128999999998</v>
      </c>
      <c r="P2550" s="93"/>
      <c r="Q2550" s="93">
        <f t="shared" si="344"/>
        <v>56366.23545</v>
      </c>
    </row>
    <row r="2551" spans="1:17" s="94" customFormat="1" ht="31.5" x14ac:dyDescent="0.25">
      <c r="A2551" s="276"/>
      <c r="B2551" s="279"/>
      <c r="C2551" s="269"/>
      <c r="D2551" s="211" t="s">
        <v>303</v>
      </c>
      <c r="E2551" s="96" t="s">
        <v>26</v>
      </c>
      <c r="F2551" s="206" t="s">
        <v>26</v>
      </c>
      <c r="G2551" s="168">
        <f>MROUND(H2551*K2551*I2551/L2551,0.000000001)</f>
        <v>4.2107200000000004E-4</v>
      </c>
      <c r="H2551" s="182">
        <f>H2455</f>
        <v>4</v>
      </c>
      <c r="I2551" s="176">
        <f t="shared" si="343"/>
        <v>1.1053130000000001E-2</v>
      </c>
      <c r="J2551" s="182"/>
      <c r="K2551" s="184">
        <v>1</v>
      </c>
      <c r="L2551" s="184">
        <f>'норма часов'!$H$16</f>
        <v>105</v>
      </c>
      <c r="M2551" s="178" t="str">
        <f>CONCATENATE(H2551," ",F2551," ","*",I2551,"/",L2551,"чел.")</f>
        <v>4 шт *0,01105313/105чел.</v>
      </c>
      <c r="N2551" s="133">
        <f>N1591</f>
        <v>71374.072499999995</v>
      </c>
      <c r="O2551" s="142">
        <f>MROUND(G2551*N2551,0.000001)</f>
        <v>30.053622999999998</v>
      </c>
      <c r="P2551" s="93"/>
      <c r="Q2551" s="93">
        <f t="shared" si="344"/>
        <v>3155.6304149999996</v>
      </c>
    </row>
    <row r="2552" spans="1:17" s="94" customFormat="1" ht="30" x14ac:dyDescent="0.25">
      <c r="A2552" s="276"/>
      <c r="B2552" s="279"/>
      <c r="C2552" s="269"/>
      <c r="D2552" s="208" t="s">
        <v>108</v>
      </c>
      <c r="E2552" s="96" t="s">
        <v>26</v>
      </c>
      <c r="F2552" s="206" t="s">
        <v>26</v>
      </c>
      <c r="G2552" s="168">
        <f>MROUND(H2552*K2552*I2552/L2552,0.00000001)</f>
        <v>1.2632100000000001E-3</v>
      </c>
      <c r="H2552" s="182">
        <v>1</v>
      </c>
      <c r="I2552" s="176">
        <f t="shared" si="343"/>
        <v>1.1053130000000001E-2</v>
      </c>
      <c r="J2552" s="182"/>
      <c r="K2552" s="184">
        <v>12</v>
      </c>
      <c r="L2552" s="184">
        <f>'норма часов'!$H$16</f>
        <v>105</v>
      </c>
      <c r="M2552" s="178" t="str">
        <f>CONCATENATE(H2552," ",F2552," ","в мес.","*",K2552,"мес.","*",I2552,"/",L2552,"чел.")</f>
        <v>1 шт в мес.*12мес.*0,01105313/105чел.</v>
      </c>
      <c r="N2552" s="133">
        <f>N1592</f>
        <v>2907.3566666666666</v>
      </c>
      <c r="O2552" s="142">
        <f t="shared" ref="O2552:O2568" si="347">MROUND(G2552*N2552,0.000001)</f>
        <v>3.6726019999999999</v>
      </c>
      <c r="P2552" s="93"/>
      <c r="Q2552" s="93">
        <f t="shared" si="344"/>
        <v>385.62320999999997</v>
      </c>
    </row>
    <row r="2553" spans="1:17" s="94" customFormat="1" ht="31.5" x14ac:dyDescent="0.25">
      <c r="A2553" s="276"/>
      <c r="B2553" s="279"/>
      <c r="C2553" s="269"/>
      <c r="D2553" s="211" t="s">
        <v>304</v>
      </c>
      <c r="E2553" s="96" t="s">
        <v>26</v>
      </c>
      <c r="F2553" s="206" t="s">
        <v>26</v>
      </c>
      <c r="G2553" s="168">
        <f>MROUND(H2553*K2553*I2553/L2553,0.00000001)</f>
        <v>7.4740200000000005E-3</v>
      </c>
      <c r="H2553" s="182">
        <f>H2169</f>
        <v>71</v>
      </c>
      <c r="I2553" s="176">
        <f t="shared" si="343"/>
        <v>1.1053130000000001E-2</v>
      </c>
      <c r="J2553" s="182"/>
      <c r="K2553" s="184">
        <v>1</v>
      </c>
      <c r="L2553" s="184">
        <f>'норма часов'!$H$16</f>
        <v>105</v>
      </c>
      <c r="M2553" s="178" t="str">
        <f>CONCATENATE(H2553," ",F2553," ","*",I2553,"/",L2553,"чел.")</f>
        <v>71 шт *0,01105313/105чел.</v>
      </c>
      <c r="N2553" s="133">
        <f>N2169</f>
        <v>912.11000000000047</v>
      </c>
      <c r="O2553" s="142">
        <f t="shared" si="347"/>
        <v>6.8171279999999994</v>
      </c>
      <c r="P2553" s="93"/>
      <c r="Q2553" s="93">
        <f t="shared" si="344"/>
        <v>715.79843999999991</v>
      </c>
    </row>
    <row r="2554" spans="1:17" s="94" customFormat="1" ht="60" x14ac:dyDescent="0.25">
      <c r="A2554" s="276"/>
      <c r="B2554" s="279"/>
      <c r="C2554" s="269"/>
      <c r="D2554" s="208" t="s">
        <v>31</v>
      </c>
      <c r="E2554" s="96" t="s">
        <v>46</v>
      </c>
      <c r="F2554" s="206" t="s">
        <v>26</v>
      </c>
      <c r="G2554" s="168">
        <f>MROUND(H2554*K2554*I2554/L2554,0.00000001)</f>
        <v>9.2635800000000004E-3</v>
      </c>
      <c r="H2554" s="182">
        <f>H2362</f>
        <v>44</v>
      </c>
      <c r="I2554" s="176">
        <f t="shared" si="343"/>
        <v>1.1053130000000001E-2</v>
      </c>
      <c r="J2554" s="182"/>
      <c r="K2554" s="184">
        <v>2</v>
      </c>
      <c r="L2554" s="184">
        <f>'норма часов'!$H$16</f>
        <v>105</v>
      </c>
      <c r="M2554" s="178" t="str">
        <f>CONCATENATE(H2554," ",F2554," ","*",I2554,"/",L2554,"чел.")</f>
        <v>44 шт *0,01105313/105чел.</v>
      </c>
      <c r="N2554" s="133">
        <f>N2362</f>
        <v>4928.2551136363654</v>
      </c>
      <c r="O2554" s="142">
        <f t="shared" si="347"/>
        <v>45.653286000000001</v>
      </c>
      <c r="P2554" s="93"/>
      <c r="Q2554" s="93">
        <f t="shared" si="344"/>
        <v>4793.5950300000004</v>
      </c>
    </row>
    <row r="2555" spans="1:17" s="94" customFormat="1" ht="30" x14ac:dyDescent="0.25">
      <c r="A2555" s="276"/>
      <c r="B2555" s="279"/>
      <c r="C2555" s="269"/>
      <c r="D2555" s="208" t="s">
        <v>109</v>
      </c>
      <c r="E2555" s="96" t="s">
        <v>45</v>
      </c>
      <c r="F2555" s="206" t="s">
        <v>211</v>
      </c>
      <c r="G2555" s="168">
        <f>MROUND(H2555*K2555*I2555/L2555,0.00000001)</f>
        <v>2.1054E-4</v>
      </c>
      <c r="H2555" s="182">
        <v>1</v>
      </c>
      <c r="I2555" s="176">
        <f t="shared" si="343"/>
        <v>1.1053130000000001E-2</v>
      </c>
      <c r="J2555" s="182"/>
      <c r="K2555" s="184">
        <v>2</v>
      </c>
      <c r="L2555" s="184">
        <f>'норма часов'!$H$16</f>
        <v>105</v>
      </c>
      <c r="M2555" s="178" t="str">
        <f>CONCATENATE(H2555," ",F2555," ","в мес.","*",K2555,"*",I2555,"/",L2555,"чел.")</f>
        <v>1  система(2 раза в год (зима, лето) в мес.*2*0,01105313/105чел.</v>
      </c>
      <c r="N2555" s="133">
        <f>N1595</f>
        <v>9378.1450000000004</v>
      </c>
      <c r="O2555" s="142">
        <f t="shared" si="347"/>
        <v>1.974475</v>
      </c>
      <c r="P2555" s="93"/>
      <c r="Q2555" s="93">
        <f t="shared" si="344"/>
        <v>207.319875</v>
      </c>
    </row>
    <row r="2556" spans="1:17" s="94" customFormat="1" ht="45" x14ac:dyDescent="0.25">
      <c r="A2556" s="276"/>
      <c r="B2556" s="279"/>
      <c r="C2556" s="269"/>
      <c r="D2556" s="208" t="s">
        <v>110</v>
      </c>
      <c r="E2556" s="96" t="s">
        <v>48</v>
      </c>
      <c r="F2556" s="206" t="s">
        <v>26</v>
      </c>
      <c r="G2556" s="168">
        <f>MROUND(H2556*K2556*I2556/L2556,0.000001)</f>
        <v>3.2629999999999998E-3</v>
      </c>
      <c r="H2556" s="182">
        <f>H2172</f>
        <v>31</v>
      </c>
      <c r="I2556" s="176">
        <f t="shared" si="343"/>
        <v>1.1053130000000001E-2</v>
      </c>
      <c r="J2556" s="182"/>
      <c r="K2556" s="184">
        <v>1</v>
      </c>
      <c r="L2556" s="184">
        <f>'норма часов'!$H$16</f>
        <v>105</v>
      </c>
      <c r="M2556" s="178" t="str">
        <f>CONCATENATE(H2556," ",F2556," ","*",I2556,"/",L2556,"чел.")</f>
        <v>31 шт *0,01105313/105чел.</v>
      </c>
      <c r="N2556" s="133">
        <f>N1596</f>
        <v>12876.961935483876</v>
      </c>
      <c r="O2556" s="142">
        <f t="shared" si="347"/>
        <v>42.017527000000001</v>
      </c>
      <c r="P2556" s="93"/>
      <c r="Q2556" s="93">
        <f t="shared" si="344"/>
        <v>4411.8403349999999</v>
      </c>
    </row>
    <row r="2557" spans="1:17" s="94" customFormat="1" x14ac:dyDescent="0.25">
      <c r="A2557" s="276"/>
      <c r="B2557" s="279"/>
      <c r="C2557" s="269"/>
      <c r="D2557" s="208" t="s">
        <v>111</v>
      </c>
      <c r="E2557" s="96" t="s">
        <v>48</v>
      </c>
      <c r="F2557" s="206" t="s">
        <v>26</v>
      </c>
      <c r="G2557" s="168">
        <f>MROUND(H2557*K2557*I2557/L2557,0.000000001)</f>
        <v>4.3580913000000006E-2</v>
      </c>
      <c r="H2557" s="182">
        <f>H1693</f>
        <v>414</v>
      </c>
      <c r="I2557" s="176">
        <f t="shared" si="343"/>
        <v>1.1053130000000001E-2</v>
      </c>
      <c r="J2557" s="182"/>
      <c r="K2557" s="184">
        <v>1</v>
      </c>
      <c r="L2557" s="184">
        <f>'норма часов'!$H$16</f>
        <v>105</v>
      </c>
      <c r="M2557" s="178" t="str">
        <f>CONCATENATE(H2557," ",F2557," ","*",I2557,"/",L2557,"чел.")</f>
        <v>414 шт *0,01105313/105чел.</v>
      </c>
      <c r="N2557" s="133">
        <f>N1597</f>
        <v>16978.17173913043</v>
      </c>
      <c r="O2557" s="142">
        <f t="shared" si="347"/>
        <v>739.92422499999998</v>
      </c>
      <c r="P2557" s="93"/>
      <c r="Q2557" s="93">
        <f t="shared" si="344"/>
        <v>77692.043624999991</v>
      </c>
    </row>
    <row r="2558" spans="1:17" s="94" customFormat="1" ht="45" x14ac:dyDescent="0.25">
      <c r="A2558" s="276"/>
      <c r="B2558" s="279"/>
      <c r="C2558" s="269"/>
      <c r="D2558" s="208" t="s">
        <v>112</v>
      </c>
      <c r="E2558" s="96" t="s">
        <v>20</v>
      </c>
      <c r="F2558" s="96" t="s">
        <v>209</v>
      </c>
      <c r="G2558" s="168">
        <f t="shared" ref="G2558:G2563" si="348">MROUND(H2558*K2558*I2558/L2558,0.00000001)</f>
        <v>1.536911E-2</v>
      </c>
      <c r="H2558" s="182">
        <f>H2174</f>
        <v>73</v>
      </c>
      <c r="I2558" s="176">
        <f t="shared" si="343"/>
        <v>1.1053130000000001E-2</v>
      </c>
      <c r="J2558" s="182"/>
      <c r="K2558" s="184">
        <v>2</v>
      </c>
      <c r="L2558" s="184">
        <f>'норма часов'!$H$16</f>
        <v>105</v>
      </c>
      <c r="M2558" s="178" t="str">
        <f>CONCATENATE(H2558," ",F2558," ","*",I2558,"/",L2558,"чел.")</f>
        <v>73 м2 (обрабатываемая площадь) *0,01105313/105чел.</v>
      </c>
      <c r="N2558" s="133">
        <f>N1598</f>
        <v>5700.7</v>
      </c>
      <c r="O2558" s="142">
        <f t="shared" si="347"/>
        <v>87.614684999999994</v>
      </c>
      <c r="P2558" s="93"/>
      <c r="Q2558" s="93">
        <f t="shared" si="344"/>
        <v>9199.5419249999995</v>
      </c>
    </row>
    <row r="2559" spans="1:17" s="94" customFormat="1" ht="30" x14ac:dyDescent="0.25">
      <c r="A2559" s="276"/>
      <c r="B2559" s="279"/>
      <c r="C2559" s="269"/>
      <c r="D2559" s="208" t="s">
        <v>32</v>
      </c>
      <c r="E2559" s="96" t="s">
        <v>79</v>
      </c>
      <c r="F2559" s="206" t="s">
        <v>212</v>
      </c>
      <c r="G2559" s="168">
        <f t="shared" si="348"/>
        <v>7.4740200000000005E-3</v>
      </c>
      <c r="H2559" s="182">
        <f>H2367</f>
        <v>71</v>
      </c>
      <c r="I2559" s="176">
        <f t="shared" si="343"/>
        <v>1.1053130000000001E-2</v>
      </c>
      <c r="J2559" s="182"/>
      <c r="K2559" s="184">
        <v>1</v>
      </c>
      <c r="L2559" s="184">
        <f>'норма часов'!$H$16</f>
        <v>105</v>
      </c>
      <c r="M2559" s="178" t="str">
        <f>CONCATENATE(H2559," ",F2559," ","*",I2559,"/",L2559,"чел.")</f>
        <v>71 замеров(потребность) *0,01105313/105чел.</v>
      </c>
      <c r="N2559" s="133">
        <f>N1599</f>
        <v>12043.73239436621</v>
      </c>
      <c r="O2559" s="142">
        <f t="shared" si="347"/>
        <v>90.015096999999997</v>
      </c>
      <c r="P2559" s="93"/>
      <c r="Q2559" s="93">
        <f t="shared" si="344"/>
        <v>9451.5851849999999</v>
      </c>
    </row>
    <row r="2560" spans="1:17" s="94" customFormat="1" ht="30" x14ac:dyDescent="0.25">
      <c r="A2560" s="276"/>
      <c r="B2560" s="279"/>
      <c r="C2560" s="269"/>
      <c r="D2560" s="208" t="s">
        <v>113</v>
      </c>
      <c r="E2560" s="96" t="s">
        <v>48</v>
      </c>
      <c r="F2560" s="206" t="s">
        <v>26</v>
      </c>
      <c r="G2560" s="168">
        <f t="shared" si="348"/>
        <v>4.4212519999999998E-2</v>
      </c>
      <c r="H2560" s="182">
        <f>H2080</f>
        <v>35</v>
      </c>
      <c r="I2560" s="176">
        <f t="shared" si="343"/>
        <v>1.1053130000000001E-2</v>
      </c>
      <c r="J2560" s="182"/>
      <c r="K2560" s="184">
        <v>12</v>
      </c>
      <c r="L2560" s="184">
        <f>'норма часов'!$H$16</f>
        <v>105</v>
      </c>
      <c r="M2560" s="178" t="str">
        <f>CONCATENATE(H2560," ",F2560," ","в мес.","*",K2560,"мес.","*",I2560,"/",L2560,"чел.")</f>
        <v>35 шт в мес.*12мес.*0,01105313/105чел.</v>
      </c>
      <c r="N2560" s="133">
        <f>N1984</f>
        <v>3007.4846428571418</v>
      </c>
      <c r="O2560" s="142">
        <f t="shared" si="347"/>
        <v>132.96847499999998</v>
      </c>
      <c r="P2560" s="93"/>
      <c r="Q2560" s="93">
        <f t="shared" si="344"/>
        <v>13961.689874999998</v>
      </c>
    </row>
    <row r="2561" spans="1:17" s="94" customFormat="1" x14ac:dyDescent="0.25">
      <c r="A2561" s="276"/>
      <c r="B2561" s="279"/>
      <c r="C2561" s="269"/>
      <c r="D2561" s="166" t="s">
        <v>25</v>
      </c>
      <c r="E2561" s="96" t="s">
        <v>26</v>
      </c>
      <c r="F2561" s="206" t="s">
        <v>26</v>
      </c>
      <c r="G2561" s="168">
        <f t="shared" si="348"/>
        <v>6.7371460000000008E-2</v>
      </c>
      <c r="H2561" s="182">
        <f>H1601</f>
        <v>640</v>
      </c>
      <c r="I2561" s="176">
        <f t="shared" si="343"/>
        <v>1.1053130000000001E-2</v>
      </c>
      <c r="J2561" s="182"/>
      <c r="K2561" s="184">
        <v>1</v>
      </c>
      <c r="L2561" s="184">
        <f>'норма часов'!$H$16</f>
        <v>105</v>
      </c>
      <c r="M2561" s="178" t="str">
        <f>CONCATENATE(H2561," ",F2561," ","*",I2561,"/",L2561,"чел.")</f>
        <v>640 шт *0,01105313/105чел.</v>
      </c>
      <c r="N2561" s="133">
        <f>N1601</f>
        <v>434.67837499999985</v>
      </c>
      <c r="O2561" s="142">
        <f t="shared" si="347"/>
        <v>29.284917</v>
      </c>
      <c r="P2561" s="93"/>
      <c r="Q2561" s="93">
        <f t="shared" si="344"/>
        <v>3074.9162849999998</v>
      </c>
    </row>
    <row r="2562" spans="1:17" s="94" customFormat="1" ht="30" x14ac:dyDescent="0.25">
      <c r="A2562" s="276"/>
      <c r="B2562" s="279"/>
      <c r="C2562" s="269"/>
      <c r="D2562" s="208" t="s">
        <v>80</v>
      </c>
      <c r="E2562" s="96" t="s">
        <v>81</v>
      </c>
      <c r="F2562" s="206" t="s">
        <v>213</v>
      </c>
      <c r="G2562" s="168">
        <f t="shared" si="348"/>
        <v>7.4740200000000005E-3</v>
      </c>
      <c r="H2562" s="182">
        <f>H1986</f>
        <v>71</v>
      </c>
      <c r="I2562" s="176">
        <f>I2560</f>
        <v>1.1053130000000001E-2</v>
      </c>
      <c r="J2562" s="182"/>
      <c r="K2562" s="184">
        <v>1</v>
      </c>
      <c r="L2562" s="184">
        <f>'норма часов'!$H$16</f>
        <v>105</v>
      </c>
      <c r="M2562" s="178" t="str">
        <f>CONCATENATE(H2562," ",F2562," ","*",I2562,"/",L2562,"чел.")</f>
        <v>71 отключений(потребность) *0,01105313/105чел.</v>
      </c>
      <c r="N2562" s="133">
        <f>N1602</f>
        <v>5130.6300000000028</v>
      </c>
      <c r="O2562" s="142">
        <f t="shared" si="347"/>
        <v>38.346430999999995</v>
      </c>
      <c r="P2562" s="93"/>
      <c r="Q2562" s="93">
        <f t="shared" si="344"/>
        <v>4026.3752549999995</v>
      </c>
    </row>
    <row r="2563" spans="1:17" s="94" customFormat="1" ht="47.25" x14ac:dyDescent="0.25">
      <c r="A2563" s="276"/>
      <c r="B2563" s="279"/>
      <c r="C2563" s="269"/>
      <c r="D2563" s="211" t="s">
        <v>305</v>
      </c>
      <c r="E2563" s="96" t="s">
        <v>28</v>
      </c>
      <c r="F2563" s="96" t="s">
        <v>312</v>
      </c>
      <c r="G2563" s="168">
        <f t="shared" si="348"/>
        <v>1.4948040000000001E-2</v>
      </c>
      <c r="H2563" s="182">
        <f>H1603</f>
        <v>71</v>
      </c>
      <c r="I2563" s="176">
        <f>I2561</f>
        <v>1.1053130000000001E-2</v>
      </c>
      <c r="J2563" s="182"/>
      <c r="K2563" s="184">
        <v>2</v>
      </c>
      <c r="L2563" s="184">
        <f>'норма часов'!$H$16</f>
        <v>105</v>
      </c>
      <c r="M2563" s="178" t="str">
        <f>CONCATENATE(H2563," ",F2563," ","в год","*",K2563," раза в год","*",I2563,"/",L2563,"чел.")</f>
        <v>71 устройство в год*2 раза в год*0,01105313/105чел.</v>
      </c>
      <c r="N2563" s="133">
        <f>N1603</f>
        <v>2850.3500000000035</v>
      </c>
      <c r="O2563" s="142">
        <f t="shared" si="347"/>
        <v>42.607146</v>
      </c>
      <c r="P2563" s="93"/>
      <c r="Q2563" s="93">
        <f t="shared" si="344"/>
        <v>4473.7503299999998</v>
      </c>
    </row>
    <row r="2564" spans="1:17" s="94" customFormat="1" ht="63" x14ac:dyDescent="0.25">
      <c r="A2564" s="276"/>
      <c r="B2564" s="279"/>
      <c r="C2564" s="269"/>
      <c r="D2564" s="211" t="s">
        <v>306</v>
      </c>
      <c r="E2564" s="96" t="s">
        <v>26</v>
      </c>
      <c r="F2564" s="206" t="s">
        <v>26</v>
      </c>
      <c r="G2564" s="168">
        <f>MROUND(H2564*K2564*I2564/L2564,0.0000000001)</f>
        <v>7.4740212E-3</v>
      </c>
      <c r="H2564" s="182">
        <f>H1604</f>
        <v>71</v>
      </c>
      <c r="I2564" s="176">
        <f>I2562</f>
        <v>1.1053130000000001E-2</v>
      </c>
      <c r="J2564" s="182"/>
      <c r="K2564" s="184">
        <v>1</v>
      </c>
      <c r="L2564" s="184">
        <f>'норма часов'!$H$16</f>
        <v>105</v>
      </c>
      <c r="M2564" s="178" t="str">
        <f>CONCATENATE(H2564," ",F2564," ","*",I2564,"/",L2564,"чел.")</f>
        <v>71 шт *0,01105313/105чел.</v>
      </c>
      <c r="N2564" s="133">
        <f>N1604</f>
        <v>6384.7801408450814</v>
      </c>
      <c r="O2564" s="142">
        <f t="shared" si="347"/>
        <v>47.719981999999995</v>
      </c>
      <c r="P2564" s="93"/>
      <c r="Q2564" s="93">
        <f t="shared" si="344"/>
        <v>5010.598109999999</v>
      </c>
    </row>
    <row r="2565" spans="1:17" s="94" customFormat="1" ht="31.5" x14ac:dyDescent="0.25">
      <c r="A2565" s="276"/>
      <c r="B2565" s="279"/>
      <c r="C2565" s="269"/>
      <c r="D2565" s="209" t="s">
        <v>307</v>
      </c>
      <c r="E2565" s="96" t="s">
        <v>26</v>
      </c>
      <c r="F2565" s="206" t="s">
        <v>26</v>
      </c>
      <c r="G2565" s="168">
        <f>MROUND(H2565*K2565*I2565/L2565,0.00000001)</f>
        <v>7.4740200000000005E-3</v>
      </c>
      <c r="H2565" s="182">
        <f>$H$1605</f>
        <v>71</v>
      </c>
      <c r="I2565" s="176">
        <f>I2560</f>
        <v>1.1053130000000001E-2</v>
      </c>
      <c r="J2565" s="182"/>
      <c r="K2565" s="184">
        <v>1</v>
      </c>
      <c r="L2565" s="184">
        <f>'норма часов'!$H$16</f>
        <v>105</v>
      </c>
      <c r="M2565" s="178" t="str">
        <f>CONCATENATE(H2565," ",F2565," ","в мес.","*",K2565,"мес.","*",I2565,"/",L2565,"чел.")</f>
        <v>71 шт в мес.*1мес.*0,01105313/105чел.</v>
      </c>
      <c r="N2565" s="133">
        <f>$N$1605</f>
        <v>11515.410140845073</v>
      </c>
      <c r="O2565" s="142">
        <f t="shared" si="347"/>
        <v>86.066406000000001</v>
      </c>
      <c r="P2565" s="93"/>
      <c r="Q2565" s="93">
        <f t="shared" si="344"/>
        <v>9036.9726300000002</v>
      </c>
    </row>
    <row r="2566" spans="1:17" s="94" customFormat="1" ht="63" x14ac:dyDescent="0.25">
      <c r="A2566" s="276"/>
      <c r="B2566" s="279"/>
      <c r="C2566" s="269"/>
      <c r="D2566" s="211" t="s">
        <v>308</v>
      </c>
      <c r="E2566" s="96" t="s">
        <v>26</v>
      </c>
      <c r="F2566" s="206" t="s">
        <v>26</v>
      </c>
      <c r="G2566" s="168">
        <f>MROUND(H2566*K2566*I2566/L2566,0.00000001)</f>
        <v>1.0527E-4</v>
      </c>
      <c r="H2566" s="182">
        <f>$H$1606</f>
        <v>1</v>
      </c>
      <c r="I2566" s="176">
        <f>I2561</f>
        <v>1.1053130000000001E-2</v>
      </c>
      <c r="J2566" s="182"/>
      <c r="K2566" s="184">
        <v>1</v>
      </c>
      <c r="L2566" s="184">
        <f>'норма часов'!$H$16</f>
        <v>105</v>
      </c>
      <c r="M2566" s="178" t="str">
        <f>CONCATENATE(H2566," ",F2566," ","в мес.","*",K2566,"мес.","*",I2566,"/",L2566,"чел.")</f>
        <v>1 шт в мес.*1мес.*0,01105313/105чел.</v>
      </c>
      <c r="N2566" s="133">
        <f>$N$1606</f>
        <v>34204.199999999997</v>
      </c>
      <c r="O2566" s="142">
        <f t="shared" si="347"/>
        <v>3.600676</v>
      </c>
      <c r="P2566" s="93"/>
      <c r="Q2566" s="93">
        <f t="shared" si="344"/>
        <v>378.07098000000002</v>
      </c>
    </row>
    <row r="2567" spans="1:17" s="94" customFormat="1" ht="15.75" x14ac:dyDescent="0.25">
      <c r="A2567" s="276"/>
      <c r="B2567" s="279"/>
      <c r="C2567" s="269"/>
      <c r="D2567" s="211" t="s">
        <v>311</v>
      </c>
      <c r="E2567" s="96" t="s">
        <v>26</v>
      </c>
      <c r="F2567" s="206" t="s">
        <v>26</v>
      </c>
      <c r="G2567" s="168">
        <f>MROUND(H2567*K2567*I2567/L2567,0.00000001)</f>
        <v>2.73697E-3</v>
      </c>
      <c r="H2567" s="182">
        <f>$H$1607</f>
        <v>26</v>
      </c>
      <c r="I2567" s="176">
        <f>I2562</f>
        <v>1.1053130000000001E-2</v>
      </c>
      <c r="J2567" s="182"/>
      <c r="K2567" s="184">
        <v>1</v>
      </c>
      <c r="L2567" s="184">
        <f>'норма часов'!$H$16</f>
        <v>105</v>
      </c>
      <c r="M2567" s="178" t="str">
        <f>CONCATENATE(H2567," ",F2567," ","в мес.","*",K2567,"мес.","*",I2567,"/",L2567,"чел.")</f>
        <v>26 шт в мес.*1мес.*0,01105313/105чел.</v>
      </c>
      <c r="N2567" s="133">
        <f>$N$1607</f>
        <v>20920</v>
      </c>
      <c r="O2567" s="142">
        <f t="shared" si="347"/>
        <v>57.257411999999995</v>
      </c>
      <c r="P2567" s="93"/>
      <c r="Q2567" s="93">
        <f t="shared" si="344"/>
        <v>6012.0282599999991</v>
      </c>
    </row>
    <row r="2568" spans="1:17" s="94" customFormat="1" ht="45" x14ac:dyDescent="0.25">
      <c r="A2568" s="276"/>
      <c r="B2568" s="279"/>
      <c r="C2568" s="269"/>
      <c r="D2568" s="208" t="s">
        <v>33</v>
      </c>
      <c r="E2568" s="96" t="s">
        <v>28</v>
      </c>
      <c r="F2568" s="206" t="s">
        <v>26</v>
      </c>
      <c r="G2568" s="168">
        <f>MROUND(H2568*K2568*I2568/L2568,0.00000001)</f>
        <v>8.9688249999999997E-2</v>
      </c>
      <c r="H2568" s="182">
        <f>H2280</f>
        <v>71</v>
      </c>
      <c r="I2568" s="176">
        <f>I2563</f>
        <v>1.1053130000000001E-2</v>
      </c>
      <c r="J2568" s="182"/>
      <c r="K2568" s="184">
        <v>12</v>
      </c>
      <c r="L2568" s="184">
        <f>'норма часов'!$H$16</f>
        <v>105</v>
      </c>
      <c r="M2568" s="178" t="str">
        <f>CONCATENATE(H2568," ",F2568," ","в мес.","*",K2568,"мес.","*",I2568,"/",L2568,"чел.")</f>
        <v>71 шт в мес.*12мес.*0,01105313/105чел.</v>
      </c>
      <c r="N2568" s="133">
        <f>N2280</f>
        <v>2508.308321596242</v>
      </c>
      <c r="O2568" s="142">
        <f t="shared" si="347"/>
        <v>224.96578399999999</v>
      </c>
      <c r="P2568" s="93"/>
      <c r="Q2568" s="93">
        <f t="shared" si="344"/>
        <v>23621.407319999998</v>
      </c>
    </row>
    <row r="2569" spans="1:17" s="94" customFormat="1" ht="28.5" x14ac:dyDescent="0.25">
      <c r="A2569" s="276"/>
      <c r="B2569" s="279"/>
      <c r="C2569" s="201" t="s">
        <v>256</v>
      </c>
      <c r="D2569" s="208"/>
      <c r="E2569" s="96"/>
      <c r="F2569" s="206"/>
      <c r="G2569" s="168"/>
      <c r="H2569" s="182"/>
      <c r="I2569" s="176"/>
      <c r="J2569" s="182"/>
      <c r="K2569" s="184"/>
      <c r="L2569" s="184"/>
      <c r="M2569" s="178"/>
      <c r="N2569" s="139"/>
      <c r="O2569" s="140">
        <f>SUM(O2547:O2568)</f>
        <v>2544.3515249999996</v>
      </c>
      <c r="P2569" s="93"/>
      <c r="Q2569" s="93">
        <f t="shared" si="344"/>
        <v>0</v>
      </c>
    </row>
    <row r="2570" spans="1:17" s="94" customFormat="1" x14ac:dyDescent="0.25">
      <c r="A2570" s="276"/>
      <c r="B2570" s="279"/>
      <c r="C2570" s="198" t="s">
        <v>65</v>
      </c>
      <c r="D2570" s="208" t="s">
        <v>115</v>
      </c>
      <c r="E2570" s="96" t="s">
        <v>116</v>
      </c>
      <c r="F2570" s="206" t="s">
        <v>214</v>
      </c>
      <c r="G2570" s="168">
        <f>MROUND(H2570*K2570*I2570/L2570,0.0000000001)</f>
        <v>7.4740212E-3</v>
      </c>
      <c r="H2570" s="182">
        <f>H1610</f>
        <v>71</v>
      </c>
      <c r="I2570" s="176">
        <f>I2568</f>
        <v>1.1053130000000001E-2</v>
      </c>
      <c r="J2570" s="182"/>
      <c r="K2570" s="184">
        <v>1</v>
      </c>
      <c r="L2570" s="184">
        <f>'норма часов'!$H$16</f>
        <v>105</v>
      </c>
      <c r="M2570" s="178" t="str">
        <f>CONCATENATE(H2570," ",F2570," ","*",I2570,"/",L2570,"чел.")</f>
        <v>71 учреждений *0,01105313/105чел.</v>
      </c>
      <c r="N2570" s="133">
        <f>N1610</f>
        <v>59300</v>
      </c>
      <c r="O2570" s="142">
        <f>MROUND(G2570*N2570,0.000001)</f>
        <v>443.20945699999999</v>
      </c>
      <c r="P2570" s="93"/>
      <c r="Q2570" s="93">
        <f t="shared" si="344"/>
        <v>46536.992984999997</v>
      </c>
    </row>
    <row r="2571" spans="1:17" s="94" customFormat="1" x14ac:dyDescent="0.25">
      <c r="A2571" s="276"/>
      <c r="B2571" s="279"/>
      <c r="C2571" s="269" t="s">
        <v>66</v>
      </c>
      <c r="D2571" s="208" t="s">
        <v>34</v>
      </c>
      <c r="E2571" s="96" t="s">
        <v>47</v>
      </c>
      <c r="F2571" s="206" t="s">
        <v>215</v>
      </c>
      <c r="G2571" s="168">
        <f t="shared" ref="G2571:G2577" si="349">MROUND(H2571*K2571*I2571/L2571,0.00000001)</f>
        <v>8.9688249999999997E-2</v>
      </c>
      <c r="H2571" s="182">
        <f>H1611</f>
        <v>71</v>
      </c>
      <c r="I2571" s="176">
        <f t="shared" si="343"/>
        <v>1.1053130000000001E-2</v>
      </c>
      <c r="J2571" s="182"/>
      <c r="K2571" s="184">
        <v>12</v>
      </c>
      <c r="L2571" s="184">
        <f>'норма часов'!$H$16</f>
        <v>105</v>
      </c>
      <c r="M2571" s="178" t="str">
        <f>CONCATENATE(H2571," ",F2571," ","в мес.","*",K2571,"мес.","*",I2571,"/",L2571,"чел.")</f>
        <v>71 зданий в мес.*12мес.*0,01105313/105чел.</v>
      </c>
      <c r="N2571" s="133">
        <f>N1611</f>
        <v>4910.5833215962439</v>
      </c>
      <c r="O2571" s="142">
        <f>MROUND(G2571*N2571,0.000001)</f>
        <v>440.42162500000001</v>
      </c>
      <c r="P2571" s="93"/>
      <c r="Q2571" s="93">
        <f t="shared" si="344"/>
        <v>46244.270624999997</v>
      </c>
    </row>
    <row r="2572" spans="1:17" s="94" customFormat="1" x14ac:dyDescent="0.25">
      <c r="A2572" s="276"/>
      <c r="B2572" s="279"/>
      <c r="C2572" s="269"/>
      <c r="D2572" s="208" t="s">
        <v>117</v>
      </c>
      <c r="E2572" s="96" t="s">
        <v>19</v>
      </c>
      <c r="F2572" s="206" t="s">
        <v>216</v>
      </c>
      <c r="G2572" s="168">
        <f t="shared" si="349"/>
        <v>0.26190655000000002</v>
      </c>
      <c r="H2572" s="182">
        <f>H1612</f>
        <v>2488</v>
      </c>
      <c r="I2572" s="176">
        <f t="shared" si="343"/>
        <v>1.1053130000000001E-2</v>
      </c>
      <c r="J2572" s="182"/>
      <c r="K2572" s="184">
        <v>1</v>
      </c>
      <c r="L2572" s="184">
        <f>'норма часов'!$H$16</f>
        <v>105</v>
      </c>
      <c r="M2572" s="178" t="str">
        <f>CONCATENATE(H2572," ",F2572," ","*",I2572,"/",L2572,"чел.")</f>
        <v>2488 чел. в год *0,01105313/105чел.</v>
      </c>
      <c r="N2572" s="133">
        <f>N1612</f>
        <v>1938.2379903536978</v>
      </c>
      <c r="O2572" s="142">
        <f>MROUND(G2572*N2572,0.000001)</f>
        <v>507.637225</v>
      </c>
      <c r="P2572" s="93"/>
      <c r="Q2572" s="93">
        <f t="shared" si="344"/>
        <v>53301.908625000004</v>
      </c>
    </row>
    <row r="2573" spans="1:17" s="94" customFormat="1" ht="30" x14ac:dyDescent="0.25">
      <c r="A2573" s="276"/>
      <c r="B2573" s="279"/>
      <c r="C2573" s="269"/>
      <c r="D2573" s="208" t="s">
        <v>39</v>
      </c>
      <c r="E2573" s="96" t="s">
        <v>44</v>
      </c>
      <c r="F2573" s="206" t="s">
        <v>217</v>
      </c>
      <c r="G2573" s="168">
        <f t="shared" si="349"/>
        <v>7.3687500000000003E-3</v>
      </c>
      <c r="H2573" s="182">
        <f>H1997</f>
        <v>70</v>
      </c>
      <c r="I2573" s="176">
        <f t="shared" ref="I2573:I2589" si="350">I2572</f>
        <v>1.1053130000000001E-2</v>
      </c>
      <c r="J2573" s="182"/>
      <c r="K2573" s="184">
        <v>1</v>
      </c>
      <c r="L2573" s="184">
        <f>'норма часов'!$H$16</f>
        <v>105</v>
      </c>
      <c r="M2573" s="178" t="str">
        <f>CONCATENATE(H2573," ",F2573," (по 1 ЭЦП на 1 учреждение. Срок сертификата ЭЦП 1 год) ","*",I2573,"/",L2573,"чел.")</f>
        <v>70 ЭЦП (по 1 ЭЦП на 1 учреждение. Срок сертификата ЭЦП 1 год) *0,01105313/105чел.</v>
      </c>
      <c r="N2573" s="133">
        <f>N1613</f>
        <v>8099.5499999999965</v>
      </c>
      <c r="O2573" s="142">
        <f t="shared" ref="O2573:O2584" si="351">MROUND(G2573*N2573,0.000001)</f>
        <v>59.683558999999995</v>
      </c>
      <c r="P2573" s="93"/>
      <c r="Q2573" s="93">
        <f t="shared" si="344"/>
        <v>6266.7736949999999</v>
      </c>
    </row>
    <row r="2574" spans="1:17" s="94" customFormat="1" ht="30" x14ac:dyDescent="0.25">
      <c r="A2574" s="276"/>
      <c r="B2574" s="279"/>
      <c r="C2574" s="269"/>
      <c r="D2574" s="208" t="s">
        <v>37</v>
      </c>
      <c r="E2574" s="96" t="s">
        <v>42</v>
      </c>
      <c r="F2574" s="206" t="s">
        <v>218</v>
      </c>
      <c r="G2574" s="168">
        <f t="shared" si="349"/>
        <v>7.3687500000000003E-3</v>
      </c>
      <c r="H2574" s="182">
        <f>H1998</f>
        <v>70</v>
      </c>
      <c r="I2574" s="176">
        <f t="shared" si="350"/>
        <v>1.1053130000000001E-2</v>
      </c>
      <c r="J2574" s="182"/>
      <c r="K2574" s="184">
        <v>1</v>
      </c>
      <c r="L2574" s="184">
        <f>'норма часов'!$H$16</f>
        <v>105</v>
      </c>
      <c r="M2574" s="178" t="str">
        <f>CONCATENATE(H2574," ",F2574," (по 1 отчету на 1 учреждение) ","*",I2574,"/",L2574,"чел.")</f>
        <v>70 отчетов (по 1 отчету на 1 учреждение) *0,01105313/105чел.</v>
      </c>
      <c r="N2574" s="133">
        <f>N1998</f>
        <v>6840.8400000000101</v>
      </c>
      <c r="O2574" s="142">
        <f t="shared" si="351"/>
        <v>50.408439999999999</v>
      </c>
      <c r="P2574" s="93"/>
      <c r="Q2574" s="93">
        <f t="shared" ref="Q2574:Q2641" si="352">O2574*L2574</f>
        <v>5292.8861999999999</v>
      </c>
    </row>
    <row r="2575" spans="1:17" s="94" customFormat="1" ht="30" x14ac:dyDescent="0.25">
      <c r="A2575" s="276"/>
      <c r="B2575" s="279"/>
      <c r="C2575" s="269"/>
      <c r="D2575" s="208" t="s">
        <v>38</v>
      </c>
      <c r="E2575" s="96" t="s">
        <v>43</v>
      </c>
      <c r="F2575" s="206" t="s">
        <v>219</v>
      </c>
      <c r="G2575" s="168">
        <f t="shared" si="349"/>
        <v>3.8528050000000001E-2</v>
      </c>
      <c r="H2575" s="182">
        <f>H1999</f>
        <v>366</v>
      </c>
      <c r="I2575" s="176">
        <f t="shared" si="350"/>
        <v>1.1053130000000001E-2</v>
      </c>
      <c r="J2575" s="182"/>
      <c r="K2575" s="184">
        <v>1</v>
      </c>
      <c r="L2575" s="184">
        <f>'норма часов'!$H$16</f>
        <v>105</v>
      </c>
      <c r="M2575" s="178" t="str">
        <f>CONCATENATE(H2575," ",F2575," (заявленная потребность руководителями учреждений) ","*",I2575,"/",L2575,"чел.")</f>
        <v>366 мест (заявленная потребность руководителями учреждений) *0,01105313/105чел.</v>
      </c>
      <c r="N2575" s="133">
        <f>N1615</f>
        <v>1140.1400000000006</v>
      </c>
      <c r="O2575" s="142">
        <f t="shared" si="351"/>
        <v>43.927371000000001</v>
      </c>
      <c r="P2575" s="93"/>
      <c r="Q2575" s="93">
        <f t="shared" si="352"/>
        <v>4612.373955</v>
      </c>
    </row>
    <row r="2576" spans="1:17" s="94" customFormat="1" x14ac:dyDescent="0.25">
      <c r="A2576" s="276"/>
      <c r="B2576" s="279"/>
      <c r="C2576" s="269"/>
      <c r="D2576" s="208" t="s">
        <v>118</v>
      </c>
      <c r="E2576" s="96" t="s">
        <v>19</v>
      </c>
      <c r="F2576" s="206" t="s">
        <v>19</v>
      </c>
      <c r="G2576" s="168">
        <f t="shared" si="349"/>
        <v>0.26190655000000002</v>
      </c>
      <c r="H2576" s="182">
        <f>H2480</f>
        <v>2488</v>
      </c>
      <c r="I2576" s="176">
        <f t="shared" si="350"/>
        <v>1.1053130000000001E-2</v>
      </c>
      <c r="J2576" s="182"/>
      <c r="K2576" s="184">
        <v>1</v>
      </c>
      <c r="L2576" s="184">
        <f>'норма часов'!$H$16</f>
        <v>105</v>
      </c>
      <c r="M2576" s="178" t="str">
        <f>CONCATENATE(H2576," ",F2576," ","*",I2576,"/",L2576,"чел.")</f>
        <v>2488 чел. *0,01105313/105чел.</v>
      </c>
      <c r="N2576" s="133">
        <f>N1616</f>
        <v>513.06302652733109</v>
      </c>
      <c r="O2576" s="142">
        <f t="shared" si="351"/>
        <v>134.37456699999998</v>
      </c>
      <c r="P2576" s="93"/>
      <c r="Q2576" s="93">
        <f t="shared" si="352"/>
        <v>14109.329534999999</v>
      </c>
    </row>
    <row r="2577" spans="1:17" s="94" customFormat="1" ht="30" x14ac:dyDescent="0.25">
      <c r="A2577" s="276"/>
      <c r="B2577" s="279"/>
      <c r="C2577" s="269"/>
      <c r="D2577" s="208" t="s">
        <v>35</v>
      </c>
      <c r="E2577" s="96" t="s">
        <v>19</v>
      </c>
      <c r="F2577" s="206" t="s">
        <v>19</v>
      </c>
      <c r="G2577" s="168">
        <f t="shared" si="349"/>
        <v>1.915876E-2</v>
      </c>
      <c r="H2577" s="182">
        <f>H2001</f>
        <v>182</v>
      </c>
      <c r="I2577" s="176">
        <f t="shared" si="350"/>
        <v>1.1053130000000001E-2</v>
      </c>
      <c r="J2577" s="182"/>
      <c r="K2577" s="184">
        <v>1</v>
      </c>
      <c r="L2577" s="184">
        <f>'норма часов'!$H$16</f>
        <v>105</v>
      </c>
      <c r="M2577" s="178" t="str">
        <f>CONCATENATE(H2577," ",F2577," (заявленная потребность руководителями учреждений) ","*",I2577,"/",L2577,"чел.")</f>
        <v>182 чел. (заявленная потребность руководителями учреждений) *0,01105313/105чел.</v>
      </c>
      <c r="N2577" s="133">
        <f>N1617</f>
        <v>798.09791208791194</v>
      </c>
      <c r="O2577" s="142">
        <f t="shared" si="351"/>
        <v>15.290566</v>
      </c>
      <c r="P2577" s="93"/>
      <c r="Q2577" s="93">
        <f t="shared" si="352"/>
        <v>1605.5094300000001</v>
      </c>
    </row>
    <row r="2578" spans="1:17" s="94" customFormat="1" ht="30" x14ac:dyDescent="0.25">
      <c r="A2578" s="276"/>
      <c r="B2578" s="279"/>
      <c r="C2578" s="269"/>
      <c r="D2578" s="208" t="s">
        <v>36</v>
      </c>
      <c r="E2578" s="96" t="s">
        <v>19</v>
      </c>
      <c r="F2578" s="206" t="s">
        <v>19</v>
      </c>
      <c r="G2578" s="168">
        <f>MROUND(H2578*K2578*I2578/L2578,0.00000001)</f>
        <v>1.6105990000000001E-2</v>
      </c>
      <c r="H2578" s="182">
        <f>H2002</f>
        <v>153</v>
      </c>
      <c r="I2578" s="176">
        <f t="shared" si="350"/>
        <v>1.1053130000000001E-2</v>
      </c>
      <c r="J2578" s="182"/>
      <c r="K2578" s="184">
        <v>1</v>
      </c>
      <c r="L2578" s="184">
        <f>'норма часов'!$H$16</f>
        <v>105</v>
      </c>
      <c r="M2578" s="178" t="str">
        <f>CONCATENATE(H2578," ",F2578," (заявленная потребность руководителями учреждений) ","*",I2578,"/",L2578,"чел.")</f>
        <v>153 чел. (заявленная потребность руководителями учреждений) *0,01105313/105чел.</v>
      </c>
      <c r="N2578" s="133">
        <f>N1618</f>
        <v>1710.2100000000016</v>
      </c>
      <c r="O2578" s="142">
        <f t="shared" si="351"/>
        <v>27.544625</v>
      </c>
      <c r="P2578" s="93"/>
      <c r="Q2578" s="93">
        <f t="shared" si="352"/>
        <v>2892.1856250000001</v>
      </c>
    </row>
    <row r="2579" spans="1:17" s="94" customFormat="1" ht="30" x14ac:dyDescent="0.25">
      <c r="A2579" s="276"/>
      <c r="B2579" s="279"/>
      <c r="C2579" s="269"/>
      <c r="D2579" s="208" t="s">
        <v>119</v>
      </c>
      <c r="E2579" s="96" t="s">
        <v>19</v>
      </c>
      <c r="F2579" s="206" t="s">
        <v>19</v>
      </c>
      <c r="G2579" s="168">
        <f>MROUND(H2579*K2579*I2579/L2579,0.000001)</f>
        <v>1.2105999999999999E-2</v>
      </c>
      <c r="H2579" s="182">
        <f>H2003</f>
        <v>115</v>
      </c>
      <c r="I2579" s="176">
        <f t="shared" si="350"/>
        <v>1.1053130000000001E-2</v>
      </c>
      <c r="J2579" s="182"/>
      <c r="K2579" s="184">
        <v>1</v>
      </c>
      <c r="L2579" s="184">
        <f>'норма часов'!$H$16</f>
        <v>105</v>
      </c>
      <c r="M2579" s="178" t="str">
        <f>CONCATENATE(H2579," ",F2579," (заявленная потребность руководителями учреждений) ","*",I2579,"/",L2579,"чел.")</f>
        <v>115 чел. (заявленная потребность руководителями учреждений) *0,01105313/105чел.</v>
      </c>
      <c r="N2579" s="133">
        <f>N1619</f>
        <v>3648.4485217391343</v>
      </c>
      <c r="O2579" s="142">
        <f t="shared" si="351"/>
        <v>44.168118</v>
      </c>
      <c r="P2579" s="93"/>
      <c r="Q2579" s="93">
        <f t="shared" si="352"/>
        <v>4637.6523900000002</v>
      </c>
    </row>
    <row r="2580" spans="1:17" s="94" customFormat="1" ht="31.5" x14ac:dyDescent="0.25">
      <c r="A2580" s="276"/>
      <c r="B2580" s="279"/>
      <c r="C2580" s="269"/>
      <c r="D2580" s="211" t="s">
        <v>309</v>
      </c>
      <c r="E2580" s="96" t="s">
        <v>19</v>
      </c>
      <c r="F2580" s="206" t="s">
        <v>19</v>
      </c>
      <c r="G2580" s="168">
        <f>MROUND(H2580*K2580*I2580/L2580,0.000001)</f>
        <v>0.261907</v>
      </c>
      <c r="H2580" s="182">
        <f>H2004</f>
        <v>2488</v>
      </c>
      <c r="I2580" s="176">
        <f t="shared" si="350"/>
        <v>1.1053130000000001E-2</v>
      </c>
      <c r="J2580" s="182"/>
      <c r="K2580" s="184">
        <v>1</v>
      </c>
      <c r="L2580" s="184">
        <f>'норма часов'!$H$16</f>
        <v>105</v>
      </c>
      <c r="M2580" s="178" t="str">
        <f>CONCATENATE(H2580," ",F2580," (заявленная потребность руководителями учреждений) ","*",I2580,"/",L2580,"чел.")</f>
        <v>2488 чел. (заявленная потребность руководителями учреждений) *0,01105313/105чел.</v>
      </c>
      <c r="N2580" s="133">
        <f>$N$1620</f>
        <v>570.06999999999982</v>
      </c>
      <c r="O2580" s="142">
        <f t="shared" si="351"/>
        <v>149.30532299999999</v>
      </c>
      <c r="P2580" s="93"/>
      <c r="Q2580" s="93">
        <f t="shared" si="352"/>
        <v>15677.058914999998</v>
      </c>
    </row>
    <row r="2581" spans="1:17" s="94" customFormat="1" x14ac:dyDescent="0.25">
      <c r="A2581" s="276"/>
      <c r="B2581" s="279"/>
      <c r="C2581" s="269"/>
      <c r="D2581" s="166"/>
      <c r="E2581" s="166"/>
      <c r="F2581" s="206" t="s">
        <v>19</v>
      </c>
      <c r="G2581" s="168"/>
      <c r="H2581" s="182">
        <f>H2005</f>
        <v>0</v>
      </c>
      <c r="I2581" s="176">
        <f t="shared" si="350"/>
        <v>1.1053130000000001E-2</v>
      </c>
      <c r="J2581" s="182"/>
      <c r="K2581" s="184">
        <v>1</v>
      </c>
      <c r="L2581" s="184">
        <f>'норма часов'!$H$16</f>
        <v>105</v>
      </c>
      <c r="M2581" s="178"/>
      <c r="N2581" s="133">
        <f>N1621</f>
        <v>0</v>
      </c>
      <c r="O2581" s="142">
        <f t="shared" si="351"/>
        <v>0</v>
      </c>
      <c r="P2581" s="93"/>
      <c r="Q2581" s="93"/>
    </row>
    <row r="2582" spans="1:17" s="94" customFormat="1" x14ac:dyDescent="0.25">
      <c r="A2582" s="276"/>
      <c r="B2582" s="279"/>
      <c r="C2582" s="269"/>
      <c r="D2582" s="166" t="s">
        <v>287</v>
      </c>
      <c r="E2582" s="166" t="s">
        <v>26</v>
      </c>
      <c r="F2582" s="166" t="s">
        <v>26</v>
      </c>
      <c r="G2582" s="168">
        <f>MROUND(H2582*K2582*I2582/L2582,0.00000001)</f>
        <v>7.3687500000000003E-3</v>
      </c>
      <c r="H2582" s="182">
        <f>H1622</f>
        <v>70</v>
      </c>
      <c r="I2582" s="176">
        <f t="shared" si="350"/>
        <v>1.1053130000000001E-2</v>
      </c>
      <c r="J2582" s="182"/>
      <c r="K2582" s="184">
        <v>1</v>
      </c>
      <c r="L2582" s="184">
        <f>'норма часов'!$H$16</f>
        <v>105</v>
      </c>
      <c r="M2582" s="178" t="str">
        <f>CONCATENATE(H2582," ",F2582," ","*",I2582,"/",L2582,"чел.")</f>
        <v>70 шт *0,01105313/105чел.</v>
      </c>
      <c r="N2582" s="133">
        <f>N1622</f>
        <v>68260.180000000037</v>
      </c>
      <c r="O2582" s="142">
        <f t="shared" si="351"/>
        <v>502.99220099999997</v>
      </c>
      <c r="P2582" s="93"/>
      <c r="Q2582" s="93">
        <f t="shared" si="352"/>
        <v>52814.181104999996</v>
      </c>
    </row>
    <row r="2583" spans="1:17" s="94" customFormat="1" x14ac:dyDescent="0.25">
      <c r="A2583" s="276"/>
      <c r="B2583" s="279"/>
      <c r="C2583" s="269"/>
      <c r="D2583" s="166" t="s">
        <v>284</v>
      </c>
      <c r="E2583" s="166" t="s">
        <v>26</v>
      </c>
      <c r="F2583" s="206" t="s">
        <v>26</v>
      </c>
      <c r="G2583" s="168">
        <f>MROUND(H2583*K2583*I2583/L2583,0.00000001)</f>
        <v>7.3687500000000003E-3</v>
      </c>
      <c r="H2583" s="182">
        <f>$H$1623</f>
        <v>70</v>
      </c>
      <c r="I2583" s="176">
        <f t="shared" si="350"/>
        <v>1.1053130000000001E-2</v>
      </c>
      <c r="J2583" s="182"/>
      <c r="K2583" s="184">
        <v>1</v>
      </c>
      <c r="L2583" s="184">
        <f>'норма часов'!$H$16</f>
        <v>105</v>
      </c>
      <c r="M2583" s="178" t="str">
        <f>CONCATENATE(H2583," ",F2583," ","*",I2583,"/",L2583,"чел.")</f>
        <v>70 шт *0,01105313/105чел.</v>
      </c>
      <c r="N2583" s="133">
        <f>$N$1623</f>
        <v>24000</v>
      </c>
      <c r="O2583" s="142">
        <f t="shared" si="351"/>
        <v>176.85</v>
      </c>
      <c r="P2583" s="93"/>
      <c r="Q2583" s="93">
        <f t="shared" si="352"/>
        <v>18569.25</v>
      </c>
    </row>
    <row r="2584" spans="1:17" s="94" customFormat="1" x14ac:dyDescent="0.25">
      <c r="A2584" s="276"/>
      <c r="B2584" s="279"/>
      <c r="C2584" s="269"/>
      <c r="D2584" s="208" t="s">
        <v>121</v>
      </c>
      <c r="E2584" s="96" t="s">
        <v>122</v>
      </c>
      <c r="F2584" s="206" t="s">
        <v>220</v>
      </c>
      <c r="G2584" s="168">
        <f>MROUND(H2584*K2584*I2584/L2584,0.00000001)</f>
        <v>7.3687500000000003E-3</v>
      </c>
      <c r="H2584" s="182">
        <f>H1624</f>
        <v>70</v>
      </c>
      <c r="I2584" s="176">
        <f>I2580</f>
        <v>1.1053130000000001E-2</v>
      </c>
      <c r="J2584" s="182"/>
      <c r="K2584" s="184">
        <v>1</v>
      </c>
      <c r="L2584" s="184">
        <f>'норма часов'!$H$16</f>
        <v>105</v>
      </c>
      <c r="M2584" s="178" t="str">
        <f>CONCATENATE(H2584," ",F2584," ","*",I2584,"/",L2584,"чел.")</f>
        <v>70 сайтов *0,01105313/105чел.</v>
      </c>
      <c r="N2584" s="133">
        <f>N1624</f>
        <v>5928.7299999999959</v>
      </c>
      <c r="O2584" s="142">
        <f t="shared" si="351"/>
        <v>43.687328999999998</v>
      </c>
      <c r="P2584" s="93"/>
      <c r="Q2584" s="93">
        <f t="shared" si="352"/>
        <v>4587.1695449999997</v>
      </c>
    </row>
    <row r="2585" spans="1:17" s="94" customFormat="1" x14ac:dyDescent="0.25">
      <c r="A2585" s="276"/>
      <c r="B2585" s="279"/>
      <c r="C2585" s="201" t="s">
        <v>257</v>
      </c>
      <c r="D2585" s="208"/>
      <c r="E2585" s="96"/>
      <c r="F2585" s="206"/>
      <c r="G2585" s="168"/>
      <c r="H2585" s="182"/>
      <c r="I2585" s="176"/>
      <c r="J2585" s="182"/>
      <c r="K2585" s="184"/>
      <c r="L2585" s="184"/>
      <c r="M2585" s="178"/>
      <c r="N2585" s="139"/>
      <c r="O2585" s="140">
        <f>SUM(O2571:O2584)</f>
        <v>2196.2909489999997</v>
      </c>
      <c r="P2585" s="93"/>
      <c r="Q2585" s="93"/>
    </row>
    <row r="2586" spans="1:17" s="94" customFormat="1" ht="25.5" x14ac:dyDescent="0.25">
      <c r="A2586" s="276"/>
      <c r="B2586" s="279"/>
      <c r="C2586" s="198" t="s">
        <v>207</v>
      </c>
      <c r="D2586" s="166"/>
      <c r="E2586" s="166"/>
      <c r="F2586" s="210" t="s">
        <v>206</v>
      </c>
      <c r="G2586" s="168"/>
      <c r="H2586" s="182">
        <f>H1626</f>
        <v>0</v>
      </c>
      <c r="I2586" s="176">
        <f>I2584</f>
        <v>1.1053130000000001E-2</v>
      </c>
      <c r="J2586" s="182"/>
      <c r="K2586" s="184">
        <v>12</v>
      </c>
      <c r="L2586" s="184">
        <f>'норма часов'!$H$16</f>
        <v>105</v>
      </c>
      <c r="M2586" s="178"/>
      <c r="N2586" s="133">
        <v>50</v>
      </c>
      <c r="O2586" s="142">
        <f>MROUND(G2586*N2586,0.000001)</f>
        <v>0</v>
      </c>
      <c r="P2586" s="93"/>
      <c r="Q2586" s="93">
        <f t="shared" si="352"/>
        <v>0</v>
      </c>
    </row>
    <row r="2587" spans="1:17" s="94" customFormat="1" ht="30" x14ac:dyDescent="0.25">
      <c r="A2587" s="276"/>
      <c r="B2587" s="279"/>
      <c r="C2587" s="198" t="s">
        <v>67</v>
      </c>
      <c r="D2587" s="166" t="s">
        <v>124</v>
      </c>
      <c r="E2587" s="193" t="s">
        <v>26</v>
      </c>
      <c r="F2587" s="181" t="s">
        <v>26</v>
      </c>
      <c r="G2587" s="168">
        <f>MROUND(H2587*K2587*I2587/L2587,0.0000001)</f>
        <v>1.9264E-2</v>
      </c>
      <c r="H2587" s="171">
        <f>H2011</f>
        <v>183</v>
      </c>
      <c r="I2587" s="176">
        <f t="shared" si="350"/>
        <v>1.1053130000000001E-2</v>
      </c>
      <c r="J2587" s="182"/>
      <c r="K2587" s="184">
        <v>1</v>
      </c>
      <c r="L2587" s="184">
        <f>'норма часов'!$H$16</f>
        <v>105</v>
      </c>
      <c r="M2587" s="178" t="str">
        <f>CONCATENATE(H2587," ",F2587," ","*",I2587,"/",L2587,"чел.")</f>
        <v>183 шт *0,01105313/105чел.</v>
      </c>
      <c r="N2587" s="133">
        <f>N1627</f>
        <v>2242.8983606557385</v>
      </c>
      <c r="O2587" s="142">
        <f>MROUND(G2587*N2587,0.000001)</f>
        <v>43.207194000000001</v>
      </c>
      <c r="P2587" s="93"/>
      <c r="Q2587" s="93">
        <f t="shared" si="352"/>
        <v>4536.7553699999999</v>
      </c>
    </row>
    <row r="2588" spans="1:17" s="94" customFormat="1" x14ac:dyDescent="0.25">
      <c r="A2588" s="276"/>
      <c r="B2588" s="279"/>
      <c r="C2588" s="269" t="s">
        <v>226</v>
      </c>
      <c r="D2588" s="166" t="s">
        <v>40</v>
      </c>
      <c r="E2588" s="180" t="s">
        <v>26</v>
      </c>
      <c r="F2588" s="180" t="s">
        <v>48</v>
      </c>
      <c r="G2588" s="168">
        <f>MROUND(H2588*K2588*I2588/L2588,0.000001)</f>
        <v>2.9895999999999999E-2</v>
      </c>
      <c r="H2588" s="171">
        <f>H1628</f>
        <v>284</v>
      </c>
      <c r="I2588" s="176">
        <f>I2584</f>
        <v>1.1053130000000001E-2</v>
      </c>
      <c r="J2588" s="182"/>
      <c r="K2588" s="184">
        <v>1</v>
      </c>
      <c r="L2588" s="184">
        <f>'норма часов'!$H$16</f>
        <v>105</v>
      </c>
      <c r="M2588" s="178" t="str">
        <f>CONCATENATE(H2588," ",F2588," ","*",I2588,"/",L2588,"чел.")</f>
        <v>284 шт. *0,01105313/105чел.</v>
      </c>
      <c r="N2588" s="133">
        <f>N1628</f>
        <v>741.09003521126647</v>
      </c>
      <c r="O2588" s="142">
        <f>MROUND(G2588*N2588,0.000001)</f>
        <v>22.155628</v>
      </c>
      <c r="P2588" s="93"/>
      <c r="Q2588" s="93">
        <f t="shared" si="352"/>
        <v>2326.34094</v>
      </c>
    </row>
    <row r="2589" spans="1:17" s="94" customFormat="1" x14ac:dyDescent="0.25">
      <c r="A2589" s="276"/>
      <c r="B2589" s="279"/>
      <c r="C2589" s="269"/>
      <c r="D2589" s="166"/>
      <c r="E2589" s="180"/>
      <c r="F2589" s="180" t="s">
        <v>48</v>
      </c>
      <c r="G2589" s="168"/>
      <c r="H2589" s="171">
        <f>H2013</f>
        <v>0</v>
      </c>
      <c r="I2589" s="176">
        <f t="shared" si="350"/>
        <v>1.1053130000000001E-2</v>
      </c>
      <c r="J2589" s="182"/>
      <c r="K2589" s="184">
        <v>1</v>
      </c>
      <c r="L2589" s="184">
        <f>'норма часов'!$H$16</f>
        <v>105</v>
      </c>
      <c r="M2589" s="178"/>
      <c r="N2589" s="133">
        <f>N1629</f>
        <v>0</v>
      </c>
      <c r="O2589" s="142">
        <f>MROUND(G2589*N2589,0.000001)</f>
        <v>0</v>
      </c>
      <c r="P2589" s="93"/>
      <c r="Q2589" s="93"/>
    </row>
    <row r="2590" spans="1:17" s="94" customFormat="1" x14ac:dyDescent="0.25">
      <c r="A2590" s="277"/>
      <c r="B2590" s="280"/>
      <c r="C2590" s="221" t="s">
        <v>258</v>
      </c>
      <c r="D2590" s="166"/>
      <c r="E2590" s="180"/>
      <c r="F2590" s="180"/>
      <c r="G2590" s="168"/>
      <c r="H2590" s="171"/>
      <c r="I2590" s="176"/>
      <c r="J2590" s="182"/>
      <c r="K2590" s="184"/>
      <c r="L2590" s="184"/>
      <c r="M2590" s="178"/>
      <c r="N2590" s="139"/>
      <c r="O2590" s="140">
        <f>SUM(O2588:O2589)</f>
        <v>22.155628</v>
      </c>
      <c r="P2590" s="93"/>
      <c r="Q2590" s="93"/>
    </row>
    <row r="2591" spans="1:17" s="94" customFormat="1" x14ac:dyDescent="0.25">
      <c r="A2591" s="275" t="str">
        <f>CONCATENATE('норма часов'!$B$17,",  ",'норма часов'!$C$17,", ",'норма часов'!$D$17,", ",'норма часов'!$F$17)</f>
        <v>Присмотр и уход,  дети с туберкулезной интоксикацией, от 3 лет до 8 лет, группа круглосуточного пребывания</v>
      </c>
      <c r="B2591" s="278" t="str">
        <f>'норма часов'!$A$17</f>
        <v>880900О.99.0.ББ08АБ36000</v>
      </c>
      <c r="C2591" s="170"/>
      <c r="D2591" s="281" t="s">
        <v>15</v>
      </c>
      <c r="E2591" s="281"/>
      <c r="F2591" s="281"/>
      <c r="G2591" s="282"/>
      <c r="H2591" s="171"/>
      <c r="I2591" s="176"/>
      <c r="J2591" s="171"/>
      <c r="K2591" s="177"/>
      <c r="L2591" s="177"/>
      <c r="M2591" s="197"/>
      <c r="N2591" s="139"/>
      <c r="O2591" s="140">
        <f>O2592+O2597+O2608</f>
        <v>68982.580238999988</v>
      </c>
      <c r="P2591" s="93"/>
      <c r="Q2591" s="93">
        <f t="shared" si="352"/>
        <v>0</v>
      </c>
    </row>
    <row r="2592" spans="1:17" s="94" customFormat="1" x14ac:dyDescent="0.25">
      <c r="A2592" s="276"/>
      <c r="B2592" s="279"/>
      <c r="C2592" s="167"/>
      <c r="D2592" s="283" t="s">
        <v>49</v>
      </c>
      <c r="E2592" s="283"/>
      <c r="F2592" s="283"/>
      <c r="G2592" s="284"/>
      <c r="H2592" s="171"/>
      <c r="I2592" s="176"/>
      <c r="J2592" s="171"/>
      <c r="K2592" s="177"/>
      <c r="L2592" s="177"/>
      <c r="M2592" s="178"/>
      <c r="N2592" s="133"/>
      <c r="O2592" s="140">
        <f>O2594+O2596</f>
        <v>39588.198554999995</v>
      </c>
      <c r="P2592" s="93"/>
      <c r="Q2592" s="93">
        <f t="shared" si="352"/>
        <v>0</v>
      </c>
    </row>
    <row r="2593" spans="1:17" s="94" customFormat="1" x14ac:dyDescent="0.25">
      <c r="A2593" s="276"/>
      <c r="B2593" s="279"/>
      <c r="C2593" s="167">
        <v>211</v>
      </c>
      <c r="D2593" s="179" t="s">
        <v>73</v>
      </c>
      <c r="E2593" s="180" t="s">
        <v>87</v>
      </c>
      <c r="F2593" s="181" t="s">
        <v>87</v>
      </c>
      <c r="G2593" s="168">
        <f>MROUND(H2593*K2593*I2593/L2593,0.00000001)</f>
        <v>1.6338782000000001</v>
      </c>
      <c r="H2593" s="182">
        <f>H1537</f>
        <v>754.5</v>
      </c>
      <c r="I2593" s="183">
        <f>'норма часов'!$K$17</f>
        <v>5.4137780000000002E-3</v>
      </c>
      <c r="J2593" s="182"/>
      <c r="K2593" s="184">
        <v>12</v>
      </c>
      <c r="L2593" s="184">
        <f>'норма часов'!$H$17</f>
        <v>30</v>
      </c>
      <c r="M2593" s="178" t="str">
        <f>CONCATENATE(H2593," ",F2593," ","в мес.","*",K2593,"мес.","*",I2593,"/",L2593,"чел.")</f>
        <v>754,5 шт. ед в мес.*12мес.*0,005413778/30чел.</v>
      </c>
      <c r="N2593" s="133">
        <f>N1537</f>
        <v>18609.515968632655</v>
      </c>
      <c r="O2593" s="141">
        <f>MROUND(G2593*N2593,0.000001)</f>
        <v>30405.682453999998</v>
      </c>
      <c r="P2593" s="93"/>
      <c r="Q2593" s="93">
        <f t="shared" si="352"/>
        <v>912170.47361999995</v>
      </c>
    </row>
    <row r="2594" spans="1:17" s="94" customFormat="1" x14ac:dyDescent="0.25">
      <c r="A2594" s="276"/>
      <c r="B2594" s="279"/>
      <c r="C2594" s="170" t="s">
        <v>249</v>
      </c>
      <c r="D2594" s="179"/>
      <c r="E2594" s="180"/>
      <c r="F2594" s="181"/>
      <c r="G2594" s="168"/>
      <c r="H2594" s="182"/>
      <c r="I2594" s="217"/>
      <c r="J2594" s="182"/>
      <c r="K2594" s="184"/>
      <c r="L2594" s="184"/>
      <c r="M2594" s="178"/>
      <c r="N2594" s="139"/>
      <c r="O2594" s="140">
        <f>SUM(O2593)</f>
        <v>30405.682453999998</v>
      </c>
      <c r="P2594" s="93"/>
      <c r="Q2594" s="93">
        <f t="shared" si="352"/>
        <v>0</v>
      </c>
    </row>
    <row r="2595" spans="1:17" s="94" customFormat="1" x14ac:dyDescent="0.25">
      <c r="A2595" s="276"/>
      <c r="B2595" s="279"/>
      <c r="C2595" s="167">
        <v>213</v>
      </c>
      <c r="D2595" s="179" t="s">
        <v>74</v>
      </c>
      <c r="E2595" s="180" t="s">
        <v>75</v>
      </c>
      <c r="F2595" s="181"/>
      <c r="G2595" s="168">
        <v>30.2</v>
      </c>
      <c r="H2595" s="171"/>
      <c r="I2595" s="176">
        <f>I2593</f>
        <v>5.4137780000000002E-3</v>
      </c>
      <c r="J2595" s="171"/>
      <c r="K2595" s="177"/>
      <c r="L2595" s="184">
        <f>'норма часов'!$H$17</f>
        <v>30</v>
      </c>
      <c r="M2595" s="178"/>
      <c r="N2595" s="133"/>
      <c r="O2595" s="142">
        <f>MROUND(O2593*0.302,0.000001)</f>
        <v>9182.5161009999993</v>
      </c>
      <c r="P2595" s="93"/>
      <c r="Q2595" s="93">
        <f t="shared" si="352"/>
        <v>275475.48303</v>
      </c>
    </row>
    <row r="2596" spans="1:17" s="94" customFormat="1" x14ac:dyDescent="0.25">
      <c r="A2596" s="276"/>
      <c r="B2596" s="279"/>
      <c r="C2596" s="170" t="s">
        <v>250</v>
      </c>
      <c r="D2596" s="179"/>
      <c r="E2596" s="180"/>
      <c r="F2596" s="181"/>
      <c r="G2596" s="168"/>
      <c r="H2596" s="171"/>
      <c r="I2596" s="176"/>
      <c r="J2596" s="171"/>
      <c r="K2596" s="177"/>
      <c r="L2596" s="184"/>
      <c r="M2596" s="178"/>
      <c r="N2596" s="139"/>
      <c r="O2596" s="140">
        <f>SUM(O2595)</f>
        <v>9182.5161009999993</v>
      </c>
      <c r="P2596" s="93"/>
      <c r="Q2596" s="93">
        <f t="shared" si="352"/>
        <v>0</v>
      </c>
    </row>
    <row r="2597" spans="1:17" s="94" customFormat="1" x14ac:dyDescent="0.25">
      <c r="A2597" s="276"/>
      <c r="B2597" s="279"/>
      <c r="C2597" s="167"/>
      <c r="D2597" s="285" t="s">
        <v>50</v>
      </c>
      <c r="E2597" s="285"/>
      <c r="F2597" s="285"/>
      <c r="G2597" s="284"/>
      <c r="H2597" s="171"/>
      <c r="I2597" s="176">
        <f>I2595</f>
        <v>5.4137780000000002E-3</v>
      </c>
      <c r="J2597" s="171"/>
      <c r="K2597" s="177"/>
      <c r="L2597" s="184"/>
      <c r="M2597" s="178"/>
      <c r="N2597" s="133"/>
      <c r="O2597" s="140">
        <f>O2601+O2602+O2603+O2604+O2605++O2606</f>
        <v>29394.381683999996</v>
      </c>
      <c r="P2597" s="93"/>
      <c r="Q2597" s="93">
        <f t="shared" si="352"/>
        <v>0</v>
      </c>
    </row>
    <row r="2598" spans="1:17" s="94" customFormat="1" x14ac:dyDescent="0.25">
      <c r="A2598" s="276"/>
      <c r="B2598" s="279"/>
      <c r="C2598" s="270" t="s">
        <v>67</v>
      </c>
      <c r="D2598" s="166"/>
      <c r="E2598" s="193"/>
      <c r="F2598" s="181" t="s">
        <v>26</v>
      </c>
      <c r="G2598" s="168"/>
      <c r="H2598" s="171">
        <f>H2022</f>
        <v>0</v>
      </c>
      <c r="I2598" s="176">
        <f t="shared" ref="I2598:I2668" si="353">I2597</f>
        <v>5.4137780000000002E-3</v>
      </c>
      <c r="J2598" s="182"/>
      <c r="K2598" s="184">
        <v>1</v>
      </c>
      <c r="L2598" s="184">
        <f>'норма часов'!$H$17</f>
        <v>30</v>
      </c>
      <c r="M2598" s="178"/>
      <c r="N2598" s="133">
        <f>N1542</f>
        <v>0</v>
      </c>
      <c r="O2598" s="142">
        <f>MROUND(G2598*N2598,0.000001)</f>
        <v>0</v>
      </c>
      <c r="P2598" s="93"/>
      <c r="Q2598" s="93">
        <f t="shared" si="352"/>
        <v>0</v>
      </c>
    </row>
    <row r="2599" spans="1:17" s="94" customFormat="1" x14ac:dyDescent="0.25">
      <c r="A2599" s="276"/>
      <c r="B2599" s="279"/>
      <c r="C2599" s="270"/>
      <c r="D2599" s="166"/>
      <c r="E2599" s="193"/>
      <c r="F2599" s="181" t="s">
        <v>26</v>
      </c>
      <c r="G2599" s="168"/>
      <c r="H2599" s="171">
        <f>H2023</f>
        <v>0</v>
      </c>
      <c r="I2599" s="176">
        <f t="shared" si="353"/>
        <v>5.4137780000000002E-3</v>
      </c>
      <c r="J2599" s="182"/>
      <c r="K2599" s="184">
        <v>1</v>
      </c>
      <c r="L2599" s="184">
        <f>'норма часов'!$H$17</f>
        <v>30</v>
      </c>
      <c r="M2599" s="178"/>
      <c r="N2599" s="133">
        <f>N1543</f>
        <v>0</v>
      </c>
      <c r="O2599" s="142">
        <f>MROUND(G2599*N2599,0.000001)</f>
        <v>0</v>
      </c>
      <c r="P2599" s="93"/>
      <c r="Q2599" s="93">
        <f t="shared" si="352"/>
        <v>0</v>
      </c>
    </row>
    <row r="2600" spans="1:17" s="94" customFormat="1" x14ac:dyDescent="0.25">
      <c r="A2600" s="276"/>
      <c r="B2600" s="279"/>
      <c r="C2600" s="270"/>
      <c r="D2600" s="166"/>
      <c r="E2600" s="193"/>
      <c r="F2600" s="181" t="s">
        <v>26</v>
      </c>
      <c r="G2600" s="168"/>
      <c r="H2600" s="171">
        <f>H2024</f>
        <v>0</v>
      </c>
      <c r="I2600" s="176">
        <f t="shared" si="353"/>
        <v>5.4137780000000002E-3</v>
      </c>
      <c r="J2600" s="182"/>
      <c r="K2600" s="184">
        <v>1</v>
      </c>
      <c r="L2600" s="184">
        <f>'норма часов'!$H$17</f>
        <v>30</v>
      </c>
      <c r="M2600" s="178"/>
      <c r="N2600" s="133">
        <f>N1544</f>
        <v>0</v>
      </c>
      <c r="O2600" s="142">
        <f>MROUND(G2600*N2600,0.000001)</f>
        <v>0</v>
      </c>
      <c r="P2600" s="93"/>
      <c r="Q2600" s="93">
        <f t="shared" si="352"/>
        <v>0</v>
      </c>
    </row>
    <row r="2601" spans="1:17" s="94" customFormat="1" x14ac:dyDescent="0.25">
      <c r="A2601" s="276"/>
      <c r="B2601" s="279"/>
      <c r="C2601" s="170" t="s">
        <v>251</v>
      </c>
      <c r="D2601" s="166"/>
      <c r="E2601" s="193"/>
      <c r="F2601" s="181"/>
      <c r="G2601" s="168"/>
      <c r="H2601" s="171"/>
      <c r="I2601" s="176"/>
      <c r="J2601" s="182"/>
      <c r="K2601" s="184"/>
      <c r="L2601" s="184"/>
      <c r="M2601" s="178"/>
      <c r="N2601" s="139"/>
      <c r="O2601" s="140">
        <f>SUM(O2598:O2600)</f>
        <v>0</v>
      </c>
      <c r="P2601" s="93"/>
      <c r="Q2601" s="93">
        <f t="shared" si="352"/>
        <v>0</v>
      </c>
    </row>
    <row r="2602" spans="1:17" s="94" customFormat="1" x14ac:dyDescent="0.25">
      <c r="A2602" s="276"/>
      <c r="B2602" s="279"/>
      <c r="C2602" s="167" t="s">
        <v>91</v>
      </c>
      <c r="D2602" s="166"/>
      <c r="E2602" s="180"/>
      <c r="F2602" s="181">
        <v>0</v>
      </c>
      <c r="G2602" s="168"/>
      <c r="H2602" s="171"/>
      <c r="I2602" s="176">
        <f>I2600</f>
        <v>5.4137780000000002E-3</v>
      </c>
      <c r="J2602" s="182"/>
      <c r="K2602" s="184"/>
      <c r="L2602" s="184"/>
      <c r="M2602" s="178"/>
      <c r="N2602" s="133"/>
      <c r="O2602" s="142">
        <f>MROUND(G2602*N2602,0.000001)</f>
        <v>0</v>
      </c>
      <c r="P2602" s="93"/>
      <c r="Q2602" s="93">
        <f t="shared" si="352"/>
        <v>0</v>
      </c>
    </row>
    <row r="2603" spans="1:17" s="94" customFormat="1" ht="30" x14ac:dyDescent="0.25">
      <c r="A2603" s="276"/>
      <c r="B2603" s="279"/>
      <c r="C2603" s="167" t="s">
        <v>93</v>
      </c>
      <c r="D2603" s="218" t="s">
        <v>94</v>
      </c>
      <c r="E2603" s="180" t="s">
        <v>95</v>
      </c>
      <c r="F2603" s="181" t="s">
        <v>95</v>
      </c>
      <c r="G2603" s="196">
        <f>G1547</f>
        <v>247</v>
      </c>
      <c r="H2603" s="171">
        <f>H1547</f>
        <v>247</v>
      </c>
      <c r="I2603" s="176">
        <f t="shared" si="353"/>
        <v>5.4137780000000002E-3</v>
      </c>
      <c r="J2603" s="182"/>
      <c r="K2603" s="184">
        <v>1</v>
      </c>
      <c r="L2603" s="184">
        <f>'норма часов'!$H$17</f>
        <v>30</v>
      </c>
      <c r="M2603" s="178" t="str">
        <f>CONCATENATE(G2603,"- фактичесое посещение 1 ребенка в год")</f>
        <v>247- фактичесое посещение 1 ребенка в год</v>
      </c>
      <c r="N2603" s="133">
        <f>N2027</f>
        <v>103.30800858029397</v>
      </c>
      <c r="O2603" s="142">
        <f>MROUND(G2603*N2603,0.000001)</f>
        <v>25517.078118999998</v>
      </c>
      <c r="P2603" s="93"/>
      <c r="Q2603" s="93">
        <f t="shared" si="352"/>
        <v>765512.34356999991</v>
      </c>
    </row>
    <row r="2604" spans="1:17" s="94" customFormat="1" ht="30" x14ac:dyDescent="0.25">
      <c r="A2604" s="276"/>
      <c r="B2604" s="279"/>
      <c r="C2604" s="167" t="s">
        <v>96</v>
      </c>
      <c r="D2604" s="166" t="s">
        <v>97</v>
      </c>
      <c r="E2604" s="180" t="s">
        <v>98</v>
      </c>
      <c r="F2604" s="181" t="s">
        <v>203</v>
      </c>
      <c r="G2604" s="168">
        <f>MROUND(H2604*K2604*I2604/L2604,0.000001)</f>
        <v>3.6091849999999996</v>
      </c>
      <c r="H2604" s="171">
        <f>H2028</f>
        <v>20000</v>
      </c>
      <c r="I2604" s="176">
        <f t="shared" si="353"/>
        <v>5.4137780000000002E-3</v>
      </c>
      <c r="J2604" s="182"/>
      <c r="K2604" s="184">
        <v>1</v>
      </c>
      <c r="L2604" s="184">
        <f>'норма часов'!$H$17</f>
        <v>30</v>
      </c>
      <c r="M2604" s="178" t="str">
        <f>CONCATENATE(H2604," ",F2604," ","*",I2604,"/",L2604,"чел.")</f>
        <v>20000 компл. *0,005413778/30чел.</v>
      </c>
      <c r="N2604" s="133">
        <f>N1548</f>
        <v>402.27559200000002</v>
      </c>
      <c r="O2604" s="142">
        <f>MROUND(G2604*N2604,0.000001)</f>
        <v>1451.887033</v>
      </c>
      <c r="P2604" s="93"/>
      <c r="Q2604" s="93">
        <f t="shared" si="352"/>
        <v>43556.610990000001</v>
      </c>
    </row>
    <row r="2605" spans="1:17" s="94" customFormat="1" ht="30" x14ac:dyDescent="0.25">
      <c r="A2605" s="276"/>
      <c r="B2605" s="279"/>
      <c r="C2605" s="270" t="s">
        <v>85</v>
      </c>
      <c r="D2605" s="166" t="s">
        <v>99</v>
      </c>
      <c r="E2605" s="180" t="s">
        <v>202</v>
      </c>
      <c r="F2605" s="181" t="s">
        <v>204</v>
      </c>
      <c r="G2605" s="168">
        <f>MROUND(H2605*K2605*I2605/L2605,0.000001)</f>
        <v>1.0870869999999999</v>
      </c>
      <c r="H2605" s="171">
        <f>H2029</f>
        <v>502</v>
      </c>
      <c r="I2605" s="176">
        <f t="shared" si="353"/>
        <v>5.4137780000000002E-3</v>
      </c>
      <c r="J2605" s="182"/>
      <c r="K2605" s="184">
        <v>12</v>
      </c>
      <c r="L2605" s="184">
        <f>'норма часов'!$H$17</f>
        <v>30</v>
      </c>
      <c r="M2605" s="178" t="str">
        <f>CONCATENATE(H2605," ",F2605," ","*",I2605,"/",L2605,"чел.")</f>
        <v>502 гр. *0,005413778/30чел.</v>
      </c>
      <c r="N2605" s="133">
        <f>N1549</f>
        <v>2231.1153867861885</v>
      </c>
      <c r="O2605" s="142">
        <f>MROUND(G2605*N2605,0.000001)</f>
        <v>2425.4165319999997</v>
      </c>
      <c r="P2605" s="93"/>
      <c r="Q2605" s="93">
        <f t="shared" si="352"/>
        <v>72762.495959999986</v>
      </c>
    </row>
    <row r="2606" spans="1:17" s="94" customFormat="1" x14ac:dyDescent="0.25">
      <c r="A2606" s="276"/>
      <c r="B2606" s="279"/>
      <c r="C2606" s="270"/>
      <c r="D2606" s="166"/>
      <c r="E2606" s="180"/>
      <c r="F2606" s="181" t="s">
        <v>203</v>
      </c>
      <c r="G2606" s="168"/>
      <c r="H2606" s="171">
        <f>H2030</f>
        <v>0</v>
      </c>
      <c r="I2606" s="176">
        <f t="shared" si="353"/>
        <v>5.4137780000000002E-3</v>
      </c>
      <c r="J2606" s="182"/>
      <c r="K2606" s="184">
        <v>1</v>
      </c>
      <c r="L2606" s="184">
        <f>'норма часов'!$H$17</f>
        <v>30</v>
      </c>
      <c r="M2606" s="178"/>
      <c r="N2606" s="133">
        <f>N1838</f>
        <v>0</v>
      </c>
      <c r="O2606" s="142">
        <f>MROUND(G2606*N2606,0.000001)</f>
        <v>0</v>
      </c>
      <c r="P2606" s="93"/>
      <c r="Q2606" s="93">
        <f t="shared" si="352"/>
        <v>0</v>
      </c>
    </row>
    <row r="2607" spans="1:17" s="94" customFormat="1" x14ac:dyDescent="0.25">
      <c r="A2607" s="276"/>
      <c r="B2607" s="279"/>
      <c r="C2607" s="170" t="s">
        <v>259</v>
      </c>
      <c r="D2607" s="283"/>
      <c r="E2607" s="283"/>
      <c r="F2607" s="283"/>
      <c r="G2607" s="284"/>
      <c r="H2607" s="171"/>
      <c r="I2607" s="176">
        <f t="shared" si="353"/>
        <v>5.4137780000000002E-3</v>
      </c>
      <c r="J2607" s="171"/>
      <c r="K2607" s="177"/>
      <c r="L2607" s="184"/>
      <c r="M2607" s="197"/>
      <c r="N2607" s="133"/>
      <c r="O2607" s="140">
        <f>O2605+O2606</f>
        <v>2425.4165319999997</v>
      </c>
      <c r="P2607" s="93"/>
      <c r="Q2607" s="93">
        <f t="shared" si="352"/>
        <v>0</v>
      </c>
    </row>
    <row r="2608" spans="1:17" s="92" customFormat="1" x14ac:dyDescent="0.25">
      <c r="A2608" s="276"/>
      <c r="B2608" s="279"/>
      <c r="C2608" s="170"/>
      <c r="D2608" s="283" t="s">
        <v>51</v>
      </c>
      <c r="E2608" s="283"/>
      <c r="F2608" s="283"/>
      <c r="G2608" s="284"/>
      <c r="H2608" s="171"/>
      <c r="I2608" s="172">
        <f t="shared" si="353"/>
        <v>5.4137780000000002E-3</v>
      </c>
      <c r="J2608" s="173"/>
      <c r="K2608" s="174"/>
      <c r="L2608" s="184"/>
      <c r="M2608" s="175"/>
      <c r="N2608" s="139"/>
      <c r="O2608" s="140"/>
      <c r="P2608" s="91"/>
      <c r="Q2608" s="93">
        <f t="shared" si="352"/>
        <v>0</v>
      </c>
    </row>
    <row r="2609" spans="1:17" s="94" customFormat="1" x14ac:dyDescent="0.25">
      <c r="A2609" s="276"/>
      <c r="B2609" s="279"/>
      <c r="C2609" s="170"/>
      <c r="D2609" s="286" t="s">
        <v>5</v>
      </c>
      <c r="E2609" s="286"/>
      <c r="F2609" s="286"/>
      <c r="G2609" s="287"/>
      <c r="H2609" s="171"/>
      <c r="I2609" s="176">
        <f t="shared" si="353"/>
        <v>5.4137780000000002E-3</v>
      </c>
      <c r="J2609" s="171"/>
      <c r="K2609" s="177"/>
      <c r="L2609" s="184"/>
      <c r="M2609" s="197"/>
      <c r="N2609" s="139"/>
      <c r="O2609" s="140">
        <f>O2610+O2620+O2626+O2628+O2630+O2632+O2634</f>
        <v>92658.557396237127</v>
      </c>
      <c r="P2609" s="93"/>
      <c r="Q2609" s="93"/>
    </row>
    <row r="2610" spans="1:17" s="94" customFormat="1" x14ac:dyDescent="0.25">
      <c r="A2610" s="276"/>
      <c r="B2610" s="279"/>
      <c r="C2610" s="198" t="s">
        <v>57</v>
      </c>
      <c r="D2610" s="286" t="s">
        <v>6</v>
      </c>
      <c r="E2610" s="286"/>
      <c r="F2610" s="286"/>
      <c r="G2610" s="287"/>
      <c r="H2610" s="182"/>
      <c r="I2610" s="176">
        <f t="shared" si="353"/>
        <v>5.4137780000000002E-3</v>
      </c>
      <c r="J2610" s="182"/>
      <c r="K2610" s="184"/>
      <c r="L2610" s="184"/>
      <c r="M2610" s="197"/>
      <c r="N2610" s="133"/>
      <c r="O2610" s="140">
        <f>O2611+O2612+O2616+O2619</f>
        <v>34939.050781237136</v>
      </c>
      <c r="P2610" s="93"/>
      <c r="Q2610" s="93">
        <f t="shared" si="352"/>
        <v>0</v>
      </c>
    </row>
    <row r="2611" spans="1:17" s="94" customFormat="1" ht="30" x14ac:dyDescent="0.25">
      <c r="A2611" s="276"/>
      <c r="B2611" s="279"/>
      <c r="C2611" s="198" t="s">
        <v>59</v>
      </c>
      <c r="D2611" s="166" t="s">
        <v>7</v>
      </c>
      <c r="E2611" s="199" t="s">
        <v>8</v>
      </c>
      <c r="F2611" s="199" t="s">
        <v>8</v>
      </c>
      <c r="G2611" s="168">
        <f>MROUND(H2611*K2611*I2611/L2611,0.000001)</f>
        <v>702.25226199999997</v>
      </c>
      <c r="H2611" s="219">
        <f>H1555</f>
        <v>3891472.4332458824</v>
      </c>
      <c r="I2611" s="176">
        <f t="shared" si="353"/>
        <v>5.4137780000000002E-3</v>
      </c>
      <c r="J2611" s="182"/>
      <c r="K2611" s="184">
        <v>1</v>
      </c>
      <c r="L2611" s="184">
        <f>'норма часов'!$H$17</f>
        <v>30</v>
      </c>
      <c r="M2611" s="178" t="str">
        <f>CONCATENATE(H2611," ",F2611,"(лимиты выделенные УЖКХ) ","*",I2611,"/",L2611,"чел.")</f>
        <v>3891472,43324588 кВт час.(лимиты выделенные УЖКХ) *0,005413778/30чел.</v>
      </c>
      <c r="N2611" s="133">
        <f>N1555</f>
        <v>10.900877836777333</v>
      </c>
      <c r="O2611" s="142">
        <f>MROUND(G2611*N2611,0.000001)</f>
        <v>7655.1661189999995</v>
      </c>
      <c r="P2611" s="93"/>
      <c r="Q2611" s="93">
        <f t="shared" si="352"/>
        <v>229654.98356999998</v>
      </c>
    </row>
    <row r="2612" spans="1:17" s="94" customFormat="1" ht="30" x14ac:dyDescent="0.25">
      <c r="A2612" s="276"/>
      <c r="B2612" s="279"/>
      <c r="C2612" s="198" t="s">
        <v>60</v>
      </c>
      <c r="D2612" s="166" t="s">
        <v>9</v>
      </c>
      <c r="E2612" s="199" t="s">
        <v>10</v>
      </c>
      <c r="F2612" s="199" t="s">
        <v>10</v>
      </c>
      <c r="G2612" s="168">
        <f>MROUND(H2612*K2612*I2612/L2612,0.000001)</f>
        <v>5.3778030000000001</v>
      </c>
      <c r="H2612" s="182">
        <f>H1556</f>
        <v>29800.65</v>
      </c>
      <c r="I2612" s="176">
        <f t="shared" si="353"/>
        <v>5.4137780000000002E-3</v>
      </c>
      <c r="J2612" s="182"/>
      <c r="K2612" s="184">
        <v>1</v>
      </c>
      <c r="L2612" s="184">
        <f>'норма часов'!$H$17</f>
        <v>30</v>
      </c>
      <c r="M2612" s="178" t="str">
        <f>CONCATENATE(H2612," ",F2612,"(лимиты выделенные УЖКХ) ","*",I2612,"/",L2612,"чел.")</f>
        <v>29800,65 Гкал(лимиты выделенные УЖКХ) *0,005413778/30чел.</v>
      </c>
      <c r="N2612" s="133">
        <f>N1556</f>
        <v>2985.1699006565295</v>
      </c>
      <c r="O2612" s="142">
        <f>MROUND(G2612*N2612,0.000001)</f>
        <v>16053.655647</v>
      </c>
      <c r="P2612" s="93"/>
      <c r="Q2612" s="93">
        <f t="shared" si="352"/>
        <v>481609.66940999997</v>
      </c>
    </row>
    <row r="2613" spans="1:17" s="94" customFormat="1" ht="30" x14ac:dyDescent="0.25">
      <c r="A2613" s="276"/>
      <c r="B2613" s="279"/>
      <c r="C2613" s="269" t="s">
        <v>61</v>
      </c>
      <c r="D2613" s="166" t="s">
        <v>12</v>
      </c>
      <c r="E2613" s="200" t="s">
        <v>11</v>
      </c>
      <c r="F2613" s="200" t="s">
        <v>11</v>
      </c>
      <c r="G2613" s="168">
        <f>MROUND(H2613*K2613*I2613/L2613,0.000001)</f>
        <v>41.115296000000001</v>
      </c>
      <c r="H2613" s="182">
        <f>H1653</f>
        <v>227836.99175999995</v>
      </c>
      <c r="I2613" s="176">
        <f t="shared" si="353"/>
        <v>5.4137780000000002E-3</v>
      </c>
      <c r="J2613" s="182"/>
      <c r="K2613" s="184">
        <v>1</v>
      </c>
      <c r="L2613" s="184">
        <f>'норма часов'!$H$17</f>
        <v>30</v>
      </c>
      <c r="M2613" s="178" t="str">
        <f>CONCATENATE(H2613," ",F2613,"(лимиты выделенные УЖКХ) ","*",I2613,"/",L2613,"чел.")</f>
        <v>227836,99176 м3(лимиты выделенные УЖКХ) *0,005413778/30чел.</v>
      </c>
      <c r="N2613" s="133">
        <f>N1653</f>
        <v>54.214179999999992</v>
      </c>
      <c r="O2613" s="142">
        <f>MROUND(G2613*N2613,0.000001)</f>
        <v>2229.0320579999998</v>
      </c>
      <c r="P2613" s="93"/>
      <c r="Q2613" s="93">
        <f t="shared" si="352"/>
        <v>66870.961739999999</v>
      </c>
    </row>
    <row r="2614" spans="1:17" s="94" customFormat="1" ht="30" x14ac:dyDescent="0.25">
      <c r="A2614" s="276"/>
      <c r="B2614" s="279"/>
      <c r="C2614" s="269"/>
      <c r="D2614" s="166" t="s">
        <v>17</v>
      </c>
      <c r="E2614" s="200" t="s">
        <v>11</v>
      </c>
      <c r="F2614" s="200" t="s">
        <v>11</v>
      </c>
      <c r="G2614" s="168">
        <f>MROUND(H2614*K2614*I2614/L2614,0.000000000000001)</f>
        <v>5.6322367989315003E-2</v>
      </c>
      <c r="H2614" s="182">
        <f>H2038</f>
        <v>26.008809369960769</v>
      </c>
      <c r="I2614" s="176">
        <f t="shared" si="353"/>
        <v>5.4137780000000002E-3</v>
      </c>
      <c r="J2614" s="182"/>
      <c r="K2614" s="184">
        <v>12</v>
      </c>
      <c r="L2614" s="184">
        <f>'норма часов'!$H$17</f>
        <v>30</v>
      </c>
      <c r="M2614" s="178" t="str">
        <f>CONCATENATE(H2614," ",F2614,"(лимиты выделенные УЖКХ) ","*",I2614,"/",L2614,"чел.")</f>
        <v>26,0088093699608 м3(лимиты выделенные УЖКХ) *0,005413778/30чел.</v>
      </c>
      <c r="N2614" s="133">
        <f>N1558</f>
        <v>60140.397503878732</v>
      </c>
      <c r="O2614" s="142">
        <f>MROUND(G2614*N2614,0.0000000000001)</f>
        <v>3387.2495992371396</v>
      </c>
      <c r="P2614" s="93"/>
      <c r="Q2614" s="93">
        <f t="shared" si="352"/>
        <v>101617.48797711419</v>
      </c>
    </row>
    <row r="2615" spans="1:17" s="94" customFormat="1" ht="30" x14ac:dyDescent="0.25">
      <c r="A2615" s="276"/>
      <c r="B2615" s="279"/>
      <c r="C2615" s="269"/>
      <c r="D2615" s="166" t="s">
        <v>13</v>
      </c>
      <c r="E2615" s="200" t="s">
        <v>11</v>
      </c>
      <c r="F2615" s="200" t="s">
        <v>11</v>
      </c>
      <c r="G2615" s="168">
        <f>MROUND(H2615*K2615*I2615/L2615,0.000001)</f>
        <v>41.115296000000001</v>
      </c>
      <c r="H2615" s="182">
        <f>H1655</f>
        <v>227836.99175999995</v>
      </c>
      <c r="I2615" s="176">
        <f t="shared" si="353"/>
        <v>5.4137780000000002E-3</v>
      </c>
      <c r="J2615" s="182"/>
      <c r="K2615" s="184">
        <v>1</v>
      </c>
      <c r="L2615" s="184">
        <f>'норма часов'!$H$17</f>
        <v>30</v>
      </c>
      <c r="M2615" s="178" t="str">
        <f>CONCATENATE(H2615," ",F2615,"(лимиты выделенные УЖКХ) ","*",I2615,"/",L2615,"чел.")</f>
        <v>227836,99176 м3(лимиты выделенные УЖКХ) *0,005413778/30чел.</v>
      </c>
      <c r="N2615" s="133">
        <f>N1655</f>
        <v>114.50116551414543</v>
      </c>
      <c r="O2615" s="142">
        <f>MROUND(G2615*N2615,0.000001)</f>
        <v>4707.7493119999999</v>
      </c>
      <c r="P2615" s="93"/>
      <c r="Q2615" s="93">
        <f t="shared" si="352"/>
        <v>141232.47936</v>
      </c>
    </row>
    <row r="2616" spans="1:17" s="94" customFormat="1" ht="28.5" x14ac:dyDescent="0.25">
      <c r="A2616" s="276"/>
      <c r="B2616" s="279"/>
      <c r="C2616" s="201" t="s">
        <v>253</v>
      </c>
      <c r="D2616" s="166"/>
      <c r="E2616" s="200"/>
      <c r="F2616" s="200"/>
      <c r="G2616" s="168"/>
      <c r="H2616" s="182"/>
      <c r="I2616" s="176"/>
      <c r="J2616" s="182"/>
      <c r="K2616" s="184"/>
      <c r="L2616" s="184"/>
      <c r="M2616" s="178"/>
      <c r="N2616" s="139"/>
      <c r="O2616" s="140">
        <f>SUM(O2613:O2615)</f>
        <v>10324.030969237139</v>
      </c>
      <c r="P2616" s="93"/>
      <c r="Q2616" s="93">
        <f t="shared" si="352"/>
        <v>0</v>
      </c>
    </row>
    <row r="2617" spans="1:17" s="94" customFormat="1" x14ac:dyDescent="0.25">
      <c r="A2617" s="276"/>
      <c r="B2617" s="279"/>
      <c r="C2617" s="269" t="s">
        <v>208</v>
      </c>
      <c r="D2617" s="166" t="s">
        <v>21</v>
      </c>
      <c r="E2617" s="96" t="s">
        <v>11</v>
      </c>
      <c r="F2617" s="96" t="s">
        <v>11</v>
      </c>
      <c r="G2617" s="168">
        <f>MROUND(H2617*K2617*I2617/L2617,0.00000001)</f>
        <v>6.3104800000000003E-2</v>
      </c>
      <c r="H2617" s="182">
        <f>H1561</f>
        <v>349.68999999999994</v>
      </c>
      <c r="I2617" s="176">
        <f>I2615</f>
        <v>5.4137780000000002E-3</v>
      </c>
      <c r="J2617" s="182"/>
      <c r="K2617" s="184">
        <v>1</v>
      </c>
      <c r="L2617" s="184">
        <f>'норма часов'!$H$17</f>
        <v>30</v>
      </c>
      <c r="M2617" s="178" t="str">
        <f>CONCATENATE(H2617," ",F2617," ","*",I2617,"/",L2617,"чел.")</f>
        <v>349,69 м3 *0,005413778/30чел.</v>
      </c>
      <c r="N2617" s="133">
        <f>N1561</f>
        <v>9316.0943407017676</v>
      </c>
      <c r="O2617" s="142">
        <f>MROUND(G2617*N2617,0.000001)</f>
        <v>587.89026999999999</v>
      </c>
      <c r="P2617" s="93"/>
      <c r="Q2617" s="93">
        <f t="shared" si="352"/>
        <v>17636.7081</v>
      </c>
    </row>
    <row r="2618" spans="1:17" s="94" customFormat="1" ht="45" x14ac:dyDescent="0.25">
      <c r="A2618" s="276"/>
      <c r="B2618" s="279"/>
      <c r="C2618" s="269"/>
      <c r="D2618" s="166" t="s">
        <v>22</v>
      </c>
      <c r="E2618" s="96" t="s">
        <v>23</v>
      </c>
      <c r="F2618" s="96" t="s">
        <v>26</v>
      </c>
      <c r="G2618" s="168">
        <f>MROUND(H2618*K2618*I2618/L2618,0.0000001)</f>
        <v>5.1250399999999995E-2</v>
      </c>
      <c r="H2618" s="182">
        <f>H2522</f>
        <v>284</v>
      </c>
      <c r="I2618" s="176">
        <f t="shared" si="353"/>
        <v>5.4137780000000002E-3</v>
      </c>
      <c r="J2618" s="182"/>
      <c r="K2618" s="184">
        <v>1</v>
      </c>
      <c r="L2618" s="184">
        <f>'норма часов'!$H$17</f>
        <v>30</v>
      </c>
      <c r="M2618" s="178" t="str">
        <f>CONCATENATE(H2618," ",F2618,"(потребность из расчета 4 контейнера для уборки территории весной и осенью на 1 учреждение)","*",I2618,"/",L2618,"чел.")</f>
        <v>284 шт(потребность из расчета 4 контейнера для уборки территории весной и осенью на 1 учреждение)*0,005413778/30чел.</v>
      </c>
      <c r="N2618" s="133">
        <f>N2522</f>
        <v>6210.8349647887389</v>
      </c>
      <c r="O2618" s="142">
        <f>MROUND(G2618*N2618,0.000001)</f>
        <v>318.30777599999999</v>
      </c>
      <c r="P2618" s="93"/>
      <c r="Q2618" s="93">
        <f t="shared" si="352"/>
        <v>9549.2332800000004</v>
      </c>
    </row>
    <row r="2619" spans="1:17" s="94" customFormat="1" ht="28.5" x14ac:dyDescent="0.25">
      <c r="A2619" s="276"/>
      <c r="B2619" s="279"/>
      <c r="C2619" s="201" t="s">
        <v>254</v>
      </c>
      <c r="D2619" s="166"/>
      <c r="E2619" s="96"/>
      <c r="F2619" s="96"/>
      <c r="G2619" s="168"/>
      <c r="H2619" s="182"/>
      <c r="I2619" s="176"/>
      <c r="J2619" s="182"/>
      <c r="K2619" s="184"/>
      <c r="L2619" s="184"/>
      <c r="M2619" s="178"/>
      <c r="N2619" s="139"/>
      <c r="O2619" s="140">
        <f>SUM(O2617:O2618)</f>
        <v>906.19804599999998</v>
      </c>
      <c r="P2619" s="93"/>
      <c r="Q2619" s="93">
        <f t="shared" si="352"/>
        <v>0</v>
      </c>
    </row>
    <row r="2620" spans="1:17" s="94" customFormat="1" x14ac:dyDescent="0.25">
      <c r="A2620" s="276"/>
      <c r="B2620" s="279"/>
      <c r="C2620" s="198"/>
      <c r="D2620" s="285" t="s">
        <v>14</v>
      </c>
      <c r="E2620" s="285"/>
      <c r="F2620" s="285"/>
      <c r="G2620" s="284"/>
      <c r="H2620" s="204"/>
      <c r="I2620" s="176">
        <f>I2615</f>
        <v>5.4137780000000002E-3</v>
      </c>
      <c r="J2620" s="204"/>
      <c r="K2620" s="205"/>
      <c r="L2620" s="184"/>
      <c r="M2620" s="197"/>
      <c r="N2620" s="133"/>
      <c r="O2620" s="140">
        <f>O2624+O2625</f>
        <v>43162.055922999993</v>
      </c>
      <c r="P2620" s="93"/>
      <c r="Q2620" s="93"/>
    </row>
    <row r="2621" spans="1:17" s="94" customFormat="1" x14ac:dyDescent="0.25">
      <c r="A2621" s="276"/>
      <c r="B2621" s="279"/>
      <c r="C2621" s="269" t="s">
        <v>62</v>
      </c>
      <c r="D2621" s="166" t="s">
        <v>41</v>
      </c>
      <c r="E2621" s="193" t="s">
        <v>20</v>
      </c>
      <c r="F2621" s="193" t="s">
        <v>20</v>
      </c>
      <c r="G2621" s="168">
        <f>MROUND(H2621*K2621*I2621/L2621,0.00000001)</f>
        <v>6.25382996</v>
      </c>
      <c r="H2621" s="182">
        <f>H1661</f>
        <v>34655.078000000001</v>
      </c>
      <c r="I2621" s="176">
        <f t="shared" si="353"/>
        <v>5.4137780000000002E-3</v>
      </c>
      <c r="J2621" s="182"/>
      <c r="K2621" s="184">
        <v>1</v>
      </c>
      <c r="L2621" s="184">
        <f>'норма часов'!$H$17</f>
        <v>30</v>
      </c>
      <c r="M2621" s="178" t="str">
        <f>CONCATENATE(H2621," ",F2621," ","*",I2621,"/",L2621,"чел.")</f>
        <v>34655,078 м2 *0,005413778/30чел.</v>
      </c>
      <c r="N2621" s="133">
        <f>N1565</f>
        <v>1074.0378076771317</v>
      </c>
      <c r="O2621" s="142">
        <f>MROUND(G2621*N2621,0.000001)</f>
        <v>6716.8498199999995</v>
      </c>
      <c r="P2621" s="93"/>
      <c r="Q2621" s="93">
        <f t="shared" si="352"/>
        <v>201505.49459999998</v>
      </c>
    </row>
    <row r="2622" spans="1:17" s="94" customFormat="1" x14ac:dyDescent="0.25">
      <c r="A2622" s="276"/>
      <c r="B2622" s="279"/>
      <c r="C2622" s="269"/>
      <c r="D2622" s="166" t="s">
        <v>41</v>
      </c>
      <c r="E2622" s="193" t="s">
        <v>78</v>
      </c>
      <c r="F2622" s="193" t="s">
        <v>78</v>
      </c>
      <c r="G2622" s="168">
        <f>MROUND(H2622*K2622*I2622/L2622,0.00000001)</f>
        <v>1.7952087800000001</v>
      </c>
      <c r="H2622" s="182">
        <f>H1566</f>
        <v>9948</v>
      </c>
      <c r="I2622" s="176">
        <f t="shared" si="353"/>
        <v>5.4137780000000002E-3</v>
      </c>
      <c r="J2622" s="182"/>
      <c r="K2622" s="184">
        <v>1</v>
      </c>
      <c r="L2622" s="184">
        <f>'норма часов'!$H$17</f>
        <v>30</v>
      </c>
      <c r="M2622" s="178" t="str">
        <f>CONCATENATE(H2622," ",F2622," ","*",I2622,"/",L2622,"чел.")</f>
        <v>9948 погон.м. *0,005413778/30чел.</v>
      </c>
      <c r="N2622" s="133">
        <f>N1566</f>
        <v>2500</v>
      </c>
      <c r="O2622" s="142">
        <f>MROUND(G2622*N2622,0.000001)</f>
        <v>4488.0219499999994</v>
      </c>
      <c r="P2622" s="93"/>
      <c r="Q2622" s="93">
        <f t="shared" si="352"/>
        <v>134640.65849999999</v>
      </c>
    </row>
    <row r="2623" spans="1:17" s="94" customFormat="1" x14ac:dyDescent="0.25">
      <c r="A2623" s="276"/>
      <c r="B2623" s="279"/>
      <c r="C2623" s="269"/>
      <c r="D2623" s="166" t="s">
        <v>41</v>
      </c>
      <c r="E2623" s="193" t="s">
        <v>48</v>
      </c>
      <c r="F2623" s="193" t="s">
        <v>48</v>
      </c>
      <c r="G2623" s="168">
        <f>MROUND(H2623*K2623*I2623/L2623,0.0000000001)</f>
        <v>0.37210700790000001</v>
      </c>
      <c r="H2623" s="182">
        <f>H1567</f>
        <v>2062</v>
      </c>
      <c r="I2623" s="176">
        <f t="shared" si="353"/>
        <v>5.4137780000000002E-3</v>
      </c>
      <c r="J2623" s="182"/>
      <c r="K2623" s="184">
        <v>1</v>
      </c>
      <c r="L2623" s="184">
        <f>'норма часов'!$H$17</f>
        <v>30</v>
      </c>
      <c r="M2623" s="178" t="str">
        <f>CONCATENATE(H2623," ",F2623," ","*",I2623,"/",L2623,"чел.")</f>
        <v>2062 шт. *0,005413778/30чел.</v>
      </c>
      <c r="N2623" s="133">
        <f>N1567</f>
        <v>85881.704655674097</v>
      </c>
      <c r="O2623" s="142">
        <f>MROUND(G2623*N2623,0.000001)</f>
        <v>31957.184152999998</v>
      </c>
      <c r="P2623" s="93"/>
      <c r="Q2623" s="93">
        <f t="shared" si="352"/>
        <v>958715.52458999993</v>
      </c>
    </row>
    <row r="2624" spans="1:17" s="94" customFormat="1" ht="28.5" x14ac:dyDescent="0.25">
      <c r="A2624" s="276"/>
      <c r="B2624" s="279"/>
      <c r="C2624" s="201" t="s">
        <v>252</v>
      </c>
      <c r="D2624" s="166"/>
      <c r="E2624" s="193"/>
      <c r="F2624" s="193"/>
      <c r="G2624" s="168"/>
      <c r="H2624" s="182"/>
      <c r="I2624" s="176"/>
      <c r="J2624" s="182"/>
      <c r="K2624" s="184"/>
      <c r="L2624" s="184"/>
      <c r="M2624" s="178"/>
      <c r="N2624" s="139"/>
      <c r="O2624" s="140">
        <f>SUM(O2621:O2623)</f>
        <v>43162.055922999993</v>
      </c>
      <c r="P2624" s="93"/>
      <c r="Q2624" s="93">
        <f t="shared" si="352"/>
        <v>0</v>
      </c>
    </row>
    <row r="2625" spans="1:17" s="94" customFormat="1" x14ac:dyDescent="0.25">
      <c r="A2625" s="276"/>
      <c r="B2625" s="279"/>
      <c r="C2625" s="198" t="s">
        <v>63</v>
      </c>
      <c r="D2625" s="166"/>
      <c r="E2625" s="193"/>
      <c r="F2625" s="193" t="s">
        <v>20</v>
      </c>
      <c r="G2625" s="168"/>
      <c r="H2625" s="182">
        <f>H2529</f>
        <v>0</v>
      </c>
      <c r="I2625" s="176">
        <f>I2623</f>
        <v>5.4137780000000002E-3</v>
      </c>
      <c r="J2625" s="182"/>
      <c r="K2625" s="184">
        <v>12</v>
      </c>
      <c r="L2625" s="184">
        <f>'норма часов'!$H$17</f>
        <v>30</v>
      </c>
      <c r="M2625" s="178"/>
      <c r="N2625" s="133">
        <f>N2529</f>
        <v>0</v>
      </c>
      <c r="O2625" s="142">
        <f>MROUND(G2625*N2625,0.000001)</f>
        <v>0</v>
      </c>
      <c r="P2625" s="93"/>
      <c r="Q2625" s="93"/>
    </row>
    <row r="2626" spans="1:17" s="94" customFormat="1" x14ac:dyDescent="0.25">
      <c r="A2626" s="276"/>
      <c r="B2626" s="279"/>
      <c r="C2626" s="198"/>
      <c r="D2626" s="283" t="s">
        <v>52</v>
      </c>
      <c r="E2626" s="283"/>
      <c r="F2626" s="283"/>
      <c r="G2626" s="284"/>
      <c r="H2626" s="171"/>
      <c r="I2626" s="176">
        <f t="shared" si="353"/>
        <v>5.4137780000000002E-3</v>
      </c>
      <c r="J2626" s="171"/>
      <c r="K2626" s="177"/>
      <c r="L2626" s="184"/>
      <c r="M2626" s="197"/>
      <c r="N2626" s="133"/>
      <c r="O2626" s="140"/>
      <c r="P2626" s="93"/>
      <c r="Q2626" s="93">
        <f t="shared" si="352"/>
        <v>0</v>
      </c>
    </row>
    <row r="2627" spans="1:17" s="94" customFormat="1" x14ac:dyDescent="0.25">
      <c r="A2627" s="276"/>
      <c r="B2627" s="279"/>
      <c r="C2627" s="198"/>
      <c r="D2627" s="179"/>
      <c r="E2627" s="180"/>
      <c r="F2627" s="181"/>
      <c r="G2627" s="168"/>
      <c r="H2627" s="171"/>
      <c r="I2627" s="176">
        <f t="shared" si="353"/>
        <v>5.4137780000000002E-3</v>
      </c>
      <c r="J2627" s="171"/>
      <c r="K2627" s="177"/>
      <c r="L2627" s="184"/>
      <c r="M2627" s="197"/>
      <c r="N2627" s="133"/>
      <c r="O2627" s="142"/>
      <c r="P2627" s="93"/>
      <c r="Q2627" s="93">
        <f t="shared" si="352"/>
        <v>0</v>
      </c>
    </row>
    <row r="2628" spans="1:17" s="94" customFormat="1" x14ac:dyDescent="0.25">
      <c r="A2628" s="276"/>
      <c r="B2628" s="279"/>
      <c r="C2628" s="267" t="s">
        <v>101</v>
      </c>
      <c r="D2628" s="288" t="s">
        <v>53</v>
      </c>
      <c r="E2628" s="288"/>
      <c r="F2628" s="288"/>
      <c r="G2628" s="289"/>
      <c r="H2628" s="171"/>
      <c r="I2628" s="176">
        <f t="shared" si="353"/>
        <v>5.4137780000000002E-3</v>
      </c>
      <c r="J2628" s="171"/>
      <c r="K2628" s="177"/>
      <c r="L2628" s="184"/>
      <c r="M2628" s="197"/>
      <c r="N2628" s="133"/>
      <c r="O2628" s="140">
        <f>O2629</f>
        <v>66.385350000000003</v>
      </c>
      <c r="P2628" s="93"/>
      <c r="Q2628" s="93">
        <f t="shared" si="352"/>
        <v>0</v>
      </c>
    </row>
    <row r="2629" spans="1:17" s="94" customFormat="1" ht="45" x14ac:dyDescent="0.25">
      <c r="A2629" s="276"/>
      <c r="B2629" s="279"/>
      <c r="C2629" s="268"/>
      <c r="D2629" s="166" t="s">
        <v>286</v>
      </c>
      <c r="E2629" s="180" t="s">
        <v>26</v>
      </c>
      <c r="F2629" s="180" t="s">
        <v>26</v>
      </c>
      <c r="G2629" s="168">
        <f>MROUND(H2629*K2629*I2629/L2629,0.00000001)</f>
        <v>0.15158578</v>
      </c>
      <c r="H2629" s="171">
        <f>$H$1573</f>
        <v>70</v>
      </c>
      <c r="I2629" s="176">
        <f>I2627</f>
        <v>5.4137780000000002E-3</v>
      </c>
      <c r="J2629" s="171"/>
      <c r="K2629" s="177">
        <v>12</v>
      </c>
      <c r="L2629" s="184">
        <f>'норма часов'!$H$17</f>
        <v>30</v>
      </c>
      <c r="M2629" s="178" t="str">
        <f>CONCATENATE(H2629," ",F2629," ","в мес.","*",K2629,"мес.","*",I2629,"/",L2629,"чел.")</f>
        <v>70 шт в мес.*12мес.*0,005413778/30чел.</v>
      </c>
      <c r="N2629" s="133">
        <f>$N$1573</f>
        <v>437.93916666666689</v>
      </c>
      <c r="O2629" s="142">
        <f>MROUND(G2629*N2629,0.000001)</f>
        <v>66.385350000000003</v>
      </c>
      <c r="P2629" s="93"/>
      <c r="Q2629" s="93">
        <f t="shared" si="352"/>
        <v>1991.5605</v>
      </c>
    </row>
    <row r="2630" spans="1:17" s="94" customFormat="1" x14ac:dyDescent="0.25">
      <c r="A2630" s="276"/>
      <c r="B2630" s="279"/>
      <c r="C2630" s="269" t="s">
        <v>102</v>
      </c>
      <c r="D2630" s="288" t="s">
        <v>54</v>
      </c>
      <c r="E2630" s="288"/>
      <c r="F2630" s="288"/>
      <c r="G2630" s="289"/>
      <c r="H2630" s="171"/>
      <c r="I2630" s="176">
        <f>I2628</f>
        <v>5.4137780000000002E-3</v>
      </c>
      <c r="J2630" s="182"/>
      <c r="K2630" s="177"/>
      <c r="L2630" s="184"/>
      <c r="M2630" s="197"/>
      <c r="N2630" s="133"/>
      <c r="O2630" s="140">
        <f>O2631</f>
        <v>22.714655</v>
      </c>
      <c r="P2630" s="93"/>
      <c r="Q2630" s="93">
        <f t="shared" si="352"/>
        <v>0</v>
      </c>
    </row>
    <row r="2631" spans="1:17" s="94" customFormat="1" x14ac:dyDescent="0.25">
      <c r="A2631" s="276"/>
      <c r="B2631" s="279"/>
      <c r="C2631" s="269"/>
      <c r="D2631" s="179" t="s">
        <v>103</v>
      </c>
      <c r="E2631" s="180" t="s">
        <v>26</v>
      </c>
      <c r="F2631" s="180" t="s">
        <v>26</v>
      </c>
      <c r="G2631" s="168">
        <f>MROUND(H2631*K2631*I2631/L2631,0.00000001)</f>
        <v>8.6620399999999993E-3</v>
      </c>
      <c r="H2631" s="182">
        <v>4</v>
      </c>
      <c r="I2631" s="176">
        <f t="shared" si="353"/>
        <v>5.4137780000000002E-3</v>
      </c>
      <c r="J2631" s="182"/>
      <c r="K2631" s="184">
        <v>12</v>
      </c>
      <c r="L2631" s="184">
        <f>'норма часов'!$H$17</f>
        <v>30</v>
      </c>
      <c r="M2631" s="178" t="str">
        <f>CONCATENATE(H2631," ",F2631," ","в мес.","*",K2631,"мес.","*",I2631,"/",L2631,"чел.")</f>
        <v>4 шт в мес.*12мес.*0,005413778/30чел.</v>
      </c>
      <c r="N2631" s="133">
        <f>N1575</f>
        <v>2622.3216666666667</v>
      </c>
      <c r="O2631" s="142">
        <f>MROUND(G2631*N2631,0.000001)</f>
        <v>22.714655</v>
      </c>
      <c r="P2631" s="93"/>
      <c r="Q2631" s="93">
        <f t="shared" si="352"/>
        <v>681.43965000000003</v>
      </c>
    </row>
    <row r="2632" spans="1:17" s="94" customFormat="1" x14ac:dyDescent="0.25">
      <c r="A2632" s="276"/>
      <c r="B2632" s="279"/>
      <c r="C2632" s="198"/>
      <c r="D2632" s="283" t="s">
        <v>55</v>
      </c>
      <c r="E2632" s="283"/>
      <c r="F2632" s="283"/>
      <c r="G2632" s="284"/>
      <c r="H2632" s="171"/>
      <c r="I2632" s="176">
        <f t="shared" si="353"/>
        <v>5.4137780000000002E-3</v>
      </c>
      <c r="J2632" s="171"/>
      <c r="K2632" s="177"/>
      <c r="L2632" s="184"/>
      <c r="M2632" s="197"/>
      <c r="N2632" s="133"/>
      <c r="O2632" s="142"/>
      <c r="P2632" s="93"/>
      <c r="Q2632" s="93">
        <f t="shared" si="352"/>
        <v>0</v>
      </c>
    </row>
    <row r="2633" spans="1:17" s="94" customFormat="1" x14ac:dyDescent="0.25">
      <c r="A2633" s="276"/>
      <c r="B2633" s="279"/>
      <c r="C2633" s="198"/>
      <c r="D2633" s="166"/>
      <c r="E2633" s="96"/>
      <c r="F2633" s="206"/>
      <c r="G2633" s="161"/>
      <c r="H2633" s="171"/>
      <c r="I2633" s="176">
        <f t="shared" si="353"/>
        <v>5.4137780000000002E-3</v>
      </c>
      <c r="J2633" s="171"/>
      <c r="K2633" s="177"/>
      <c r="L2633" s="184"/>
      <c r="M2633" s="197"/>
      <c r="N2633" s="133"/>
      <c r="O2633" s="142"/>
      <c r="P2633" s="93"/>
      <c r="Q2633" s="93">
        <f t="shared" si="352"/>
        <v>0</v>
      </c>
    </row>
    <row r="2634" spans="1:17" s="94" customFormat="1" x14ac:dyDescent="0.25">
      <c r="A2634" s="276"/>
      <c r="B2634" s="279"/>
      <c r="C2634" s="198"/>
      <c r="D2634" s="288" t="s">
        <v>56</v>
      </c>
      <c r="E2634" s="288"/>
      <c r="F2634" s="288"/>
      <c r="G2634" s="289"/>
      <c r="H2634" s="182"/>
      <c r="I2634" s="176">
        <f t="shared" si="353"/>
        <v>5.4137780000000002E-3</v>
      </c>
      <c r="J2634" s="182"/>
      <c r="K2634" s="184"/>
      <c r="L2634" s="184"/>
      <c r="M2634" s="197"/>
      <c r="N2634" s="133"/>
      <c r="O2634" s="140">
        <f>O2642+O2665+O2666+O2681+O2682+O2683+O2686</f>
        <v>14468.350686999998</v>
      </c>
      <c r="P2634" s="93"/>
      <c r="Q2634" s="93"/>
    </row>
    <row r="2635" spans="1:17" s="94" customFormat="1" ht="45" x14ac:dyDescent="0.25">
      <c r="A2635" s="276"/>
      <c r="B2635" s="279"/>
      <c r="C2635" s="269" t="s">
        <v>64</v>
      </c>
      <c r="D2635" s="166" t="s">
        <v>24</v>
      </c>
      <c r="E2635" s="96" t="s">
        <v>20</v>
      </c>
      <c r="F2635" s="96" t="s">
        <v>209</v>
      </c>
      <c r="G2635" s="168">
        <f>MROUND(H2635*K2635*I2635/L2635,0.000001)</f>
        <v>271.59323899999998</v>
      </c>
      <c r="H2635" s="182">
        <f>H2251</f>
        <v>125417.61000000002</v>
      </c>
      <c r="I2635" s="176">
        <f t="shared" si="353"/>
        <v>5.4137780000000002E-3</v>
      </c>
      <c r="J2635" s="182"/>
      <c r="K2635" s="184">
        <v>12</v>
      </c>
      <c r="L2635" s="184">
        <f>'норма часов'!$H$17</f>
        <v>30</v>
      </c>
      <c r="M2635" s="178" t="str">
        <f>CONCATENATE(H2635," ",F2635," ","в мес.","*",K2635,"мес.","*",I2635,"/",L2635,"чел.")</f>
        <v>125417,61 м2 (обрабатываемая площадь) в мес.*12мес.*0,005413778/30чел.</v>
      </c>
      <c r="N2635" s="133">
        <f>N1579</f>
        <v>1.2085484114498219</v>
      </c>
      <c r="O2635" s="142">
        <f>MROUND(G2635*N2635,0.000001)</f>
        <v>328.23357799999997</v>
      </c>
      <c r="P2635" s="93"/>
      <c r="Q2635" s="93">
        <f t="shared" si="352"/>
        <v>9847.0073399999983</v>
      </c>
    </row>
    <row r="2636" spans="1:17" s="94" customFormat="1" ht="45" x14ac:dyDescent="0.25">
      <c r="A2636" s="276"/>
      <c r="B2636" s="279"/>
      <c r="C2636" s="269"/>
      <c r="D2636" s="166" t="s">
        <v>77</v>
      </c>
      <c r="E2636" s="96" t="s">
        <v>20</v>
      </c>
      <c r="F2636" s="96" t="s">
        <v>209</v>
      </c>
      <c r="G2636" s="168">
        <f>MROUND(H2636*K2636*I2636/L2636,0.000001)</f>
        <v>271.59323899999998</v>
      </c>
      <c r="H2636" s="182">
        <f>H2348</f>
        <v>125417.61000000002</v>
      </c>
      <c r="I2636" s="176">
        <f t="shared" si="353"/>
        <v>5.4137780000000002E-3</v>
      </c>
      <c r="J2636" s="182"/>
      <c r="K2636" s="184">
        <v>12</v>
      </c>
      <c r="L2636" s="184">
        <f>'норма часов'!$H$17</f>
        <v>30</v>
      </c>
      <c r="M2636" s="178" t="str">
        <f>CONCATENATE(H2636," ",F2636," ","в мес.","*",K2636,"мес.","*",I2636,"/",L2636,"чел.")</f>
        <v>125417,61 м2 (обрабатываемая площадь) в мес.*12мес.*0,005413778/30чел.</v>
      </c>
      <c r="N2636" s="133">
        <f>N1580</f>
        <v>1.5961959807717587</v>
      </c>
      <c r="O2636" s="142">
        <f>MROUND(G2636*N2636,0.000001)</f>
        <v>433.51603599999999</v>
      </c>
      <c r="P2636" s="93"/>
      <c r="Q2636" s="93">
        <f t="shared" si="352"/>
        <v>13005.48108</v>
      </c>
    </row>
    <row r="2637" spans="1:17" s="94" customFormat="1" ht="45" x14ac:dyDescent="0.25">
      <c r="A2637" s="276"/>
      <c r="B2637" s="279"/>
      <c r="C2637" s="269"/>
      <c r="D2637" s="166" t="s">
        <v>298</v>
      </c>
      <c r="E2637" s="96" t="s">
        <v>20</v>
      </c>
      <c r="F2637" s="96" t="s">
        <v>209</v>
      </c>
      <c r="G2637" s="168">
        <f>MROUND(H2637*K2637*I2637/L2637,0.00000001)</f>
        <v>271.59323913000003</v>
      </c>
      <c r="H2637" s="182">
        <f>H1581</f>
        <v>125417.61000000002</v>
      </c>
      <c r="I2637" s="176">
        <f>I2633</f>
        <v>5.4137780000000002E-3</v>
      </c>
      <c r="J2637" s="182"/>
      <c r="K2637" s="184">
        <v>12</v>
      </c>
      <c r="L2637" s="184">
        <f>'норма часов'!$H$17</f>
        <v>30</v>
      </c>
      <c r="M2637" s="178" t="str">
        <f t="shared" ref="M2637:M2639" si="354">CONCATENATE(H2637," ",F2637," ","в мес.","*",K2637,"мес.","*",I2637,"/",L2637,"чел.")</f>
        <v>125417,61 м2 (обрабатываемая площадь) в мес.*12мес.*0,005413778/30чел.</v>
      </c>
      <c r="N2637" s="133">
        <f>N1581</f>
        <v>0.57006999123435143</v>
      </c>
      <c r="O2637" s="142">
        <f t="shared" ref="O2637:O2639" si="355">MROUND(G2637*N2637,0.000001)</f>
        <v>154.827155</v>
      </c>
      <c r="P2637" s="93"/>
      <c r="Q2637" s="93">
        <f t="shared" si="352"/>
        <v>4644.8146500000003</v>
      </c>
    </row>
    <row r="2638" spans="1:17" s="94" customFormat="1" ht="45" x14ac:dyDescent="0.25">
      <c r="A2638" s="276"/>
      <c r="B2638" s="279"/>
      <c r="C2638" s="269"/>
      <c r="D2638" s="166" t="s">
        <v>299</v>
      </c>
      <c r="E2638" s="96" t="s">
        <v>20</v>
      </c>
      <c r="F2638" s="96" t="s">
        <v>209</v>
      </c>
      <c r="G2638" s="168">
        <f>MROUND(H2638*K2638*I2638/L2638,0.00000001)</f>
        <v>543.18647826000006</v>
      </c>
      <c r="H2638" s="182">
        <f>$H$1582</f>
        <v>125417.61000000002</v>
      </c>
      <c r="I2638" s="176">
        <f>I2634</f>
        <v>5.4137780000000002E-3</v>
      </c>
      <c r="J2638" s="182"/>
      <c r="K2638" s="184">
        <v>24</v>
      </c>
      <c r="L2638" s="184">
        <f>'норма часов'!$H$17</f>
        <v>30</v>
      </c>
      <c r="M2638" s="178" t="str">
        <f>CONCATENATE(H2638," ",F2638," ","в год","*",K2638," раза в год","*",I2638,"/",L2638,"чел.")</f>
        <v>125417,61 м2 (обрабатываемая площадь) в год*24 раза в год*0,005413778/30чел.</v>
      </c>
      <c r="N2638" s="133">
        <f>$N$1582</f>
        <v>2.3942939910910437</v>
      </c>
      <c r="O2638" s="142">
        <f t="shared" si="355"/>
        <v>1300.548121</v>
      </c>
      <c r="P2638" s="93"/>
      <c r="Q2638" s="93">
        <f t="shared" si="352"/>
        <v>39016.443630000002</v>
      </c>
    </row>
    <row r="2639" spans="1:17" s="94" customFormat="1" ht="45" x14ac:dyDescent="0.25">
      <c r="A2639" s="276"/>
      <c r="B2639" s="279"/>
      <c r="C2639" s="269"/>
      <c r="D2639" s="166" t="s">
        <v>300</v>
      </c>
      <c r="E2639" s="96" t="s">
        <v>280</v>
      </c>
      <c r="F2639" s="96" t="s">
        <v>281</v>
      </c>
      <c r="G2639" s="168">
        <f>MROUND(H2639*K2639*I2639/L2639,0.00000001)</f>
        <v>5.6303300000000002E-3</v>
      </c>
      <c r="H2639" s="182">
        <f>$H$1583</f>
        <v>31.200000000000021</v>
      </c>
      <c r="I2639" s="176">
        <f>I2635</f>
        <v>5.4137780000000002E-3</v>
      </c>
      <c r="J2639" s="182"/>
      <c r="K2639" s="184">
        <v>1</v>
      </c>
      <c r="L2639" s="184">
        <f>'норма часов'!$H$17</f>
        <v>30</v>
      </c>
      <c r="M2639" s="178" t="str">
        <f t="shared" si="354"/>
        <v>31,2 га (обрабатываемая площадь) в мес.*1мес.*0,005413778/30чел.</v>
      </c>
      <c r="N2639" s="133">
        <f>$N$1583</f>
        <v>570.07083333333367</v>
      </c>
      <c r="O2639" s="142">
        <f t="shared" si="355"/>
        <v>3.2096869999999997</v>
      </c>
      <c r="P2639" s="93"/>
      <c r="Q2639" s="93">
        <f t="shared" si="352"/>
        <v>96.290609999999987</v>
      </c>
    </row>
    <row r="2640" spans="1:17" s="94" customFormat="1" ht="45" x14ac:dyDescent="0.25">
      <c r="A2640" s="276"/>
      <c r="B2640" s="279"/>
      <c r="C2640" s="269"/>
      <c r="D2640" s="166" t="s">
        <v>276</v>
      </c>
      <c r="E2640" s="96" t="s">
        <v>280</v>
      </c>
      <c r="F2640" s="96" t="s">
        <v>281</v>
      </c>
      <c r="G2640" s="168">
        <f>MROUND(H2640*K2640*I2640/L2640,0.000001)</f>
        <v>5.6299999999999996E-3</v>
      </c>
      <c r="H2640" s="182">
        <f>H1584</f>
        <v>31.200000000000021</v>
      </c>
      <c r="I2640" s="176">
        <f>I2636</f>
        <v>5.4137780000000002E-3</v>
      </c>
      <c r="J2640" s="182"/>
      <c r="K2640" s="184">
        <v>1</v>
      </c>
      <c r="L2640" s="184">
        <f>'норма часов'!$H$17</f>
        <v>30</v>
      </c>
      <c r="M2640" s="178" t="str">
        <f>CONCATENATE(H2640," ",F2640," ","в мес.","*",K2640,"мес.","*",I2640,"/",L2640,"чел.")</f>
        <v>31,2 га (обрабатываемая площадь) в мес.*1мес.*0,005413778/30чел.</v>
      </c>
      <c r="N2640" s="133">
        <f>N1584</f>
        <v>3102.4108974358965</v>
      </c>
      <c r="O2640" s="142">
        <f>MROUND(G2640*N2640,0.000001)</f>
        <v>17.466573</v>
      </c>
      <c r="P2640" s="93"/>
      <c r="Q2640" s="93">
        <f t="shared" si="352"/>
        <v>523.99719000000005</v>
      </c>
    </row>
    <row r="2641" spans="1:17" s="94" customFormat="1" ht="25.5" x14ac:dyDescent="0.25">
      <c r="A2641" s="276"/>
      <c r="B2641" s="279"/>
      <c r="C2641" s="269"/>
      <c r="D2641" s="166" t="s">
        <v>105</v>
      </c>
      <c r="E2641" s="96" t="s">
        <v>106</v>
      </c>
      <c r="F2641" s="206" t="s">
        <v>210</v>
      </c>
      <c r="G2641" s="168">
        <f>MROUND(H2641*K2641*I2641/L2641,0.000001)</f>
        <v>43.609930999999996</v>
      </c>
      <c r="H2641" s="182">
        <f>H1969</f>
        <v>20138.400000000001</v>
      </c>
      <c r="I2641" s="176">
        <f>I2636</f>
        <v>5.4137780000000002E-3</v>
      </c>
      <c r="J2641" s="182"/>
      <c r="K2641" s="184">
        <v>12</v>
      </c>
      <c r="L2641" s="184">
        <f>'норма часов'!$H$17</f>
        <v>30</v>
      </c>
      <c r="M2641" s="178" t="str">
        <f>CONCATENATE(H2641," ",F2641," ","в мес.","*",K2641,"мес.","*",I2641,"/",L2641,"чел.")</f>
        <v>20138,4 кг стираемого белья в мес.*12мес.*0,005413778/30чел.</v>
      </c>
      <c r="N2641" s="133">
        <f>N1969</f>
        <v>74.109099862286286</v>
      </c>
      <c r="O2641" s="142">
        <f>MROUND(G2641*N2641,0.000001)</f>
        <v>3231.8927309999999</v>
      </c>
      <c r="P2641" s="93"/>
      <c r="Q2641" s="93">
        <f t="shared" si="352"/>
        <v>96956.781929999997</v>
      </c>
    </row>
    <row r="2642" spans="1:17" s="94" customFormat="1" ht="28.5" x14ac:dyDescent="0.25">
      <c r="A2642" s="276"/>
      <c r="B2642" s="279"/>
      <c r="C2642" s="201" t="s">
        <v>255</v>
      </c>
      <c r="D2642" s="166"/>
      <c r="E2642" s="96"/>
      <c r="F2642" s="206"/>
      <c r="G2642" s="168"/>
      <c r="H2642" s="182"/>
      <c r="I2642" s="176"/>
      <c r="J2642" s="182"/>
      <c r="K2642" s="184"/>
      <c r="L2642" s="184"/>
      <c r="M2642" s="178"/>
      <c r="N2642" s="139"/>
      <c r="O2642" s="140">
        <f>SUM(O2635:O2641)</f>
        <v>5469.6938810000001</v>
      </c>
      <c r="P2642" s="93"/>
      <c r="Q2642" s="93">
        <f t="shared" ref="Q2642:Q2708" si="356">O2642*L2642</f>
        <v>0</v>
      </c>
    </row>
    <row r="2643" spans="1:17" s="94" customFormat="1" ht="45" x14ac:dyDescent="0.25">
      <c r="A2643" s="276"/>
      <c r="B2643" s="279"/>
      <c r="C2643" s="269" t="s">
        <v>63</v>
      </c>
      <c r="D2643" s="208" t="s">
        <v>301</v>
      </c>
      <c r="E2643" s="96" t="s">
        <v>20</v>
      </c>
      <c r="F2643" s="96" t="s">
        <v>209</v>
      </c>
      <c r="G2643" s="168">
        <f>MROUND(H2643*K2643*I2643/L2643,0.000001)</f>
        <v>1.374708</v>
      </c>
      <c r="H2643" s="182">
        <f>H2067</f>
        <v>7617.8300000000008</v>
      </c>
      <c r="I2643" s="176">
        <f>I2641</f>
        <v>5.4137780000000002E-3</v>
      </c>
      <c r="J2643" s="182"/>
      <c r="K2643" s="184">
        <v>1</v>
      </c>
      <c r="L2643" s="184">
        <f>'норма часов'!$H$17</f>
        <v>30</v>
      </c>
      <c r="M2643" s="178" t="str">
        <f>CONCATENATE(H2643," ",F2643," ","*",I2643,"/",L2643,"чел.")</f>
        <v>7617,83 м2 (обрабатываемая площадь) *0,005413778/30чел.</v>
      </c>
      <c r="N2643" s="133">
        <f>N2067</f>
        <v>71.954072222667094</v>
      </c>
      <c r="O2643" s="142">
        <f t="shared" ref="O2643:O2664" si="357">MROUND(G2643*N2643,0.000001)</f>
        <v>98.915838999999991</v>
      </c>
      <c r="P2643" s="93"/>
      <c r="Q2643" s="93">
        <f t="shared" si="356"/>
        <v>2967.4751699999997</v>
      </c>
    </row>
    <row r="2644" spans="1:17" s="94" customFormat="1" ht="60" x14ac:dyDescent="0.25">
      <c r="A2644" s="276"/>
      <c r="B2644" s="279"/>
      <c r="C2644" s="269"/>
      <c r="D2644" s="166" t="s">
        <v>302</v>
      </c>
      <c r="E2644" s="96" t="s">
        <v>26</v>
      </c>
      <c r="F2644" s="206" t="s">
        <v>26</v>
      </c>
      <c r="G2644" s="168">
        <f>MROUND(H2644*K2644*I2644/L2644,0.000001)</f>
        <v>4.8719999999999996E-3</v>
      </c>
      <c r="H2644" s="182">
        <f>H2260</f>
        <v>27</v>
      </c>
      <c r="I2644" s="176">
        <f t="shared" si="353"/>
        <v>5.4137780000000002E-3</v>
      </c>
      <c r="J2644" s="182"/>
      <c r="K2644" s="184">
        <v>1</v>
      </c>
      <c r="L2644" s="184">
        <f>'норма часов'!$H$17</f>
        <v>30</v>
      </c>
      <c r="M2644" s="178" t="str">
        <f>CONCATENATE(H2644," ",F2644," ","*",I2644,"/",L2644,"чел.")</f>
        <v>27 шт *0,005413778/30чел.</v>
      </c>
      <c r="N2644" s="133">
        <f>N1588</f>
        <v>6840.8399999999974</v>
      </c>
      <c r="O2644" s="142">
        <f t="shared" si="357"/>
        <v>33.328572000000001</v>
      </c>
      <c r="P2644" s="93"/>
      <c r="Q2644" s="93">
        <f t="shared" si="356"/>
        <v>999.85716000000002</v>
      </c>
    </row>
    <row r="2645" spans="1:17" s="94" customFormat="1" ht="45" x14ac:dyDescent="0.25">
      <c r="A2645" s="276"/>
      <c r="B2645" s="279"/>
      <c r="C2645" s="269"/>
      <c r="D2645" s="208" t="s">
        <v>30</v>
      </c>
      <c r="E2645" s="96" t="s">
        <v>45</v>
      </c>
      <c r="F2645" s="206" t="s">
        <v>223</v>
      </c>
      <c r="G2645" s="168">
        <f>MROUND(H2645*K2645*I2645/L2645,0.00000001)</f>
        <v>5.1972270000000001E-2</v>
      </c>
      <c r="H2645" s="182">
        <f>H2261</f>
        <v>72</v>
      </c>
      <c r="I2645" s="176">
        <f t="shared" si="353"/>
        <v>5.4137780000000002E-3</v>
      </c>
      <c r="J2645" s="182"/>
      <c r="K2645" s="184">
        <v>4</v>
      </c>
      <c r="L2645" s="184">
        <f>'норма часов'!$H$17</f>
        <v>30</v>
      </c>
      <c r="M2645" s="178" t="str">
        <f>CONCATENATE(H2645," ",F2645," ","в кв.","*",K2645,"кв.","*",I2645,"/",L2645,"чел.")</f>
        <v>72 системы в кв.*4кв.*0,005413778/30чел.</v>
      </c>
      <c r="N2645" s="133">
        <f>N2261</f>
        <v>7250.9742013888936</v>
      </c>
      <c r="O2645" s="142">
        <f t="shared" si="357"/>
        <v>376.84958899999998</v>
      </c>
      <c r="P2645" s="93"/>
      <c r="Q2645" s="93">
        <f t="shared" si="356"/>
        <v>11305.487669999999</v>
      </c>
    </row>
    <row r="2646" spans="1:17" s="94" customFormat="1" ht="60" x14ac:dyDescent="0.25">
      <c r="A2646" s="276"/>
      <c r="B2646" s="279"/>
      <c r="C2646" s="269"/>
      <c r="D2646" s="208" t="s">
        <v>86</v>
      </c>
      <c r="E2646" s="96" t="s">
        <v>45</v>
      </c>
      <c r="F2646" s="206" t="s">
        <v>224</v>
      </c>
      <c r="G2646" s="168">
        <f>MROUND(H2646*K2646*I2646/L2646,0.000001)</f>
        <v>0.153751</v>
      </c>
      <c r="H2646" s="182">
        <f>H2454</f>
        <v>71</v>
      </c>
      <c r="I2646" s="176">
        <f t="shared" si="353"/>
        <v>5.4137780000000002E-3</v>
      </c>
      <c r="J2646" s="182"/>
      <c r="K2646" s="184">
        <v>12</v>
      </c>
      <c r="L2646" s="184">
        <f>'норма часов'!$H$17</f>
        <v>30</v>
      </c>
      <c r="M2646" s="178" t="str">
        <f>CONCATENATE(H2646," ",F2646," ","в мес.","*",K2646,"мес.","*",I2646,"/",L2646,"чел.")</f>
        <v>71 систем в мес.*12мес.*0,005413778/30чел.</v>
      </c>
      <c r="N2646" s="133">
        <f>N2454</f>
        <v>5985.4138028169009</v>
      </c>
      <c r="O2646" s="142">
        <f t="shared" si="357"/>
        <v>920.26335799999993</v>
      </c>
      <c r="P2646" s="93"/>
      <c r="Q2646" s="93">
        <f t="shared" si="356"/>
        <v>27607.900739999997</v>
      </c>
    </row>
    <row r="2647" spans="1:17" s="94" customFormat="1" ht="31.5" x14ac:dyDescent="0.25">
      <c r="A2647" s="276"/>
      <c r="B2647" s="279"/>
      <c r="C2647" s="269"/>
      <c r="D2647" s="211" t="s">
        <v>303</v>
      </c>
      <c r="E2647" s="96" t="s">
        <v>26</v>
      </c>
      <c r="F2647" s="206" t="s">
        <v>26</v>
      </c>
      <c r="G2647" s="168">
        <f>MROUND(H2647*K2647*I2647/L2647,0.000000001)</f>
        <v>7.2183700000000002E-4</v>
      </c>
      <c r="H2647" s="182">
        <f>H2551</f>
        <v>4</v>
      </c>
      <c r="I2647" s="176">
        <f t="shared" si="353"/>
        <v>5.4137780000000002E-3</v>
      </c>
      <c r="J2647" s="182"/>
      <c r="K2647" s="184">
        <v>1</v>
      </c>
      <c r="L2647" s="184">
        <f>'норма часов'!$H$17</f>
        <v>30</v>
      </c>
      <c r="M2647" s="178" t="str">
        <f>CONCATENATE(H2647," ",F2647," ","*",I2647,"/",L2647,"чел.")</f>
        <v>4 шт *0,005413778/30чел.</v>
      </c>
      <c r="N2647" s="133">
        <f>N1591</f>
        <v>71374.072499999995</v>
      </c>
      <c r="O2647" s="142">
        <f t="shared" si="357"/>
        <v>51.520446</v>
      </c>
      <c r="P2647" s="93"/>
      <c r="Q2647" s="93">
        <f t="shared" si="356"/>
        <v>1545.61338</v>
      </c>
    </row>
    <row r="2648" spans="1:17" s="94" customFormat="1" ht="30" x14ac:dyDescent="0.25">
      <c r="A2648" s="276"/>
      <c r="B2648" s="279"/>
      <c r="C2648" s="269"/>
      <c r="D2648" s="208" t="s">
        <v>108</v>
      </c>
      <c r="E2648" s="96" t="s">
        <v>26</v>
      </c>
      <c r="F2648" s="206" t="s">
        <v>26</v>
      </c>
      <c r="G2648" s="168">
        <f>MROUND(H2648*K2648*I2648/L2648,0.00000001)</f>
        <v>2.1655099999999998E-3</v>
      </c>
      <c r="H2648" s="182">
        <v>1</v>
      </c>
      <c r="I2648" s="176">
        <f t="shared" si="353"/>
        <v>5.4137780000000002E-3</v>
      </c>
      <c r="J2648" s="182"/>
      <c r="K2648" s="184">
        <v>12</v>
      </c>
      <c r="L2648" s="184">
        <f>'норма часов'!$H$17</f>
        <v>30</v>
      </c>
      <c r="M2648" s="178" t="str">
        <f>CONCATENATE(H2648," ",F2648," ","в мес.","*",K2648,"мес.","*",I2648,"/",L2648,"чел.")</f>
        <v>1 шт в мес.*12мес.*0,005413778/30чел.</v>
      </c>
      <c r="N2648" s="133">
        <f>N1592</f>
        <v>2907.3566666666666</v>
      </c>
      <c r="O2648" s="142">
        <f t="shared" si="357"/>
        <v>6.2959100000000001</v>
      </c>
      <c r="P2648" s="93"/>
      <c r="Q2648" s="93">
        <f t="shared" si="356"/>
        <v>188.87729999999999</v>
      </c>
    </row>
    <row r="2649" spans="1:17" s="94" customFormat="1" ht="31.5" x14ac:dyDescent="0.25">
      <c r="A2649" s="276"/>
      <c r="B2649" s="279"/>
      <c r="C2649" s="269"/>
      <c r="D2649" s="211" t="s">
        <v>304</v>
      </c>
      <c r="E2649" s="96" t="s">
        <v>26</v>
      </c>
      <c r="F2649" s="206" t="s">
        <v>26</v>
      </c>
      <c r="G2649" s="168">
        <f>MROUND(H2649*K2649*I2649/L2649,0.0000001)</f>
        <v>1.2812599999999999E-2</v>
      </c>
      <c r="H2649" s="182">
        <f>H2265</f>
        <v>71</v>
      </c>
      <c r="I2649" s="176">
        <f t="shared" si="353"/>
        <v>5.4137780000000002E-3</v>
      </c>
      <c r="J2649" s="182"/>
      <c r="K2649" s="184">
        <v>1</v>
      </c>
      <c r="L2649" s="184">
        <f>'норма часов'!$H$17</f>
        <v>30</v>
      </c>
      <c r="M2649" s="178" t="str">
        <f>CONCATENATE(H2649," ",F2649," ","*",I2649,"/",L2649,"чел.")</f>
        <v>71 шт *0,005413778/30чел.</v>
      </c>
      <c r="N2649" s="133">
        <f>N2265</f>
        <v>912.11000000000047</v>
      </c>
      <c r="O2649" s="142">
        <f t="shared" si="357"/>
        <v>11.686501</v>
      </c>
      <c r="P2649" s="93"/>
      <c r="Q2649" s="93">
        <f t="shared" si="356"/>
        <v>350.59503000000001</v>
      </c>
    </row>
    <row r="2650" spans="1:17" s="94" customFormat="1" ht="60" x14ac:dyDescent="0.25">
      <c r="A2650" s="276"/>
      <c r="B2650" s="279"/>
      <c r="C2650" s="269"/>
      <c r="D2650" s="208" t="s">
        <v>31</v>
      </c>
      <c r="E2650" s="96" t="s">
        <v>46</v>
      </c>
      <c r="F2650" s="206" t="s">
        <v>225</v>
      </c>
      <c r="G2650" s="168">
        <f>MROUND(H2650*K2650*I2650/L2650,0.00000001)</f>
        <v>1.5880419999999999E-2</v>
      </c>
      <c r="H2650" s="182">
        <f>H2458</f>
        <v>44</v>
      </c>
      <c r="I2650" s="176">
        <f t="shared" si="353"/>
        <v>5.4137780000000002E-3</v>
      </c>
      <c r="J2650" s="182"/>
      <c r="K2650" s="184">
        <v>2</v>
      </c>
      <c r="L2650" s="184">
        <f>'норма часов'!$H$17</f>
        <v>30</v>
      </c>
      <c r="M2650" s="178" t="str">
        <f>CONCATENATE(H2650," ",F2650," ","*",I2650,"/",L2650,"чел.")</f>
        <v>44 дымохода *0,005413778/30чел.</v>
      </c>
      <c r="N2650" s="133">
        <f>N2458</f>
        <v>4928.2551136363654</v>
      </c>
      <c r="O2650" s="142">
        <f t="shared" si="357"/>
        <v>78.262760999999998</v>
      </c>
      <c r="P2650" s="93"/>
      <c r="Q2650" s="93">
        <f t="shared" si="356"/>
        <v>2347.88283</v>
      </c>
    </row>
    <row r="2651" spans="1:17" s="94" customFormat="1" ht="30" x14ac:dyDescent="0.25">
      <c r="A2651" s="276"/>
      <c r="B2651" s="279"/>
      <c r="C2651" s="269"/>
      <c r="D2651" s="208" t="s">
        <v>109</v>
      </c>
      <c r="E2651" s="96" t="s">
        <v>45</v>
      </c>
      <c r="F2651" s="206" t="s">
        <v>211</v>
      </c>
      <c r="G2651" s="168">
        <f>MROUND(H2651*K2651*I2651/L2651,0.00000001)</f>
        <v>3.6092000000000003E-4</v>
      </c>
      <c r="H2651" s="182">
        <v>1</v>
      </c>
      <c r="I2651" s="176">
        <f t="shared" si="353"/>
        <v>5.4137780000000002E-3</v>
      </c>
      <c r="J2651" s="182"/>
      <c r="K2651" s="184">
        <v>2</v>
      </c>
      <c r="L2651" s="184">
        <f>'норма часов'!$H$17</f>
        <v>30</v>
      </c>
      <c r="M2651" s="178" t="str">
        <f>CONCATENATE(H2651," ",F2651," ","в мес.","*",K2651,"*",I2651,"/",L2651,"чел.")</f>
        <v>1  система(2 раза в год (зима, лето) в мес.*2*0,005413778/30чел.</v>
      </c>
      <c r="N2651" s="133">
        <f>N1595</f>
        <v>9378.1450000000004</v>
      </c>
      <c r="O2651" s="142">
        <f t="shared" si="357"/>
        <v>3.38476</v>
      </c>
      <c r="P2651" s="93"/>
      <c r="Q2651" s="93">
        <f t="shared" si="356"/>
        <v>101.5428</v>
      </c>
    </row>
    <row r="2652" spans="1:17" s="94" customFormat="1" ht="45" x14ac:dyDescent="0.25">
      <c r="A2652" s="276"/>
      <c r="B2652" s="279"/>
      <c r="C2652" s="269"/>
      <c r="D2652" s="208" t="s">
        <v>110</v>
      </c>
      <c r="E2652" s="96" t="s">
        <v>48</v>
      </c>
      <c r="F2652" s="206" t="s">
        <v>26</v>
      </c>
      <c r="G2652" s="168">
        <f>MROUND(H2652*K2652*I2652/L2652,0.000001)</f>
        <v>5.594E-3</v>
      </c>
      <c r="H2652" s="182">
        <f>H2268</f>
        <v>31</v>
      </c>
      <c r="I2652" s="176">
        <f t="shared" si="353"/>
        <v>5.4137780000000002E-3</v>
      </c>
      <c r="J2652" s="182"/>
      <c r="K2652" s="184">
        <v>1</v>
      </c>
      <c r="L2652" s="184">
        <f>'норма часов'!$H$17</f>
        <v>30</v>
      </c>
      <c r="M2652" s="178" t="str">
        <f>CONCATENATE(H2652," ",F2652," ","*",I2652,"/",L2652,"чел.")</f>
        <v>31 шт *0,005413778/30чел.</v>
      </c>
      <c r="N2652" s="133">
        <f>N1596</f>
        <v>12876.961935483876</v>
      </c>
      <c r="O2652" s="142">
        <f t="shared" si="357"/>
        <v>72.03372499999999</v>
      </c>
      <c r="P2652" s="93"/>
      <c r="Q2652" s="93">
        <f t="shared" si="356"/>
        <v>2161.0117499999997</v>
      </c>
    </row>
    <row r="2653" spans="1:17" s="94" customFormat="1" x14ac:dyDescent="0.25">
      <c r="A2653" s="276"/>
      <c r="B2653" s="279"/>
      <c r="C2653" s="269"/>
      <c r="D2653" s="208" t="s">
        <v>111</v>
      </c>
      <c r="E2653" s="96" t="s">
        <v>48</v>
      </c>
      <c r="F2653" s="206" t="s">
        <v>26</v>
      </c>
      <c r="G2653" s="168">
        <f>MROUND(H2653*K2653*I2653/L2653,0.000000001)</f>
        <v>7.471013600000001E-2</v>
      </c>
      <c r="H2653" s="182">
        <f>H1693</f>
        <v>414</v>
      </c>
      <c r="I2653" s="176">
        <f t="shared" si="353"/>
        <v>5.4137780000000002E-3</v>
      </c>
      <c r="J2653" s="182"/>
      <c r="K2653" s="184">
        <v>1</v>
      </c>
      <c r="L2653" s="184">
        <f>'норма часов'!$H$17</f>
        <v>30</v>
      </c>
      <c r="M2653" s="178" t="str">
        <f>CONCATENATE(H2653," ",F2653," ","*",I2653,"/",L2653,"чел.")</f>
        <v>414 шт *0,005413778/30чел.</v>
      </c>
      <c r="N2653" s="133">
        <f>N1597</f>
        <v>16978.17173913043</v>
      </c>
      <c r="O2653" s="142">
        <f t="shared" si="357"/>
        <v>1268.4415199999999</v>
      </c>
      <c r="P2653" s="93"/>
      <c r="Q2653" s="93">
        <f t="shared" si="356"/>
        <v>38053.245599999995</v>
      </c>
    </row>
    <row r="2654" spans="1:17" s="94" customFormat="1" ht="45" x14ac:dyDescent="0.25">
      <c r="A2654" s="276"/>
      <c r="B2654" s="279"/>
      <c r="C2654" s="269"/>
      <c r="D2654" s="208" t="s">
        <v>112</v>
      </c>
      <c r="E2654" s="96" t="s">
        <v>20</v>
      </c>
      <c r="F2654" s="96" t="s">
        <v>209</v>
      </c>
      <c r="G2654" s="168">
        <f>MROUND(H2654*K2654*I2654/L2654,0.00000001)</f>
        <v>2.634705E-2</v>
      </c>
      <c r="H2654" s="182">
        <f>H2270</f>
        <v>73</v>
      </c>
      <c r="I2654" s="176">
        <f t="shared" si="353"/>
        <v>5.4137780000000002E-3</v>
      </c>
      <c r="J2654" s="182"/>
      <c r="K2654" s="184">
        <v>2</v>
      </c>
      <c r="L2654" s="184">
        <f>'норма часов'!$H$17</f>
        <v>30</v>
      </c>
      <c r="M2654" s="178" t="str">
        <f>CONCATENATE(H2654," ",F2654," ","*",I2654,"/",L2654,"чел.")</f>
        <v>73 м2 (обрабатываемая площадь) *0,005413778/30чел.</v>
      </c>
      <c r="N2654" s="133">
        <f>N1598</f>
        <v>5700.7</v>
      </c>
      <c r="O2654" s="142">
        <f t="shared" si="357"/>
        <v>150.196628</v>
      </c>
      <c r="P2654" s="93"/>
      <c r="Q2654" s="93">
        <f t="shared" si="356"/>
        <v>4505.8988399999998</v>
      </c>
    </row>
    <row r="2655" spans="1:17" s="94" customFormat="1" ht="30" x14ac:dyDescent="0.25">
      <c r="A2655" s="276"/>
      <c r="B2655" s="279"/>
      <c r="C2655" s="269"/>
      <c r="D2655" s="208" t="s">
        <v>32</v>
      </c>
      <c r="E2655" s="96" t="s">
        <v>79</v>
      </c>
      <c r="F2655" s="206" t="s">
        <v>212</v>
      </c>
      <c r="G2655" s="168">
        <f>MROUND(H2655*K2655*I2655/L2655,0.00000001)</f>
        <v>1.281261E-2</v>
      </c>
      <c r="H2655" s="182">
        <f>H2463</f>
        <v>71</v>
      </c>
      <c r="I2655" s="176">
        <f t="shared" si="353"/>
        <v>5.4137780000000002E-3</v>
      </c>
      <c r="J2655" s="182"/>
      <c r="K2655" s="184">
        <v>1</v>
      </c>
      <c r="L2655" s="184">
        <f>'норма часов'!$H$17</f>
        <v>30</v>
      </c>
      <c r="M2655" s="178" t="str">
        <f>CONCATENATE(H2655," ",F2655," ","*",I2655,"/",L2655,"чел.")</f>
        <v>71 замеров(потребность) *0,005413778/30чел.</v>
      </c>
      <c r="N2655" s="133">
        <f>N1599</f>
        <v>12043.73239436621</v>
      </c>
      <c r="O2655" s="142">
        <f t="shared" si="357"/>
        <v>154.311646</v>
      </c>
      <c r="P2655" s="93"/>
      <c r="Q2655" s="93">
        <f t="shared" si="356"/>
        <v>4629.3493799999997</v>
      </c>
    </row>
    <row r="2656" spans="1:17" s="94" customFormat="1" ht="30" x14ac:dyDescent="0.25">
      <c r="A2656" s="276"/>
      <c r="B2656" s="279"/>
      <c r="C2656" s="269"/>
      <c r="D2656" s="208" t="s">
        <v>113</v>
      </c>
      <c r="E2656" s="96" t="s">
        <v>48</v>
      </c>
      <c r="F2656" s="206" t="s">
        <v>26</v>
      </c>
      <c r="G2656" s="168">
        <f>MROUND(H2656*K2656*I2656/L2656,0.00000001)</f>
        <v>7.5792890000000002E-2</v>
      </c>
      <c r="H2656" s="182">
        <f>H2176</f>
        <v>35</v>
      </c>
      <c r="I2656" s="176">
        <f t="shared" si="353"/>
        <v>5.4137780000000002E-3</v>
      </c>
      <c r="J2656" s="182"/>
      <c r="K2656" s="184">
        <v>12</v>
      </c>
      <c r="L2656" s="184">
        <f>'норма часов'!$H$17</f>
        <v>30</v>
      </c>
      <c r="M2656" s="178" t="str">
        <f>CONCATENATE(H2656," ",F2656," ","в мес.","*",K2656,"мес.","*",I2656,"/",L2656,"чел.")</f>
        <v>35 шт в мес.*12мес.*0,005413778/30чел.</v>
      </c>
      <c r="N2656" s="133">
        <f>N2080</f>
        <v>3007.4846428571418</v>
      </c>
      <c r="O2656" s="142">
        <f t="shared" si="357"/>
        <v>227.945953</v>
      </c>
      <c r="P2656" s="93"/>
      <c r="Q2656" s="93">
        <f t="shared" si="356"/>
        <v>6838.3785900000003</v>
      </c>
    </row>
    <row r="2657" spans="1:17" s="94" customFormat="1" x14ac:dyDescent="0.25">
      <c r="A2657" s="276"/>
      <c r="B2657" s="279"/>
      <c r="C2657" s="269"/>
      <c r="D2657" s="166" t="s">
        <v>25</v>
      </c>
      <c r="E2657" s="96" t="s">
        <v>26</v>
      </c>
      <c r="F2657" s="206" t="s">
        <v>26</v>
      </c>
      <c r="G2657" s="168">
        <f>MROUND(H2657*K2657*I2657/L2657,0.000001)</f>
        <v>0.115494</v>
      </c>
      <c r="H2657" s="182">
        <f>H1601</f>
        <v>640</v>
      </c>
      <c r="I2657" s="176">
        <f t="shared" si="353"/>
        <v>5.4137780000000002E-3</v>
      </c>
      <c r="J2657" s="182"/>
      <c r="K2657" s="184">
        <v>1</v>
      </c>
      <c r="L2657" s="184">
        <f>'норма часов'!$H$17</f>
        <v>30</v>
      </c>
      <c r="M2657" s="178" t="str">
        <f>CONCATENATE(H2657," ",F2657," ","*",I2657,"/",L2657,"чел.")</f>
        <v>640 шт *0,005413778/30чел.</v>
      </c>
      <c r="N2657" s="133">
        <f>N1601</f>
        <v>434.67837499999985</v>
      </c>
      <c r="O2657" s="142">
        <f t="shared" si="357"/>
        <v>50.202743999999996</v>
      </c>
      <c r="P2657" s="93"/>
      <c r="Q2657" s="93">
        <f t="shared" si="356"/>
        <v>1506.08232</v>
      </c>
    </row>
    <row r="2658" spans="1:17" s="94" customFormat="1" ht="30" x14ac:dyDescent="0.25">
      <c r="A2658" s="276"/>
      <c r="B2658" s="279"/>
      <c r="C2658" s="269"/>
      <c r="D2658" s="208" t="s">
        <v>80</v>
      </c>
      <c r="E2658" s="96" t="s">
        <v>81</v>
      </c>
      <c r="F2658" s="206" t="s">
        <v>213</v>
      </c>
      <c r="G2658" s="168">
        <f>MROUND(H2658*K2658*I2658/L2658,0.00000001)</f>
        <v>1.281261E-2</v>
      </c>
      <c r="H2658" s="182">
        <f>H2082</f>
        <v>71</v>
      </c>
      <c r="I2658" s="176">
        <f>I2656</f>
        <v>5.4137780000000002E-3</v>
      </c>
      <c r="J2658" s="182"/>
      <c r="K2658" s="184">
        <v>1</v>
      </c>
      <c r="L2658" s="184">
        <f>'норма часов'!$H$17</f>
        <v>30</v>
      </c>
      <c r="M2658" s="178" t="str">
        <f>CONCATENATE(H2658," ",F2658," ","*",I2658,"/",L2658,"чел.")</f>
        <v>71 отключений(потребность) *0,005413778/30чел.</v>
      </c>
      <c r="N2658" s="133">
        <f>N1602</f>
        <v>5130.6300000000028</v>
      </c>
      <c r="O2658" s="142">
        <f t="shared" si="357"/>
        <v>65.736761000000001</v>
      </c>
      <c r="P2658" s="93"/>
      <c r="Q2658" s="93">
        <f t="shared" si="356"/>
        <v>1972.10283</v>
      </c>
    </row>
    <row r="2659" spans="1:17" s="94" customFormat="1" ht="47.25" x14ac:dyDescent="0.25">
      <c r="A2659" s="276"/>
      <c r="B2659" s="279"/>
      <c r="C2659" s="269"/>
      <c r="D2659" s="211" t="s">
        <v>305</v>
      </c>
      <c r="E2659" s="96" t="s">
        <v>28</v>
      </c>
      <c r="F2659" s="96" t="s">
        <v>312</v>
      </c>
      <c r="G2659" s="168">
        <f>MROUND(H2659*K2659*I2659/L2659,0.00000001)</f>
        <v>2.5625220000000001E-2</v>
      </c>
      <c r="H2659" s="182">
        <f>H1603</f>
        <v>71</v>
      </c>
      <c r="I2659" s="176">
        <f>I2657</f>
        <v>5.4137780000000002E-3</v>
      </c>
      <c r="J2659" s="182"/>
      <c r="K2659" s="184">
        <v>2</v>
      </c>
      <c r="L2659" s="184">
        <f>'норма часов'!$H$17</f>
        <v>30</v>
      </c>
      <c r="M2659" s="178" t="str">
        <f>CONCATENATE(H2659," ",F2659," ","в год","*",K2659," раза в год","*",I2659,"/",L2659,"чел.")</f>
        <v>71 устройство в год*2 раза в год*0,005413778/30чел.</v>
      </c>
      <c r="N2659" s="133">
        <f>N1603</f>
        <v>2850.3500000000035</v>
      </c>
      <c r="O2659" s="142">
        <f t="shared" si="357"/>
        <v>73.040846000000002</v>
      </c>
      <c r="P2659" s="93"/>
      <c r="Q2659" s="93">
        <f t="shared" si="356"/>
        <v>2191.2253799999999</v>
      </c>
    </row>
    <row r="2660" spans="1:17" s="94" customFormat="1" ht="63" x14ac:dyDescent="0.25">
      <c r="A2660" s="276"/>
      <c r="B2660" s="279"/>
      <c r="C2660" s="269"/>
      <c r="D2660" s="211" t="s">
        <v>306</v>
      </c>
      <c r="E2660" s="96" t="s">
        <v>26</v>
      </c>
      <c r="F2660" s="206" t="s">
        <v>26</v>
      </c>
      <c r="G2660" s="168">
        <f>MROUND(H2660*K2660*I2660/L2660,0.0000000001)</f>
        <v>1.28126079E-2</v>
      </c>
      <c r="H2660" s="182">
        <f>H1604</f>
        <v>71</v>
      </c>
      <c r="I2660" s="176">
        <f>I2658</f>
        <v>5.4137780000000002E-3</v>
      </c>
      <c r="J2660" s="182"/>
      <c r="K2660" s="184">
        <v>1</v>
      </c>
      <c r="L2660" s="184">
        <f>'норма часов'!$H$17</f>
        <v>30</v>
      </c>
      <c r="M2660" s="178" t="str">
        <f>CONCATENATE(H2660," ",F2660," ","*",I2660,"/",L2660,"чел.")</f>
        <v>71 шт *0,005413778/30чел.</v>
      </c>
      <c r="N2660" s="133">
        <f>N1604</f>
        <v>6384.7801408450814</v>
      </c>
      <c r="O2660" s="142">
        <f t="shared" si="357"/>
        <v>81.805683999999999</v>
      </c>
      <c r="P2660" s="93"/>
      <c r="Q2660" s="93">
        <f t="shared" si="356"/>
        <v>2454.1705200000001</v>
      </c>
    </row>
    <row r="2661" spans="1:17" s="94" customFormat="1" ht="31.5" x14ac:dyDescent="0.25">
      <c r="A2661" s="276"/>
      <c r="B2661" s="279"/>
      <c r="C2661" s="269"/>
      <c r="D2661" s="209" t="s">
        <v>307</v>
      </c>
      <c r="E2661" s="96" t="s">
        <v>26</v>
      </c>
      <c r="F2661" s="206" t="s">
        <v>26</v>
      </c>
      <c r="G2661" s="168">
        <f>MROUND(H2661*K2661*I2661/L2661,0.00000001)</f>
        <v>1.281261E-2</v>
      </c>
      <c r="H2661" s="182">
        <f>$H$1605</f>
        <v>71</v>
      </c>
      <c r="I2661" s="176">
        <f>I2656</f>
        <v>5.4137780000000002E-3</v>
      </c>
      <c r="J2661" s="182"/>
      <c r="K2661" s="184">
        <v>1</v>
      </c>
      <c r="L2661" s="184">
        <f>'норма часов'!$H$17</f>
        <v>30</v>
      </c>
      <c r="M2661" s="178" t="str">
        <f>CONCATENATE(H2661," ",F2661," ","в год","*",K2661," раз в год","*",I2661,"/",L2661,"чел.")</f>
        <v>71 шт в год*1 раз в год*0,005413778/30чел.</v>
      </c>
      <c r="N2661" s="133">
        <f>$N$1605</f>
        <v>11515.410140845073</v>
      </c>
      <c r="O2661" s="142">
        <f t="shared" si="357"/>
        <v>147.54245899999998</v>
      </c>
      <c r="P2661" s="93"/>
      <c r="Q2661" s="93">
        <f t="shared" si="356"/>
        <v>4426.2737699999998</v>
      </c>
    </row>
    <row r="2662" spans="1:17" s="94" customFormat="1" ht="63" x14ac:dyDescent="0.25">
      <c r="A2662" s="276"/>
      <c r="B2662" s="279"/>
      <c r="C2662" s="269"/>
      <c r="D2662" s="211" t="s">
        <v>308</v>
      </c>
      <c r="E2662" s="96" t="s">
        <v>26</v>
      </c>
      <c r="F2662" s="206" t="s">
        <v>26</v>
      </c>
      <c r="G2662" s="168">
        <f>MROUND(H2662*K2662*I2662/L2662,0.00000001)</f>
        <v>1.8046000000000002E-4</v>
      </c>
      <c r="H2662" s="182">
        <f>$H$1606</f>
        <v>1</v>
      </c>
      <c r="I2662" s="176">
        <f>I2657</f>
        <v>5.4137780000000002E-3</v>
      </c>
      <c r="J2662" s="182"/>
      <c r="K2662" s="184">
        <v>1</v>
      </c>
      <c r="L2662" s="184">
        <f>'норма часов'!$H$17</f>
        <v>30</v>
      </c>
      <c r="M2662" s="178" t="str">
        <f>CONCATENATE(H2662," ",F2662," ","в год","*",K2662," раз в год","*",I2662,"/",L2662,"чел.")</f>
        <v>1 шт в год*1 раз в год*0,005413778/30чел.</v>
      </c>
      <c r="N2662" s="133">
        <f>$N$1606</f>
        <v>34204.199999999997</v>
      </c>
      <c r="O2662" s="142">
        <f t="shared" si="357"/>
        <v>6.1724899999999998</v>
      </c>
      <c r="P2662" s="93"/>
      <c r="Q2662" s="93">
        <f t="shared" si="356"/>
        <v>185.1747</v>
      </c>
    </row>
    <row r="2663" spans="1:17" s="94" customFormat="1" ht="15.75" x14ac:dyDescent="0.25">
      <c r="A2663" s="276"/>
      <c r="B2663" s="279"/>
      <c r="C2663" s="269"/>
      <c r="D2663" s="211" t="s">
        <v>311</v>
      </c>
      <c r="E2663" s="96" t="s">
        <v>26</v>
      </c>
      <c r="F2663" s="206" t="s">
        <v>26</v>
      </c>
      <c r="G2663" s="168">
        <f>MROUND(H2663*K2663*I2663/L2663,0.00000001)</f>
        <v>4.6919400000000003E-3</v>
      </c>
      <c r="H2663" s="182">
        <f>$H$1607</f>
        <v>26</v>
      </c>
      <c r="I2663" s="176">
        <f>I2658</f>
        <v>5.4137780000000002E-3</v>
      </c>
      <c r="J2663" s="182"/>
      <c r="K2663" s="184">
        <v>1</v>
      </c>
      <c r="L2663" s="184">
        <f>'норма часов'!$H$17</f>
        <v>30</v>
      </c>
      <c r="M2663" s="178" t="str">
        <f>CONCATENATE(H2663," ",F2663," ","в мес.","*",K2663,"мес.","*",I2663,"/",L2663,"чел.")</f>
        <v>26 шт в мес.*1мес.*0,005413778/30чел.</v>
      </c>
      <c r="N2663" s="133">
        <f>$N$1607</f>
        <v>20920</v>
      </c>
      <c r="O2663" s="142">
        <f t="shared" si="357"/>
        <v>98.155384999999995</v>
      </c>
      <c r="P2663" s="93"/>
      <c r="Q2663" s="93">
        <f t="shared" si="356"/>
        <v>2944.6615499999998</v>
      </c>
    </row>
    <row r="2664" spans="1:17" s="94" customFormat="1" ht="45" x14ac:dyDescent="0.25">
      <c r="A2664" s="276"/>
      <c r="B2664" s="279"/>
      <c r="C2664" s="269"/>
      <c r="D2664" s="208" t="s">
        <v>33</v>
      </c>
      <c r="E2664" s="96" t="s">
        <v>28</v>
      </c>
      <c r="F2664" s="206" t="s">
        <v>26</v>
      </c>
      <c r="G2664" s="168">
        <f>MROUND(H2664*K2664*I2664/L2664,0.000001)</f>
        <v>0.153751</v>
      </c>
      <c r="H2664" s="182">
        <f>H2472</f>
        <v>71</v>
      </c>
      <c r="I2664" s="176">
        <f>I2659</f>
        <v>5.4137780000000002E-3</v>
      </c>
      <c r="J2664" s="182"/>
      <c r="K2664" s="184">
        <v>12</v>
      </c>
      <c r="L2664" s="184">
        <f>'норма часов'!$H$17</f>
        <v>30</v>
      </c>
      <c r="M2664" s="178" t="str">
        <f>CONCATENATE(H2664," ",F2664," ","в мес.","*",K2664,"мес.","*",I2664,"/",L2664,"чел.")</f>
        <v>71 шт в мес.*12мес.*0,005413778/30чел.</v>
      </c>
      <c r="N2664" s="133">
        <f>N2376</f>
        <v>2508.308321596242</v>
      </c>
      <c r="O2664" s="142">
        <f t="shared" si="357"/>
        <v>385.65491299999996</v>
      </c>
      <c r="P2664" s="93"/>
      <c r="Q2664" s="93">
        <f t="shared" si="356"/>
        <v>11569.647389999998</v>
      </c>
    </row>
    <row r="2665" spans="1:17" s="94" customFormat="1" ht="28.5" x14ac:dyDescent="0.25">
      <c r="A2665" s="276"/>
      <c r="B2665" s="279"/>
      <c r="C2665" s="201" t="s">
        <v>256</v>
      </c>
      <c r="D2665" s="208"/>
      <c r="E2665" s="96"/>
      <c r="F2665" s="206"/>
      <c r="G2665" s="168"/>
      <c r="H2665" s="182"/>
      <c r="I2665" s="176"/>
      <c r="J2665" s="182"/>
      <c r="K2665" s="184"/>
      <c r="L2665" s="184"/>
      <c r="M2665" s="178"/>
      <c r="N2665" s="139"/>
      <c r="O2665" s="140">
        <f>SUM(O2643:O2664)</f>
        <v>4361.748489999999</v>
      </c>
      <c r="P2665" s="93"/>
      <c r="Q2665" s="93">
        <f t="shared" si="356"/>
        <v>0</v>
      </c>
    </row>
    <row r="2666" spans="1:17" s="94" customFormat="1" x14ac:dyDescent="0.25">
      <c r="A2666" s="276"/>
      <c r="B2666" s="279"/>
      <c r="C2666" s="198" t="s">
        <v>65</v>
      </c>
      <c r="D2666" s="208" t="s">
        <v>115</v>
      </c>
      <c r="E2666" s="96" t="s">
        <v>116</v>
      </c>
      <c r="F2666" s="206" t="s">
        <v>214</v>
      </c>
      <c r="G2666" s="168">
        <f>MROUND(H2666*K2666*I2666/L2666,0.0000000001)</f>
        <v>1.28126079E-2</v>
      </c>
      <c r="H2666" s="182">
        <f>H1610</f>
        <v>71</v>
      </c>
      <c r="I2666" s="176">
        <f>I2664</f>
        <v>5.4137780000000002E-3</v>
      </c>
      <c r="J2666" s="182"/>
      <c r="K2666" s="184">
        <v>1</v>
      </c>
      <c r="L2666" s="184">
        <f>'норма часов'!$H$17</f>
        <v>30</v>
      </c>
      <c r="M2666" s="178" t="str">
        <f>CONCATENATE(H2666," ",F2666," ","*",I2666,"/",L2666,"чел.")</f>
        <v>71 учреждений *0,005413778/30чел.</v>
      </c>
      <c r="N2666" s="133">
        <f>N1610</f>
        <v>59300</v>
      </c>
      <c r="O2666" s="142">
        <f t="shared" ref="O2666:O2680" si="358">MROUND(G2666*N2666,0.000001)</f>
        <v>759.78764799999999</v>
      </c>
      <c r="P2666" s="93"/>
      <c r="Q2666" s="93">
        <f t="shared" si="356"/>
        <v>22793.629440000001</v>
      </c>
    </row>
    <row r="2667" spans="1:17" s="94" customFormat="1" x14ac:dyDescent="0.25">
      <c r="A2667" s="276"/>
      <c r="B2667" s="279"/>
      <c r="C2667" s="269" t="s">
        <v>66</v>
      </c>
      <c r="D2667" s="208" t="s">
        <v>34</v>
      </c>
      <c r="E2667" s="96" t="s">
        <v>47</v>
      </c>
      <c r="F2667" s="206" t="s">
        <v>215</v>
      </c>
      <c r="G2667" s="168">
        <f t="shared" ref="G2667:G2673" si="359">MROUND(H2667*K2667*I2667/L2667,0.00000001)</f>
        <v>0.15375130000000001</v>
      </c>
      <c r="H2667" s="182">
        <f>H1611</f>
        <v>71</v>
      </c>
      <c r="I2667" s="176">
        <f t="shared" si="353"/>
        <v>5.4137780000000002E-3</v>
      </c>
      <c r="J2667" s="182"/>
      <c r="K2667" s="184">
        <v>12</v>
      </c>
      <c r="L2667" s="184">
        <f>'норма часов'!$H$17</f>
        <v>30</v>
      </c>
      <c r="M2667" s="178" t="str">
        <f>CONCATENATE(H2667," ",F2667," ","в мес.","*",K2667,"мес.","*",I2667,"/",L2667,"чел.")</f>
        <v>71 зданий в мес.*12мес.*0,005413778/30чел.</v>
      </c>
      <c r="N2667" s="133">
        <f>N1611</f>
        <v>4910.5833215962439</v>
      </c>
      <c r="O2667" s="142">
        <f t="shared" si="358"/>
        <v>755.00856899999997</v>
      </c>
      <c r="P2667" s="93"/>
      <c r="Q2667" s="93">
        <f t="shared" si="356"/>
        <v>22650.25707</v>
      </c>
    </row>
    <row r="2668" spans="1:17" s="94" customFormat="1" x14ac:dyDescent="0.25">
      <c r="A2668" s="276"/>
      <c r="B2668" s="279"/>
      <c r="C2668" s="269"/>
      <c r="D2668" s="208" t="s">
        <v>117</v>
      </c>
      <c r="E2668" s="96" t="s">
        <v>19</v>
      </c>
      <c r="F2668" s="206" t="s">
        <v>216</v>
      </c>
      <c r="G2668" s="168">
        <f t="shared" si="359"/>
        <v>0.44898266000000003</v>
      </c>
      <c r="H2668" s="182">
        <f>H1612</f>
        <v>2488</v>
      </c>
      <c r="I2668" s="176">
        <f t="shared" si="353"/>
        <v>5.4137780000000002E-3</v>
      </c>
      <c r="J2668" s="182"/>
      <c r="K2668" s="184">
        <v>1</v>
      </c>
      <c r="L2668" s="184">
        <f>'норма часов'!$H$17</f>
        <v>30</v>
      </c>
      <c r="M2668" s="178" t="str">
        <f>CONCATENATE(H2668," ",F2668," ","*",I2668,"/",L2668,"чел.")</f>
        <v>2488 чел. в год *0,005413778/30чел.</v>
      </c>
      <c r="N2668" s="133">
        <f>N1612</f>
        <v>1938.2379903536978</v>
      </c>
      <c r="O2668" s="142">
        <f t="shared" si="358"/>
        <v>870.23524899999995</v>
      </c>
      <c r="P2668" s="93"/>
      <c r="Q2668" s="93">
        <f t="shared" si="356"/>
        <v>26107.05747</v>
      </c>
    </row>
    <row r="2669" spans="1:17" s="94" customFormat="1" ht="30" x14ac:dyDescent="0.25">
      <c r="A2669" s="276"/>
      <c r="B2669" s="279"/>
      <c r="C2669" s="269"/>
      <c r="D2669" s="208" t="s">
        <v>39</v>
      </c>
      <c r="E2669" s="96" t="s">
        <v>44</v>
      </c>
      <c r="F2669" s="206" t="s">
        <v>217</v>
      </c>
      <c r="G2669" s="168">
        <f t="shared" si="359"/>
        <v>1.263215E-2</v>
      </c>
      <c r="H2669" s="182">
        <f>H2093</f>
        <v>70</v>
      </c>
      <c r="I2669" s="176">
        <f t="shared" ref="I2669:I2685" si="360">I2668</f>
        <v>5.4137780000000002E-3</v>
      </c>
      <c r="J2669" s="182"/>
      <c r="K2669" s="184">
        <v>1</v>
      </c>
      <c r="L2669" s="184">
        <f>'норма часов'!$H$17</f>
        <v>30</v>
      </c>
      <c r="M2669" s="178" t="str">
        <f>CONCATENATE(H2669," ",F2669," (по 1 ЭЦП на 1 учреждение. Срок сертификата ЭЦП 1 год) ","*",I2669,"/",L2669,"чел.")</f>
        <v>70 ЭЦП (по 1 ЭЦП на 1 учреждение. Срок сертификата ЭЦП 1 год) *0,005413778/30чел.</v>
      </c>
      <c r="N2669" s="133">
        <f>N1613</f>
        <v>8099.5499999999965</v>
      </c>
      <c r="O2669" s="142">
        <f t="shared" si="358"/>
        <v>102.31473099999999</v>
      </c>
      <c r="P2669" s="93"/>
      <c r="Q2669" s="93">
        <f t="shared" si="356"/>
        <v>3069.44193</v>
      </c>
    </row>
    <row r="2670" spans="1:17" s="94" customFormat="1" ht="30" x14ac:dyDescent="0.25">
      <c r="A2670" s="276"/>
      <c r="B2670" s="279"/>
      <c r="C2670" s="269"/>
      <c r="D2670" s="208" t="s">
        <v>37</v>
      </c>
      <c r="E2670" s="96" t="s">
        <v>42</v>
      </c>
      <c r="F2670" s="206" t="s">
        <v>218</v>
      </c>
      <c r="G2670" s="168">
        <f t="shared" si="359"/>
        <v>1.263215E-2</v>
      </c>
      <c r="H2670" s="182">
        <f>H2094</f>
        <v>70</v>
      </c>
      <c r="I2670" s="176">
        <f t="shared" si="360"/>
        <v>5.4137780000000002E-3</v>
      </c>
      <c r="J2670" s="182"/>
      <c r="K2670" s="184">
        <v>1</v>
      </c>
      <c r="L2670" s="184">
        <f>'норма часов'!$H$17</f>
        <v>30</v>
      </c>
      <c r="M2670" s="178" t="str">
        <f>CONCATENATE(H2670," ",F2670," (по 1 отчету на 1 учреждение) ","*",I2670,"/",L2670,"чел.")</f>
        <v>70 отчетов (по 1 отчету на 1 учреждение) *0,005413778/30чел.</v>
      </c>
      <c r="N2670" s="133">
        <f>N1998</f>
        <v>6840.8400000000101</v>
      </c>
      <c r="O2670" s="142">
        <f t="shared" si="358"/>
        <v>86.414516999999989</v>
      </c>
      <c r="P2670" s="93"/>
      <c r="Q2670" s="93">
        <f t="shared" si="356"/>
        <v>2592.4355099999998</v>
      </c>
    </row>
    <row r="2671" spans="1:17" s="94" customFormat="1" ht="30" x14ac:dyDescent="0.25">
      <c r="A2671" s="276"/>
      <c r="B2671" s="279"/>
      <c r="C2671" s="269"/>
      <c r="D2671" s="208" t="s">
        <v>38</v>
      </c>
      <c r="E2671" s="96" t="s">
        <v>43</v>
      </c>
      <c r="F2671" s="206" t="s">
        <v>219</v>
      </c>
      <c r="G2671" s="168">
        <f t="shared" si="359"/>
        <v>6.6048090000000004E-2</v>
      </c>
      <c r="H2671" s="182">
        <f>H2095</f>
        <v>366</v>
      </c>
      <c r="I2671" s="176">
        <f t="shared" si="360"/>
        <v>5.4137780000000002E-3</v>
      </c>
      <c r="J2671" s="182"/>
      <c r="K2671" s="184">
        <v>1</v>
      </c>
      <c r="L2671" s="184">
        <f>'норма часов'!$H$17</f>
        <v>30</v>
      </c>
      <c r="M2671" s="178" t="str">
        <f>CONCATENATE(H2671," ",F2671," (заявленная потребность руководителями учреждений) ","*",I2671,"/",L2671,"чел.")</f>
        <v>366 мест (заявленная потребность руководителями учреждений) *0,005413778/30чел.</v>
      </c>
      <c r="N2671" s="133">
        <f>N1903</f>
        <v>1140.1400000000006</v>
      </c>
      <c r="O2671" s="142">
        <f t="shared" si="358"/>
        <v>75.304068999999998</v>
      </c>
      <c r="P2671" s="93"/>
      <c r="Q2671" s="93">
        <f t="shared" si="356"/>
        <v>2259.1220699999999</v>
      </c>
    </row>
    <row r="2672" spans="1:17" s="94" customFormat="1" x14ac:dyDescent="0.25">
      <c r="A2672" s="276"/>
      <c r="B2672" s="279"/>
      <c r="C2672" s="269"/>
      <c r="D2672" s="208" t="s">
        <v>118</v>
      </c>
      <c r="E2672" s="96" t="s">
        <v>19</v>
      </c>
      <c r="F2672" s="206" t="s">
        <v>19</v>
      </c>
      <c r="G2672" s="168">
        <f t="shared" si="359"/>
        <v>0.44898266000000003</v>
      </c>
      <c r="H2672" s="182">
        <f>H2576</f>
        <v>2488</v>
      </c>
      <c r="I2672" s="176">
        <f t="shared" si="360"/>
        <v>5.4137780000000002E-3</v>
      </c>
      <c r="J2672" s="182"/>
      <c r="K2672" s="184">
        <v>1</v>
      </c>
      <c r="L2672" s="184">
        <f>'норма часов'!$H$17</f>
        <v>30</v>
      </c>
      <c r="M2672" s="178" t="str">
        <f>CONCATENATE(H2672," ",F2672," ","*",I2672,"/",L2672,"чел.")</f>
        <v>2488 чел. *0,005413778/30чел.</v>
      </c>
      <c r="N2672" s="133">
        <f>N1616</f>
        <v>513.06302652733109</v>
      </c>
      <c r="O2672" s="142">
        <f t="shared" si="358"/>
        <v>230.356402</v>
      </c>
      <c r="P2672" s="93"/>
      <c r="Q2672" s="93">
        <f t="shared" si="356"/>
        <v>6910.6920600000003</v>
      </c>
    </row>
    <row r="2673" spans="1:17" s="94" customFormat="1" ht="30" x14ac:dyDescent="0.25">
      <c r="A2673" s="276"/>
      <c r="B2673" s="279"/>
      <c r="C2673" s="269"/>
      <c r="D2673" s="208" t="s">
        <v>35</v>
      </c>
      <c r="E2673" s="96" t="s">
        <v>19</v>
      </c>
      <c r="F2673" s="206" t="s">
        <v>19</v>
      </c>
      <c r="G2673" s="168">
        <f t="shared" si="359"/>
        <v>3.2843589999999999E-2</v>
      </c>
      <c r="H2673" s="182">
        <f>H2097</f>
        <v>182</v>
      </c>
      <c r="I2673" s="176">
        <f t="shared" si="360"/>
        <v>5.4137780000000002E-3</v>
      </c>
      <c r="J2673" s="182"/>
      <c r="K2673" s="184">
        <v>1</v>
      </c>
      <c r="L2673" s="184">
        <f>'норма часов'!$H$17</f>
        <v>30</v>
      </c>
      <c r="M2673" s="178" t="str">
        <f>CONCATENATE(H2673," ",F2673," (заявленная потребность руководителями учреждений) ","*",I2673,"/",L2673,"чел.")</f>
        <v>182 чел. (заявленная потребность руководителями учреждений) *0,005413778/30чел.</v>
      </c>
      <c r="N2673" s="133">
        <f>N1617</f>
        <v>798.09791208791194</v>
      </c>
      <c r="O2673" s="142">
        <f t="shared" si="358"/>
        <v>26.212401</v>
      </c>
      <c r="P2673" s="93"/>
      <c r="Q2673" s="93">
        <f t="shared" si="356"/>
        <v>786.37203</v>
      </c>
    </row>
    <row r="2674" spans="1:17" s="94" customFormat="1" ht="30" x14ac:dyDescent="0.25">
      <c r="A2674" s="276"/>
      <c r="B2674" s="279"/>
      <c r="C2674" s="269"/>
      <c r="D2674" s="208" t="s">
        <v>36</v>
      </c>
      <c r="E2674" s="96" t="s">
        <v>19</v>
      </c>
      <c r="F2674" s="206" t="s">
        <v>19</v>
      </c>
      <c r="G2674" s="168">
        <f>MROUND(H2674*K2674*I2674/L2674,0.00000001)</f>
        <v>2.7610269999999999E-2</v>
      </c>
      <c r="H2674" s="182">
        <f>H2098</f>
        <v>153</v>
      </c>
      <c r="I2674" s="176">
        <f t="shared" si="360"/>
        <v>5.4137780000000002E-3</v>
      </c>
      <c r="J2674" s="182"/>
      <c r="K2674" s="184">
        <v>1</v>
      </c>
      <c r="L2674" s="184">
        <f>'норма часов'!$H$17</f>
        <v>30</v>
      </c>
      <c r="M2674" s="178" t="str">
        <f>CONCATENATE(H2674," ",F2674," (заявленная потребность руководителями учреждений) ","*",I2674,"/",L2674,"чел.")</f>
        <v>153 чел. (заявленная потребность руководителями учреждений) *0,005413778/30чел.</v>
      </c>
      <c r="N2674" s="133">
        <f>N1618</f>
        <v>1710.2100000000016</v>
      </c>
      <c r="O2674" s="142">
        <f t="shared" si="358"/>
        <v>47.219359999999995</v>
      </c>
      <c r="P2674" s="93"/>
      <c r="Q2674" s="93">
        <f t="shared" si="356"/>
        <v>1416.5807999999997</v>
      </c>
    </row>
    <row r="2675" spans="1:17" s="94" customFormat="1" ht="30" x14ac:dyDescent="0.25">
      <c r="A2675" s="276"/>
      <c r="B2675" s="279"/>
      <c r="C2675" s="269"/>
      <c r="D2675" s="208" t="s">
        <v>119</v>
      </c>
      <c r="E2675" s="96" t="s">
        <v>19</v>
      </c>
      <c r="F2675" s="206" t="s">
        <v>19</v>
      </c>
      <c r="G2675" s="168">
        <f>MROUND(H2675*K2675*I2675/L2675,0.000001)</f>
        <v>2.0753000000000001E-2</v>
      </c>
      <c r="H2675" s="182">
        <f>H2099</f>
        <v>115</v>
      </c>
      <c r="I2675" s="176">
        <f t="shared" si="360"/>
        <v>5.4137780000000002E-3</v>
      </c>
      <c r="J2675" s="182"/>
      <c r="K2675" s="184">
        <v>1</v>
      </c>
      <c r="L2675" s="184">
        <f>'норма часов'!$H$17</f>
        <v>30</v>
      </c>
      <c r="M2675" s="178" t="str">
        <f>CONCATENATE(H2675," ",F2675," (заявленная потребность руководителями учреждений) ","*",I2675,"/",L2675,"чел.")</f>
        <v>115 чел. (заявленная потребность руководителями учреждений) *0,005413778/30чел.</v>
      </c>
      <c r="N2675" s="133">
        <f>N1619</f>
        <v>3648.4485217391343</v>
      </c>
      <c r="O2675" s="142">
        <f t="shared" si="358"/>
        <v>75.716251999999997</v>
      </c>
      <c r="P2675" s="93"/>
      <c r="Q2675" s="93">
        <f t="shared" si="356"/>
        <v>2271.48756</v>
      </c>
    </row>
    <row r="2676" spans="1:17" s="94" customFormat="1" ht="31.5" x14ac:dyDescent="0.25">
      <c r="A2676" s="276"/>
      <c r="B2676" s="279"/>
      <c r="C2676" s="269"/>
      <c r="D2676" s="211" t="s">
        <v>309</v>
      </c>
      <c r="E2676" s="96" t="s">
        <v>19</v>
      </c>
      <c r="F2676" s="206" t="s">
        <v>19</v>
      </c>
      <c r="G2676" s="168">
        <f>MROUND(H2676*K2676*I2676/L2676,0.000001)</f>
        <v>0.44898299999999997</v>
      </c>
      <c r="H2676" s="182">
        <f>H2100</f>
        <v>2488</v>
      </c>
      <c r="I2676" s="176">
        <f t="shared" si="360"/>
        <v>5.4137780000000002E-3</v>
      </c>
      <c r="J2676" s="182"/>
      <c r="K2676" s="184">
        <v>1</v>
      </c>
      <c r="L2676" s="184">
        <f>'норма часов'!$H$17</f>
        <v>30</v>
      </c>
      <c r="M2676" s="178" t="str">
        <f>CONCATENATE(H2676," ",F2676," (заявленная потребность руководителями учреждений) ","*",I2676,"/",L2676,"чел.")</f>
        <v>2488 чел. (заявленная потребность руководителями учреждений) *0,005413778/30чел.</v>
      </c>
      <c r="N2676" s="133">
        <f>$N$1620</f>
        <v>570.06999999999982</v>
      </c>
      <c r="O2676" s="142">
        <f t="shared" si="358"/>
        <v>255.95173899999998</v>
      </c>
      <c r="P2676" s="93"/>
      <c r="Q2676" s="93">
        <f t="shared" si="356"/>
        <v>7678.552169999999</v>
      </c>
    </row>
    <row r="2677" spans="1:17" s="94" customFormat="1" x14ac:dyDescent="0.25">
      <c r="A2677" s="276"/>
      <c r="B2677" s="279"/>
      <c r="C2677" s="269"/>
      <c r="D2677" s="166"/>
      <c r="E2677" s="166"/>
      <c r="F2677" s="206" t="s">
        <v>19</v>
      </c>
      <c r="G2677" s="168"/>
      <c r="H2677" s="182">
        <f>H2101</f>
        <v>0</v>
      </c>
      <c r="I2677" s="176">
        <f t="shared" si="360"/>
        <v>5.4137780000000002E-3</v>
      </c>
      <c r="J2677" s="182"/>
      <c r="K2677" s="184">
        <v>1</v>
      </c>
      <c r="L2677" s="184">
        <f>'норма часов'!$H$17</f>
        <v>30</v>
      </c>
      <c r="M2677" s="178"/>
      <c r="N2677" s="133">
        <f>N1621</f>
        <v>0</v>
      </c>
      <c r="O2677" s="142">
        <f t="shared" si="358"/>
        <v>0</v>
      </c>
      <c r="P2677" s="93"/>
      <c r="Q2677" s="93"/>
    </row>
    <row r="2678" spans="1:17" s="94" customFormat="1" x14ac:dyDescent="0.25">
      <c r="A2678" s="276"/>
      <c r="B2678" s="279"/>
      <c r="C2678" s="269"/>
      <c r="D2678" s="166" t="s">
        <v>287</v>
      </c>
      <c r="E2678" s="166" t="s">
        <v>26</v>
      </c>
      <c r="F2678" s="166" t="s">
        <v>26</v>
      </c>
      <c r="G2678" s="168">
        <f>MROUND(H2678*K2678*I2678/L2678,0.00000001)</f>
        <v>1.263215E-2</v>
      </c>
      <c r="H2678" s="182">
        <f>H1622</f>
        <v>70</v>
      </c>
      <c r="I2678" s="176">
        <f t="shared" si="360"/>
        <v>5.4137780000000002E-3</v>
      </c>
      <c r="J2678" s="182"/>
      <c r="K2678" s="184">
        <v>1</v>
      </c>
      <c r="L2678" s="184">
        <f>'норма часов'!$H$17</f>
        <v>30</v>
      </c>
      <c r="M2678" s="178" t="str">
        <f>CONCATENATE(H2678," ",F2678," ","*",I2678,"/",L2678,"чел.")</f>
        <v>70 шт *0,005413778/30чел.</v>
      </c>
      <c r="N2678" s="133">
        <f>N1622</f>
        <v>68260.180000000037</v>
      </c>
      <c r="O2678" s="142">
        <f t="shared" si="358"/>
        <v>862.27283299999999</v>
      </c>
      <c r="P2678" s="93"/>
      <c r="Q2678" s="93">
        <f t="shared" si="356"/>
        <v>25868.184990000002</v>
      </c>
    </row>
    <row r="2679" spans="1:17" s="94" customFormat="1" x14ac:dyDescent="0.25">
      <c r="A2679" s="276"/>
      <c r="B2679" s="279"/>
      <c r="C2679" s="269"/>
      <c r="D2679" s="166" t="s">
        <v>284</v>
      </c>
      <c r="E2679" s="166" t="s">
        <v>26</v>
      </c>
      <c r="F2679" s="206" t="s">
        <v>26</v>
      </c>
      <c r="G2679" s="168">
        <f>MROUND(H2679*K2679*I2679/L2679,0.00000001)</f>
        <v>1.263215E-2</v>
      </c>
      <c r="H2679" s="182">
        <f>$H$1623</f>
        <v>70</v>
      </c>
      <c r="I2679" s="176">
        <f t="shared" si="360"/>
        <v>5.4137780000000002E-3</v>
      </c>
      <c r="J2679" s="182"/>
      <c r="K2679" s="184">
        <v>1</v>
      </c>
      <c r="L2679" s="184">
        <f>'норма часов'!$H$17</f>
        <v>30</v>
      </c>
      <c r="M2679" s="178" t="str">
        <f>CONCATENATE(H2679," ",F2679," ","*",I2679,"/",L2679,"чел.")</f>
        <v>70 шт *0,005413778/30чел.</v>
      </c>
      <c r="N2679" s="133">
        <f>$N$1623</f>
        <v>24000</v>
      </c>
      <c r="O2679" s="142">
        <f t="shared" si="358"/>
        <v>303.17160000000001</v>
      </c>
      <c r="P2679" s="93"/>
      <c r="Q2679" s="93">
        <f t="shared" si="356"/>
        <v>9095.148000000001</v>
      </c>
    </row>
    <row r="2680" spans="1:17" s="94" customFormat="1" x14ac:dyDescent="0.25">
      <c r="A2680" s="276"/>
      <c r="B2680" s="279"/>
      <c r="C2680" s="269"/>
      <c r="D2680" s="208" t="s">
        <v>121</v>
      </c>
      <c r="E2680" s="96" t="s">
        <v>122</v>
      </c>
      <c r="F2680" s="206" t="s">
        <v>220</v>
      </c>
      <c r="G2680" s="168">
        <f>MROUND(H2680*K2680*I2680/L2680,0.00000001)</f>
        <v>1.263215E-2</v>
      </c>
      <c r="H2680" s="182">
        <f>H1624</f>
        <v>70</v>
      </c>
      <c r="I2680" s="176">
        <f>I2676</f>
        <v>5.4137780000000002E-3</v>
      </c>
      <c r="J2680" s="182"/>
      <c r="K2680" s="184">
        <v>1</v>
      </c>
      <c r="L2680" s="184">
        <f>'норма часов'!$H$17</f>
        <v>30</v>
      </c>
      <c r="M2680" s="178" t="str">
        <f>CONCATENATE(H2680," ",F2680," ","*",I2680,"/",L2680,"чел.")</f>
        <v>70 сайтов *0,005413778/30чел.</v>
      </c>
      <c r="N2680" s="133">
        <f>N1624</f>
        <v>5928.7299999999959</v>
      </c>
      <c r="O2680" s="142">
        <f t="shared" si="358"/>
        <v>74.892606999999998</v>
      </c>
      <c r="P2680" s="93"/>
      <c r="Q2680" s="93">
        <f t="shared" si="356"/>
        <v>2246.7782099999999</v>
      </c>
    </row>
    <row r="2681" spans="1:17" s="94" customFormat="1" x14ac:dyDescent="0.25">
      <c r="A2681" s="276"/>
      <c r="B2681" s="279"/>
      <c r="C2681" s="201" t="s">
        <v>257</v>
      </c>
      <c r="D2681" s="208"/>
      <c r="E2681" s="96"/>
      <c r="F2681" s="206"/>
      <c r="G2681" s="168"/>
      <c r="H2681" s="182"/>
      <c r="I2681" s="176"/>
      <c r="J2681" s="182"/>
      <c r="K2681" s="184"/>
      <c r="L2681" s="184"/>
      <c r="M2681" s="178"/>
      <c r="N2681" s="139"/>
      <c r="O2681" s="140">
        <f>SUM(O2667:O2680)</f>
        <v>3765.0703290000001</v>
      </c>
      <c r="P2681" s="93"/>
      <c r="Q2681" s="93"/>
    </row>
    <row r="2682" spans="1:17" s="94" customFormat="1" ht="25.5" x14ac:dyDescent="0.25">
      <c r="A2682" s="276"/>
      <c r="B2682" s="279"/>
      <c r="C2682" s="198" t="s">
        <v>207</v>
      </c>
      <c r="D2682" s="166"/>
      <c r="E2682" s="166"/>
      <c r="F2682" s="210" t="s">
        <v>206</v>
      </c>
      <c r="G2682" s="168"/>
      <c r="H2682" s="182">
        <f>H1626</f>
        <v>0</v>
      </c>
      <c r="I2682" s="176">
        <f>I2680</f>
        <v>5.4137780000000002E-3</v>
      </c>
      <c r="J2682" s="182"/>
      <c r="K2682" s="184">
        <v>12</v>
      </c>
      <c r="L2682" s="184">
        <f>'норма часов'!$H$17</f>
        <v>30</v>
      </c>
      <c r="M2682" s="178"/>
      <c r="N2682" s="133">
        <v>50</v>
      </c>
      <c r="O2682" s="142">
        <f>MROUND(G2682*N2682,0.000001)</f>
        <v>0</v>
      </c>
      <c r="P2682" s="93"/>
      <c r="Q2682" s="93">
        <f t="shared" si="356"/>
        <v>0</v>
      </c>
    </row>
    <row r="2683" spans="1:17" s="94" customFormat="1" ht="30" x14ac:dyDescent="0.25">
      <c r="A2683" s="276"/>
      <c r="B2683" s="279"/>
      <c r="C2683" s="198" t="s">
        <v>67</v>
      </c>
      <c r="D2683" s="166" t="s">
        <v>124</v>
      </c>
      <c r="E2683" s="193" t="s">
        <v>26</v>
      </c>
      <c r="F2683" s="181" t="s">
        <v>26</v>
      </c>
      <c r="G2683" s="168">
        <f>MROUND(H2683*K2683*I2683/L2683,0.0000001)</f>
        <v>3.3023999999999998E-2</v>
      </c>
      <c r="H2683" s="171">
        <f>H2107</f>
        <v>183</v>
      </c>
      <c r="I2683" s="176">
        <f t="shared" si="360"/>
        <v>5.4137780000000002E-3</v>
      </c>
      <c r="J2683" s="182"/>
      <c r="K2683" s="184">
        <v>1</v>
      </c>
      <c r="L2683" s="184">
        <f>'норма часов'!$H$17</f>
        <v>30</v>
      </c>
      <c r="M2683" s="178" t="str">
        <f>CONCATENATE(H2683," ",F2683," ","*",I2683,"/",L2683,"чел.")</f>
        <v>183 шт *0,005413778/30чел.</v>
      </c>
      <c r="N2683" s="133">
        <f>N1627</f>
        <v>2242.8983606557385</v>
      </c>
      <c r="O2683" s="142">
        <f>MROUND(G2683*N2683,0.000001)</f>
        <v>74.069474999999997</v>
      </c>
      <c r="P2683" s="93"/>
      <c r="Q2683" s="93">
        <f t="shared" si="356"/>
        <v>2222.0842499999999</v>
      </c>
    </row>
    <row r="2684" spans="1:17" s="94" customFormat="1" x14ac:dyDescent="0.25">
      <c r="A2684" s="276"/>
      <c r="B2684" s="279"/>
      <c r="C2684" s="269" t="s">
        <v>226</v>
      </c>
      <c r="D2684" s="166" t="s">
        <v>40</v>
      </c>
      <c r="E2684" s="180" t="s">
        <v>26</v>
      </c>
      <c r="F2684" s="180" t="s">
        <v>48</v>
      </c>
      <c r="G2684" s="168">
        <f>MROUND(H2684*K2684*I2684/L2684,0.000001)</f>
        <v>5.1249999999999997E-2</v>
      </c>
      <c r="H2684" s="171">
        <f>H1628</f>
        <v>284</v>
      </c>
      <c r="I2684" s="176">
        <f>I2680</f>
        <v>5.4137780000000002E-3</v>
      </c>
      <c r="J2684" s="182"/>
      <c r="K2684" s="184">
        <v>1</v>
      </c>
      <c r="L2684" s="184">
        <f>'норма часов'!$H$17</f>
        <v>30</v>
      </c>
      <c r="M2684" s="178" t="str">
        <f>CONCATENATE(H2684," ",F2684," ","*",I2684,"/",L2684,"чел.")</f>
        <v>284 шт. *0,005413778/30чел.</v>
      </c>
      <c r="N2684" s="133">
        <f>N1628</f>
        <v>741.09003521126647</v>
      </c>
      <c r="O2684" s="142">
        <f>MROUND(G2684*N2684,0.000001)</f>
        <v>37.980863999999997</v>
      </c>
      <c r="P2684" s="93"/>
      <c r="Q2684" s="93">
        <f t="shared" si="356"/>
        <v>1139.4259199999999</v>
      </c>
    </row>
    <row r="2685" spans="1:17" s="94" customFormat="1" x14ac:dyDescent="0.25">
      <c r="A2685" s="276"/>
      <c r="B2685" s="279"/>
      <c r="C2685" s="269"/>
      <c r="D2685" s="166"/>
      <c r="E2685" s="180"/>
      <c r="F2685" s="180" t="s">
        <v>48</v>
      </c>
      <c r="G2685" s="168"/>
      <c r="H2685" s="171">
        <f>H2397</f>
        <v>0</v>
      </c>
      <c r="I2685" s="176">
        <f t="shared" si="360"/>
        <v>5.4137780000000002E-3</v>
      </c>
      <c r="J2685" s="182"/>
      <c r="K2685" s="184">
        <v>1</v>
      </c>
      <c r="L2685" s="184">
        <f>'норма часов'!$H$17</f>
        <v>30</v>
      </c>
      <c r="M2685" s="178"/>
      <c r="N2685" s="133">
        <f>N1629</f>
        <v>0</v>
      </c>
      <c r="O2685" s="142">
        <f>MROUND(G2685*N2685,0.000001)</f>
        <v>0</v>
      </c>
      <c r="P2685" s="93"/>
      <c r="Q2685" s="93"/>
    </row>
    <row r="2686" spans="1:17" s="94" customFormat="1" x14ac:dyDescent="0.25">
      <c r="A2686" s="277"/>
      <c r="B2686" s="280"/>
      <c r="C2686" s="221" t="s">
        <v>258</v>
      </c>
      <c r="D2686" s="166"/>
      <c r="E2686" s="180"/>
      <c r="F2686" s="180"/>
      <c r="G2686" s="168"/>
      <c r="H2686" s="171"/>
      <c r="I2686" s="176"/>
      <c r="J2686" s="182"/>
      <c r="K2686" s="184"/>
      <c r="L2686" s="184"/>
      <c r="M2686" s="178"/>
      <c r="N2686" s="139"/>
      <c r="O2686" s="140">
        <f>SUM(O2684:O2685)</f>
        <v>37.980863999999997</v>
      </c>
      <c r="P2686" s="93"/>
      <c r="Q2686" s="93"/>
    </row>
    <row r="2687" spans="1:17" s="94" customFormat="1" hidden="1" x14ac:dyDescent="0.25">
      <c r="A2687" s="275"/>
      <c r="B2687" s="278"/>
      <c r="C2687" s="167"/>
      <c r="D2687" s="281"/>
      <c r="E2687" s="281"/>
      <c r="F2687" s="281"/>
      <c r="G2687" s="282"/>
      <c r="H2687" s="197"/>
      <c r="I2687" s="197"/>
      <c r="J2687" s="197"/>
      <c r="K2687" s="224"/>
      <c r="L2687" s="224"/>
      <c r="M2687" s="197"/>
      <c r="N2687" s="133"/>
      <c r="O2687" s="131"/>
      <c r="P2687" s="93"/>
      <c r="Q2687" s="93">
        <f t="shared" si="356"/>
        <v>0</v>
      </c>
    </row>
    <row r="2688" spans="1:17" s="94" customFormat="1" hidden="1" x14ac:dyDescent="0.25">
      <c r="A2688" s="276"/>
      <c r="B2688" s="279"/>
      <c r="C2688" s="167"/>
      <c r="D2688" s="283"/>
      <c r="E2688" s="283"/>
      <c r="F2688" s="283"/>
      <c r="G2688" s="284"/>
      <c r="H2688" s="197"/>
      <c r="I2688" s="197"/>
      <c r="J2688" s="197"/>
      <c r="K2688" s="224"/>
      <c r="L2688" s="224"/>
      <c r="M2688" s="178"/>
      <c r="N2688" s="133"/>
      <c r="O2688" s="131"/>
      <c r="P2688" s="93"/>
      <c r="Q2688" s="93">
        <f t="shared" si="356"/>
        <v>0</v>
      </c>
    </row>
    <row r="2689" spans="1:17" s="94" customFormat="1" ht="15.75" hidden="1" x14ac:dyDescent="0.25">
      <c r="A2689" s="276"/>
      <c r="B2689" s="279"/>
      <c r="C2689" s="167"/>
      <c r="D2689" s="179"/>
      <c r="E2689" s="180"/>
      <c r="F2689" s="180"/>
      <c r="G2689" s="168"/>
      <c r="H2689" s="227"/>
      <c r="I2689" s="227"/>
      <c r="J2689" s="227"/>
      <c r="K2689" s="228"/>
      <c r="L2689" s="228"/>
      <c r="M2689" s="178"/>
      <c r="N2689" s="133"/>
      <c r="O2689" s="131"/>
      <c r="P2689" s="93"/>
      <c r="Q2689" s="93">
        <f t="shared" si="356"/>
        <v>0</v>
      </c>
    </row>
    <row r="2690" spans="1:17" s="92" customFormat="1" ht="15.75" hidden="1" x14ac:dyDescent="0.25">
      <c r="A2690" s="276"/>
      <c r="B2690" s="279"/>
      <c r="C2690" s="170"/>
      <c r="D2690" s="185"/>
      <c r="E2690" s="186"/>
      <c r="F2690" s="186"/>
      <c r="G2690" s="188"/>
      <c r="H2690" s="227"/>
      <c r="I2690" s="229"/>
      <c r="J2690" s="229"/>
      <c r="K2690" s="230"/>
      <c r="L2690" s="230"/>
      <c r="M2690" s="192"/>
      <c r="N2690" s="139"/>
      <c r="O2690" s="132"/>
      <c r="P2690" s="91"/>
      <c r="Q2690" s="93">
        <f t="shared" si="356"/>
        <v>0</v>
      </c>
    </row>
    <row r="2691" spans="1:17" s="94" customFormat="1" ht="15.75" hidden="1" x14ac:dyDescent="0.25">
      <c r="A2691" s="276"/>
      <c r="B2691" s="279"/>
      <c r="C2691" s="167"/>
      <c r="D2691" s="179"/>
      <c r="E2691" s="180"/>
      <c r="F2691" s="180"/>
      <c r="G2691" s="168"/>
      <c r="H2691" s="197"/>
      <c r="I2691" s="231"/>
      <c r="J2691" s="197"/>
      <c r="K2691" s="224"/>
      <c r="L2691" s="228"/>
      <c r="M2691" s="178"/>
      <c r="N2691" s="133"/>
      <c r="O2691" s="131"/>
      <c r="P2691" s="93"/>
      <c r="Q2691" s="93">
        <f t="shared" si="356"/>
        <v>0</v>
      </c>
    </row>
    <row r="2692" spans="1:17" s="92" customFormat="1" ht="15.75" hidden="1" x14ac:dyDescent="0.25">
      <c r="A2692" s="276"/>
      <c r="B2692" s="279"/>
      <c r="C2692" s="170"/>
      <c r="D2692" s="185"/>
      <c r="E2692" s="186"/>
      <c r="F2692" s="186"/>
      <c r="G2692" s="188"/>
      <c r="H2692" s="197"/>
      <c r="I2692" s="232"/>
      <c r="J2692" s="175"/>
      <c r="K2692" s="233"/>
      <c r="L2692" s="230"/>
      <c r="M2692" s="192"/>
      <c r="N2692" s="139"/>
      <c r="O2692" s="132"/>
      <c r="P2692" s="91"/>
      <c r="Q2692" s="93">
        <f t="shared" si="356"/>
        <v>0</v>
      </c>
    </row>
    <row r="2693" spans="1:17" s="94" customFormat="1" ht="15.75" hidden="1" x14ac:dyDescent="0.25">
      <c r="A2693" s="276"/>
      <c r="B2693" s="279"/>
      <c r="C2693" s="167"/>
      <c r="D2693" s="285"/>
      <c r="E2693" s="285"/>
      <c r="F2693" s="285"/>
      <c r="G2693" s="284"/>
      <c r="H2693" s="197"/>
      <c r="I2693" s="231"/>
      <c r="J2693" s="231"/>
      <c r="K2693" s="224"/>
      <c r="L2693" s="228"/>
      <c r="M2693" s="178"/>
      <c r="N2693" s="133"/>
      <c r="O2693" s="131"/>
      <c r="P2693" s="93"/>
      <c r="Q2693" s="93">
        <f t="shared" si="356"/>
        <v>0</v>
      </c>
    </row>
    <row r="2694" spans="1:17" s="94" customFormat="1" ht="15.75" hidden="1" x14ac:dyDescent="0.25">
      <c r="A2694" s="276"/>
      <c r="B2694" s="279"/>
      <c r="C2694" s="272"/>
      <c r="D2694" s="166"/>
      <c r="E2694" s="193"/>
      <c r="F2694" s="193"/>
      <c r="G2694" s="168"/>
      <c r="H2694" s="197"/>
      <c r="I2694" s="231"/>
      <c r="J2694" s="227"/>
      <c r="K2694" s="228"/>
      <c r="L2694" s="228"/>
      <c r="M2694" s="178"/>
      <c r="N2694" s="133"/>
      <c r="O2694" s="131"/>
      <c r="P2694" s="93"/>
      <c r="Q2694" s="93">
        <f t="shared" si="356"/>
        <v>0</v>
      </c>
    </row>
    <row r="2695" spans="1:17" s="94" customFormat="1" ht="15.75" hidden="1" x14ac:dyDescent="0.25">
      <c r="A2695" s="276"/>
      <c r="B2695" s="279"/>
      <c r="C2695" s="273"/>
      <c r="D2695" s="166"/>
      <c r="E2695" s="193"/>
      <c r="F2695" s="193"/>
      <c r="G2695" s="168"/>
      <c r="H2695" s="197"/>
      <c r="I2695" s="231"/>
      <c r="J2695" s="227"/>
      <c r="K2695" s="228"/>
      <c r="L2695" s="228"/>
      <c r="M2695" s="178"/>
      <c r="N2695" s="133"/>
      <c r="O2695" s="131"/>
      <c r="P2695" s="93"/>
      <c r="Q2695" s="93">
        <f t="shared" si="356"/>
        <v>0</v>
      </c>
    </row>
    <row r="2696" spans="1:17" s="94" customFormat="1" ht="15.75" hidden="1" x14ac:dyDescent="0.25">
      <c r="A2696" s="276"/>
      <c r="B2696" s="279"/>
      <c r="C2696" s="273"/>
      <c r="D2696" s="166"/>
      <c r="E2696" s="193"/>
      <c r="F2696" s="193"/>
      <c r="G2696" s="168"/>
      <c r="H2696" s="197"/>
      <c r="I2696" s="231"/>
      <c r="J2696" s="227"/>
      <c r="K2696" s="228"/>
      <c r="L2696" s="228"/>
      <c r="M2696" s="178"/>
      <c r="N2696" s="133"/>
      <c r="O2696" s="131"/>
      <c r="P2696" s="93"/>
      <c r="Q2696" s="93">
        <f t="shared" si="356"/>
        <v>0</v>
      </c>
    </row>
    <row r="2697" spans="1:17" s="94" customFormat="1" ht="15.75" hidden="1" x14ac:dyDescent="0.25">
      <c r="A2697" s="276"/>
      <c r="B2697" s="279"/>
      <c r="C2697" s="273"/>
      <c r="D2697" s="166"/>
      <c r="E2697" s="193"/>
      <c r="F2697" s="193"/>
      <c r="G2697" s="168"/>
      <c r="H2697" s="197"/>
      <c r="I2697" s="231"/>
      <c r="J2697" s="227"/>
      <c r="K2697" s="228"/>
      <c r="L2697" s="228"/>
      <c r="M2697" s="178"/>
      <c r="N2697" s="133"/>
      <c r="O2697" s="131"/>
      <c r="P2697" s="93"/>
      <c r="Q2697" s="93">
        <f t="shared" si="356"/>
        <v>0</v>
      </c>
    </row>
    <row r="2698" spans="1:17" s="94" customFormat="1" ht="15.75" hidden="1" x14ac:dyDescent="0.25">
      <c r="A2698" s="276"/>
      <c r="B2698" s="279"/>
      <c r="C2698" s="167"/>
      <c r="D2698" s="166"/>
      <c r="E2698" s="193"/>
      <c r="F2698" s="193"/>
      <c r="G2698" s="168"/>
      <c r="H2698" s="197"/>
      <c r="I2698" s="231"/>
      <c r="J2698" s="227"/>
      <c r="K2698" s="228"/>
      <c r="L2698" s="228"/>
      <c r="M2698" s="178"/>
      <c r="N2698" s="133"/>
      <c r="O2698" s="131"/>
      <c r="P2698" s="93"/>
      <c r="Q2698" s="93">
        <f t="shared" si="356"/>
        <v>0</v>
      </c>
    </row>
    <row r="2699" spans="1:17" s="94" customFormat="1" ht="15.75" hidden="1" x14ac:dyDescent="0.25">
      <c r="A2699" s="276"/>
      <c r="B2699" s="279"/>
      <c r="C2699" s="272"/>
      <c r="D2699" s="166"/>
      <c r="E2699" s="180"/>
      <c r="F2699" s="193"/>
      <c r="G2699" s="168"/>
      <c r="H2699" s="197"/>
      <c r="I2699" s="231"/>
      <c r="J2699" s="227"/>
      <c r="K2699" s="228"/>
      <c r="L2699" s="228"/>
      <c r="M2699" s="178"/>
      <c r="N2699" s="133"/>
      <c r="O2699" s="131"/>
      <c r="P2699" s="93"/>
      <c r="Q2699" s="93">
        <f t="shared" si="356"/>
        <v>0</v>
      </c>
    </row>
    <row r="2700" spans="1:17" s="94" customFormat="1" ht="15.75" hidden="1" x14ac:dyDescent="0.25">
      <c r="A2700" s="276"/>
      <c r="B2700" s="279"/>
      <c r="C2700" s="273"/>
      <c r="D2700" s="166"/>
      <c r="E2700" s="180"/>
      <c r="F2700" s="193"/>
      <c r="G2700" s="168"/>
      <c r="H2700" s="236"/>
      <c r="I2700" s="231"/>
      <c r="J2700" s="227"/>
      <c r="K2700" s="228"/>
      <c r="L2700" s="228"/>
      <c r="M2700" s="178"/>
      <c r="N2700" s="133"/>
      <c r="O2700" s="131"/>
      <c r="P2700" s="93"/>
      <c r="Q2700" s="93">
        <f t="shared" si="356"/>
        <v>0</v>
      </c>
    </row>
    <row r="2701" spans="1:17" s="94" customFormat="1" ht="15.75" hidden="1" x14ac:dyDescent="0.25">
      <c r="A2701" s="276"/>
      <c r="B2701" s="279"/>
      <c r="C2701" s="273"/>
      <c r="D2701" s="166"/>
      <c r="E2701" s="180"/>
      <c r="F2701" s="193"/>
      <c r="G2701" s="168"/>
      <c r="H2701" s="197"/>
      <c r="I2701" s="231"/>
      <c r="J2701" s="227"/>
      <c r="K2701" s="228"/>
      <c r="L2701" s="228"/>
      <c r="M2701" s="178"/>
      <c r="N2701" s="133"/>
      <c r="O2701" s="131"/>
      <c r="P2701" s="93"/>
      <c r="Q2701" s="93">
        <f t="shared" si="356"/>
        <v>0</v>
      </c>
    </row>
    <row r="2702" spans="1:17" s="94" customFormat="1" ht="15.75" hidden="1" x14ac:dyDescent="0.25">
      <c r="A2702" s="276"/>
      <c r="B2702" s="279"/>
      <c r="C2702" s="274"/>
      <c r="D2702" s="166"/>
      <c r="E2702" s="180"/>
      <c r="F2702" s="193"/>
      <c r="G2702" s="168"/>
      <c r="H2702" s="197"/>
      <c r="I2702" s="231"/>
      <c r="J2702" s="227"/>
      <c r="K2702" s="228"/>
      <c r="L2702" s="228"/>
      <c r="M2702" s="178"/>
      <c r="N2702" s="133"/>
      <c r="O2702" s="131"/>
      <c r="P2702" s="93"/>
      <c r="Q2702" s="93">
        <f t="shared" si="356"/>
        <v>0</v>
      </c>
    </row>
    <row r="2703" spans="1:17" s="94" customFormat="1" ht="15.75" hidden="1" x14ac:dyDescent="0.25">
      <c r="A2703" s="276"/>
      <c r="B2703" s="279"/>
      <c r="C2703" s="238"/>
      <c r="D2703" s="166"/>
      <c r="E2703" s="180"/>
      <c r="F2703" s="193"/>
      <c r="G2703" s="168"/>
      <c r="H2703" s="197"/>
      <c r="I2703" s="231"/>
      <c r="J2703" s="227"/>
      <c r="K2703" s="228"/>
      <c r="L2703" s="228"/>
      <c r="M2703" s="178"/>
      <c r="N2703" s="133"/>
      <c r="O2703" s="132"/>
      <c r="P2703" s="93"/>
      <c r="Q2703" s="93">
        <f t="shared" si="356"/>
        <v>0</v>
      </c>
    </row>
    <row r="2704" spans="1:17" s="94" customFormat="1" ht="15.75" hidden="1" x14ac:dyDescent="0.25">
      <c r="A2704" s="276"/>
      <c r="B2704" s="279"/>
      <c r="C2704" s="167"/>
      <c r="D2704" s="283"/>
      <c r="E2704" s="283"/>
      <c r="F2704" s="283"/>
      <c r="G2704" s="284"/>
      <c r="H2704" s="197"/>
      <c r="I2704" s="231"/>
      <c r="J2704" s="197"/>
      <c r="K2704" s="224"/>
      <c r="L2704" s="228"/>
      <c r="M2704" s="197"/>
      <c r="N2704" s="133"/>
      <c r="O2704" s="131"/>
      <c r="P2704" s="93"/>
      <c r="Q2704" s="93">
        <f t="shared" si="356"/>
        <v>0</v>
      </c>
    </row>
    <row r="2705" spans="1:17" s="94" customFormat="1" ht="15.75" hidden="1" x14ac:dyDescent="0.25">
      <c r="A2705" s="276"/>
      <c r="B2705" s="279"/>
      <c r="C2705" s="167"/>
      <c r="D2705" s="179"/>
      <c r="E2705" s="180"/>
      <c r="F2705" s="180"/>
      <c r="G2705" s="168"/>
      <c r="H2705" s="197"/>
      <c r="I2705" s="231"/>
      <c r="J2705" s="197"/>
      <c r="K2705" s="224"/>
      <c r="L2705" s="228"/>
      <c r="M2705" s="197"/>
      <c r="N2705" s="133"/>
      <c r="O2705" s="131"/>
      <c r="P2705" s="93"/>
      <c r="Q2705" s="93">
        <f t="shared" si="356"/>
        <v>0</v>
      </c>
    </row>
    <row r="2706" spans="1:17" s="94" customFormat="1" ht="15.75" hidden="1" x14ac:dyDescent="0.25">
      <c r="A2706" s="276"/>
      <c r="B2706" s="279"/>
      <c r="C2706" s="167"/>
      <c r="D2706" s="286"/>
      <c r="E2706" s="286"/>
      <c r="F2706" s="286"/>
      <c r="G2706" s="287"/>
      <c r="H2706" s="197"/>
      <c r="I2706" s="231"/>
      <c r="J2706" s="197"/>
      <c r="K2706" s="224"/>
      <c r="L2706" s="228"/>
      <c r="M2706" s="197"/>
      <c r="N2706" s="133"/>
      <c r="O2706" s="132"/>
      <c r="P2706" s="93"/>
      <c r="Q2706" s="93">
        <f t="shared" si="356"/>
        <v>0</v>
      </c>
    </row>
    <row r="2707" spans="1:17" s="94" customFormat="1" ht="15.75" hidden="1" x14ac:dyDescent="0.25">
      <c r="A2707" s="276"/>
      <c r="B2707" s="279"/>
      <c r="C2707" s="198"/>
      <c r="D2707" s="286"/>
      <c r="E2707" s="286"/>
      <c r="F2707" s="286"/>
      <c r="G2707" s="287"/>
      <c r="H2707" s="168"/>
      <c r="I2707" s="231"/>
      <c r="J2707" s="168"/>
      <c r="K2707" s="239"/>
      <c r="L2707" s="228"/>
      <c r="M2707" s="197"/>
      <c r="N2707" s="133"/>
      <c r="O2707" s="132"/>
      <c r="P2707" s="93"/>
      <c r="Q2707" s="93">
        <f t="shared" si="356"/>
        <v>0</v>
      </c>
    </row>
    <row r="2708" spans="1:17" s="94" customFormat="1" ht="15.75" hidden="1" x14ac:dyDescent="0.25">
      <c r="A2708" s="276"/>
      <c r="B2708" s="279"/>
      <c r="C2708" s="198"/>
      <c r="D2708" s="166"/>
      <c r="E2708" s="199"/>
      <c r="F2708" s="199"/>
      <c r="G2708" s="168"/>
      <c r="H2708" s="227"/>
      <c r="I2708" s="231"/>
      <c r="J2708" s="227"/>
      <c r="K2708" s="228"/>
      <c r="L2708" s="228"/>
      <c r="M2708" s="178"/>
      <c r="N2708" s="133"/>
      <c r="O2708" s="131"/>
      <c r="P2708" s="93"/>
      <c r="Q2708" s="93">
        <f t="shared" si="356"/>
        <v>0</v>
      </c>
    </row>
    <row r="2709" spans="1:17" s="94" customFormat="1" ht="15.75" hidden="1" x14ac:dyDescent="0.25">
      <c r="A2709" s="276"/>
      <c r="B2709" s="279"/>
      <c r="C2709" s="198"/>
      <c r="D2709" s="166"/>
      <c r="E2709" s="199"/>
      <c r="F2709" s="199"/>
      <c r="G2709" s="168"/>
      <c r="H2709" s="240"/>
      <c r="I2709" s="231"/>
      <c r="J2709" s="227"/>
      <c r="K2709" s="228"/>
      <c r="L2709" s="228"/>
      <c r="M2709" s="178"/>
      <c r="N2709" s="133"/>
      <c r="O2709" s="131"/>
      <c r="P2709" s="93"/>
      <c r="Q2709" s="93">
        <f t="shared" ref="Q2709:Q2772" si="361">O2709*L2709</f>
        <v>0</v>
      </c>
    </row>
    <row r="2710" spans="1:17" s="94" customFormat="1" ht="15.75" hidden="1" x14ac:dyDescent="0.25">
      <c r="A2710" s="276"/>
      <c r="B2710" s="279"/>
      <c r="C2710" s="269"/>
      <c r="D2710" s="166"/>
      <c r="E2710" s="200"/>
      <c r="F2710" s="200"/>
      <c r="G2710" s="168"/>
      <c r="H2710" s="196"/>
      <c r="I2710" s="231"/>
      <c r="J2710" s="227"/>
      <c r="K2710" s="228"/>
      <c r="L2710" s="228"/>
      <c r="M2710" s="178"/>
      <c r="N2710" s="133"/>
      <c r="O2710" s="131"/>
      <c r="P2710" s="93"/>
      <c r="Q2710" s="93">
        <f t="shared" si="361"/>
        <v>0</v>
      </c>
    </row>
    <row r="2711" spans="1:17" s="94" customFormat="1" ht="15.75" hidden="1" x14ac:dyDescent="0.25">
      <c r="A2711" s="276"/>
      <c r="B2711" s="279"/>
      <c r="C2711" s="269"/>
      <c r="D2711" s="166"/>
      <c r="E2711" s="200"/>
      <c r="F2711" s="200"/>
      <c r="G2711" s="168"/>
      <c r="H2711" s="240"/>
      <c r="I2711" s="231"/>
      <c r="J2711" s="227"/>
      <c r="K2711" s="184"/>
      <c r="L2711" s="228"/>
      <c r="M2711" s="178"/>
      <c r="N2711" s="133"/>
      <c r="O2711" s="131"/>
      <c r="P2711" s="93"/>
      <c r="Q2711" s="93">
        <f t="shared" si="361"/>
        <v>0</v>
      </c>
    </row>
    <row r="2712" spans="1:17" s="94" customFormat="1" ht="15.75" hidden="1" x14ac:dyDescent="0.25">
      <c r="A2712" s="276"/>
      <c r="B2712" s="279"/>
      <c r="C2712" s="269"/>
      <c r="D2712" s="166"/>
      <c r="E2712" s="200"/>
      <c r="F2712" s="200"/>
      <c r="G2712" s="168"/>
      <c r="H2712" s="240"/>
      <c r="I2712" s="231"/>
      <c r="J2712" s="227"/>
      <c r="K2712" s="228"/>
      <c r="L2712" s="228"/>
      <c r="M2712" s="178"/>
      <c r="N2712" s="133"/>
      <c r="O2712" s="131"/>
      <c r="P2712" s="93"/>
      <c r="Q2712" s="93">
        <f t="shared" si="361"/>
        <v>0</v>
      </c>
    </row>
    <row r="2713" spans="1:17" s="94" customFormat="1" ht="15.75" hidden="1" x14ac:dyDescent="0.25">
      <c r="A2713" s="276"/>
      <c r="B2713" s="279"/>
      <c r="C2713" s="241"/>
      <c r="D2713" s="166"/>
      <c r="E2713" s="200"/>
      <c r="F2713" s="200"/>
      <c r="G2713" s="168"/>
      <c r="H2713" s="240"/>
      <c r="I2713" s="231"/>
      <c r="J2713" s="227"/>
      <c r="K2713" s="228"/>
      <c r="L2713" s="228"/>
      <c r="M2713" s="178"/>
      <c r="N2713" s="133"/>
      <c r="O2713" s="131"/>
      <c r="P2713" s="93"/>
      <c r="Q2713" s="93">
        <f t="shared" si="361"/>
        <v>0</v>
      </c>
    </row>
    <row r="2714" spans="1:17" s="94" customFormat="1" ht="15.75" hidden="1" x14ac:dyDescent="0.25">
      <c r="A2714" s="276"/>
      <c r="B2714" s="279"/>
      <c r="C2714" s="267"/>
      <c r="D2714" s="166"/>
      <c r="E2714" s="96"/>
      <c r="F2714" s="96"/>
      <c r="G2714" s="168"/>
      <c r="H2714" s="242"/>
      <c r="I2714" s="231"/>
      <c r="J2714" s="227"/>
      <c r="K2714" s="228"/>
      <c r="L2714" s="228"/>
      <c r="M2714" s="178"/>
      <c r="N2714" s="133"/>
      <c r="O2714" s="131"/>
      <c r="P2714" s="93"/>
      <c r="Q2714" s="93">
        <f t="shared" si="361"/>
        <v>0</v>
      </c>
    </row>
    <row r="2715" spans="1:17" s="94" customFormat="1" ht="15.75" hidden="1" x14ac:dyDescent="0.25">
      <c r="A2715" s="276"/>
      <c r="B2715" s="279"/>
      <c r="C2715" s="268"/>
      <c r="D2715" s="166"/>
      <c r="E2715" s="96"/>
      <c r="F2715" s="96"/>
      <c r="G2715" s="168"/>
      <c r="H2715" s="242"/>
      <c r="I2715" s="231"/>
      <c r="J2715" s="227"/>
      <c r="K2715" s="228"/>
      <c r="L2715" s="228"/>
      <c r="M2715" s="178"/>
      <c r="N2715" s="133"/>
      <c r="O2715" s="131"/>
      <c r="P2715" s="93"/>
      <c r="Q2715" s="93">
        <f t="shared" si="361"/>
        <v>0</v>
      </c>
    </row>
    <row r="2716" spans="1:17" s="94" customFormat="1" ht="15.75" hidden="1" x14ac:dyDescent="0.25">
      <c r="A2716" s="276"/>
      <c r="B2716" s="279"/>
      <c r="C2716" s="243"/>
      <c r="D2716" s="166"/>
      <c r="E2716" s="96"/>
      <c r="F2716" s="96"/>
      <c r="G2716" s="168"/>
      <c r="H2716" s="242"/>
      <c r="I2716" s="231"/>
      <c r="J2716" s="227"/>
      <c r="K2716" s="228"/>
      <c r="L2716" s="228"/>
      <c r="M2716" s="178"/>
      <c r="N2716" s="133"/>
      <c r="O2716" s="131"/>
      <c r="P2716" s="93"/>
      <c r="Q2716" s="93">
        <f t="shared" si="361"/>
        <v>0</v>
      </c>
    </row>
    <row r="2717" spans="1:17" s="94" customFormat="1" ht="15.75" hidden="1" x14ac:dyDescent="0.25">
      <c r="A2717" s="276"/>
      <c r="B2717" s="279"/>
      <c r="C2717" s="198"/>
      <c r="D2717" s="285"/>
      <c r="E2717" s="285"/>
      <c r="F2717" s="285"/>
      <c r="G2717" s="284"/>
      <c r="H2717" s="161"/>
      <c r="I2717" s="231"/>
      <c r="J2717" s="161"/>
      <c r="K2717" s="244"/>
      <c r="L2717" s="228"/>
      <c r="M2717" s="197"/>
      <c r="N2717" s="133"/>
      <c r="O2717" s="132"/>
      <c r="P2717" s="93"/>
      <c r="Q2717" s="93">
        <f t="shared" si="361"/>
        <v>0</v>
      </c>
    </row>
    <row r="2718" spans="1:17" s="94" customFormat="1" ht="15.75" hidden="1" x14ac:dyDescent="0.25">
      <c r="A2718" s="276"/>
      <c r="B2718" s="279"/>
      <c r="C2718" s="241"/>
      <c r="D2718" s="166"/>
      <c r="E2718" s="193"/>
      <c r="F2718" s="193"/>
      <c r="G2718" s="168"/>
      <c r="H2718" s="240"/>
      <c r="I2718" s="231"/>
      <c r="J2718" s="227"/>
      <c r="K2718" s="228"/>
      <c r="L2718" s="228"/>
      <c r="M2718" s="178"/>
      <c r="N2718" s="133"/>
      <c r="O2718" s="131"/>
      <c r="P2718" s="93"/>
      <c r="Q2718" s="93">
        <f t="shared" si="361"/>
        <v>0</v>
      </c>
    </row>
    <row r="2719" spans="1:17" s="94" customFormat="1" ht="15.75" hidden="1" x14ac:dyDescent="0.25">
      <c r="A2719" s="276"/>
      <c r="B2719" s="279"/>
      <c r="C2719" s="198"/>
      <c r="D2719" s="166"/>
      <c r="E2719" s="193"/>
      <c r="F2719" s="193"/>
      <c r="G2719" s="168"/>
      <c r="H2719" s="240"/>
      <c r="I2719" s="231"/>
      <c r="J2719" s="227"/>
      <c r="K2719" s="228"/>
      <c r="L2719" s="228"/>
      <c r="M2719" s="178"/>
      <c r="N2719" s="133"/>
      <c r="O2719" s="131"/>
      <c r="P2719" s="93"/>
      <c r="Q2719" s="93">
        <f t="shared" si="361"/>
        <v>0</v>
      </c>
    </row>
    <row r="2720" spans="1:17" s="94" customFormat="1" ht="15.75" hidden="1" x14ac:dyDescent="0.25">
      <c r="A2720" s="276"/>
      <c r="B2720" s="279"/>
      <c r="C2720" s="198"/>
      <c r="D2720" s="283"/>
      <c r="E2720" s="283"/>
      <c r="F2720" s="283"/>
      <c r="G2720" s="284"/>
      <c r="H2720" s="197"/>
      <c r="I2720" s="231"/>
      <c r="J2720" s="197"/>
      <c r="K2720" s="224"/>
      <c r="L2720" s="228"/>
      <c r="M2720" s="197"/>
      <c r="N2720" s="133"/>
      <c r="O2720" s="131"/>
      <c r="P2720" s="93"/>
      <c r="Q2720" s="93">
        <f t="shared" si="361"/>
        <v>0</v>
      </c>
    </row>
    <row r="2721" spans="1:17" s="94" customFormat="1" ht="15.75" hidden="1" x14ac:dyDescent="0.25">
      <c r="A2721" s="276"/>
      <c r="B2721" s="279"/>
      <c r="C2721" s="198"/>
      <c r="D2721" s="179"/>
      <c r="E2721" s="180"/>
      <c r="F2721" s="180"/>
      <c r="G2721" s="168"/>
      <c r="H2721" s="197"/>
      <c r="I2721" s="231"/>
      <c r="J2721" s="197"/>
      <c r="K2721" s="224"/>
      <c r="L2721" s="228"/>
      <c r="M2721" s="197"/>
      <c r="N2721" s="133"/>
      <c r="O2721" s="131"/>
      <c r="P2721" s="93"/>
      <c r="Q2721" s="93">
        <f t="shared" si="361"/>
        <v>0</v>
      </c>
    </row>
    <row r="2722" spans="1:17" s="94" customFormat="1" ht="15.75" hidden="1" x14ac:dyDescent="0.25">
      <c r="A2722" s="276"/>
      <c r="B2722" s="279"/>
      <c r="C2722" s="267"/>
      <c r="D2722" s="288"/>
      <c r="E2722" s="288"/>
      <c r="F2722" s="288"/>
      <c r="G2722" s="289"/>
      <c r="H2722" s="197"/>
      <c r="I2722" s="231"/>
      <c r="J2722" s="197"/>
      <c r="K2722" s="224"/>
      <c r="L2722" s="228"/>
      <c r="M2722" s="197"/>
      <c r="N2722" s="133"/>
      <c r="O2722" s="131"/>
      <c r="P2722" s="93"/>
      <c r="Q2722" s="93">
        <f t="shared" si="361"/>
        <v>0</v>
      </c>
    </row>
    <row r="2723" spans="1:17" s="94" customFormat="1" ht="15.75" hidden="1" x14ac:dyDescent="0.25">
      <c r="A2723" s="276"/>
      <c r="B2723" s="279"/>
      <c r="C2723" s="271"/>
      <c r="D2723" s="179"/>
      <c r="E2723" s="199"/>
      <c r="F2723" s="199"/>
      <c r="G2723" s="168"/>
      <c r="H2723" s="242"/>
      <c r="I2723" s="231"/>
      <c r="J2723" s="227"/>
      <c r="K2723" s="228"/>
      <c r="L2723" s="228"/>
      <c r="M2723" s="178"/>
      <c r="N2723" s="133"/>
      <c r="O2723" s="131"/>
      <c r="P2723" s="93"/>
      <c r="Q2723" s="93">
        <f t="shared" si="361"/>
        <v>0</v>
      </c>
    </row>
    <row r="2724" spans="1:17" s="94" customFormat="1" ht="15.75" hidden="1" x14ac:dyDescent="0.25">
      <c r="A2724" s="276"/>
      <c r="B2724" s="279"/>
      <c r="C2724" s="271"/>
      <c r="D2724" s="179"/>
      <c r="E2724" s="199"/>
      <c r="F2724" s="199"/>
      <c r="G2724" s="168"/>
      <c r="H2724" s="245"/>
      <c r="I2724" s="231"/>
      <c r="J2724" s="227"/>
      <c r="K2724" s="228"/>
      <c r="L2724" s="228"/>
      <c r="M2724" s="178"/>
      <c r="N2724" s="133"/>
      <c r="O2724" s="131"/>
      <c r="P2724" s="93"/>
      <c r="Q2724" s="93">
        <f t="shared" si="361"/>
        <v>0</v>
      </c>
    </row>
    <row r="2725" spans="1:17" s="94" customFormat="1" ht="15.75" hidden="1" x14ac:dyDescent="0.25">
      <c r="A2725" s="276"/>
      <c r="B2725" s="279"/>
      <c r="C2725" s="271"/>
      <c r="D2725" s="179"/>
      <c r="E2725" s="199"/>
      <c r="F2725" s="199"/>
      <c r="G2725" s="168"/>
      <c r="H2725" s="245"/>
      <c r="I2725" s="231"/>
      <c r="J2725" s="227"/>
      <c r="K2725" s="228"/>
      <c r="L2725" s="228"/>
      <c r="M2725" s="178"/>
      <c r="N2725" s="133"/>
      <c r="O2725" s="143"/>
      <c r="P2725" s="93"/>
      <c r="Q2725" s="93">
        <f t="shared" si="361"/>
        <v>0</v>
      </c>
    </row>
    <row r="2726" spans="1:17" s="98" customFormat="1" ht="15.75" hidden="1" x14ac:dyDescent="0.25">
      <c r="A2726" s="276"/>
      <c r="B2726" s="279"/>
      <c r="C2726" s="271"/>
      <c r="D2726" s="166"/>
      <c r="E2726" s="179"/>
      <c r="F2726" s="179"/>
      <c r="G2726" s="168"/>
      <c r="H2726" s="245"/>
      <c r="I2726" s="231"/>
      <c r="J2726" s="227"/>
      <c r="K2726" s="228"/>
      <c r="L2726" s="228"/>
      <c r="M2726" s="178"/>
      <c r="N2726" s="133"/>
      <c r="O2726" s="131"/>
      <c r="P2726" s="97"/>
      <c r="Q2726" s="93">
        <f t="shared" si="361"/>
        <v>0</v>
      </c>
    </row>
    <row r="2727" spans="1:17" s="94" customFormat="1" ht="15.75" hidden="1" x14ac:dyDescent="0.25">
      <c r="A2727" s="276"/>
      <c r="B2727" s="279"/>
      <c r="C2727" s="271"/>
      <c r="D2727" s="179"/>
      <c r="E2727" s="199"/>
      <c r="F2727" s="199"/>
      <c r="G2727" s="168"/>
      <c r="H2727" s="242"/>
      <c r="I2727" s="231"/>
      <c r="J2727" s="227"/>
      <c r="K2727" s="228"/>
      <c r="L2727" s="228"/>
      <c r="M2727" s="178"/>
      <c r="N2727" s="133"/>
      <c r="O2727" s="131"/>
      <c r="P2727" s="93"/>
      <c r="Q2727" s="93">
        <f t="shared" si="361"/>
        <v>0</v>
      </c>
    </row>
    <row r="2728" spans="1:17" s="94" customFormat="1" ht="15.75" hidden="1" x14ac:dyDescent="0.25">
      <c r="A2728" s="276"/>
      <c r="B2728" s="279"/>
      <c r="C2728" s="268"/>
      <c r="D2728" s="179"/>
      <c r="E2728" s="199"/>
      <c r="F2728" s="199"/>
      <c r="G2728" s="168"/>
      <c r="H2728" s="245"/>
      <c r="I2728" s="231"/>
      <c r="J2728" s="227"/>
      <c r="K2728" s="228"/>
      <c r="L2728" s="228"/>
      <c r="M2728" s="178"/>
      <c r="N2728" s="133"/>
      <c r="O2728" s="131"/>
      <c r="P2728" s="93"/>
      <c r="Q2728" s="93">
        <f t="shared" si="361"/>
        <v>0</v>
      </c>
    </row>
    <row r="2729" spans="1:17" s="94" customFormat="1" ht="15.75" hidden="1" x14ac:dyDescent="0.25">
      <c r="A2729" s="276"/>
      <c r="B2729" s="279"/>
      <c r="C2729" s="267"/>
      <c r="D2729" s="288"/>
      <c r="E2729" s="288"/>
      <c r="F2729" s="288"/>
      <c r="G2729" s="289"/>
      <c r="H2729" s="197"/>
      <c r="I2729" s="231"/>
      <c r="J2729" s="227"/>
      <c r="K2729" s="224"/>
      <c r="L2729" s="228"/>
      <c r="M2729" s="197"/>
      <c r="N2729" s="133"/>
      <c r="O2729" s="131"/>
      <c r="P2729" s="93"/>
      <c r="Q2729" s="93">
        <f t="shared" si="361"/>
        <v>0</v>
      </c>
    </row>
    <row r="2730" spans="1:17" s="94" customFormat="1" ht="15.75" hidden="1" x14ac:dyDescent="0.25">
      <c r="A2730" s="276"/>
      <c r="B2730" s="279"/>
      <c r="C2730" s="268"/>
      <c r="D2730" s="179"/>
      <c r="E2730" s="180"/>
      <c r="F2730" s="180"/>
      <c r="G2730" s="168"/>
      <c r="H2730" s="242"/>
      <c r="I2730" s="231"/>
      <c r="J2730" s="227"/>
      <c r="K2730" s="228"/>
      <c r="L2730" s="228"/>
      <c r="M2730" s="178"/>
      <c r="N2730" s="133"/>
      <c r="O2730" s="131"/>
      <c r="P2730" s="93"/>
      <c r="Q2730" s="93">
        <f t="shared" si="361"/>
        <v>0</v>
      </c>
    </row>
    <row r="2731" spans="1:17" s="94" customFormat="1" ht="15.75" hidden="1" x14ac:dyDescent="0.25">
      <c r="A2731" s="276"/>
      <c r="B2731" s="279"/>
      <c r="C2731" s="198"/>
      <c r="D2731" s="283"/>
      <c r="E2731" s="283"/>
      <c r="F2731" s="283"/>
      <c r="G2731" s="284"/>
      <c r="H2731" s="197"/>
      <c r="I2731" s="231"/>
      <c r="J2731" s="197"/>
      <c r="K2731" s="224"/>
      <c r="L2731" s="228"/>
      <c r="M2731" s="197"/>
      <c r="N2731" s="133"/>
      <c r="O2731" s="131"/>
      <c r="P2731" s="93"/>
      <c r="Q2731" s="93">
        <f t="shared" si="361"/>
        <v>0</v>
      </c>
    </row>
    <row r="2732" spans="1:17" s="94" customFormat="1" ht="15.75" hidden="1" x14ac:dyDescent="0.25">
      <c r="A2732" s="276"/>
      <c r="B2732" s="279"/>
      <c r="C2732" s="198"/>
      <c r="D2732" s="166"/>
      <c r="E2732" s="96"/>
      <c r="F2732" s="96"/>
      <c r="G2732" s="161"/>
      <c r="H2732" s="197"/>
      <c r="I2732" s="231"/>
      <c r="J2732" s="197"/>
      <c r="K2732" s="224"/>
      <c r="L2732" s="228"/>
      <c r="M2732" s="197"/>
      <c r="N2732" s="133"/>
      <c r="O2732" s="131"/>
      <c r="P2732" s="93"/>
      <c r="Q2732" s="93">
        <f t="shared" si="361"/>
        <v>0</v>
      </c>
    </row>
    <row r="2733" spans="1:17" s="94" customFormat="1" ht="15.75" hidden="1" x14ac:dyDescent="0.25">
      <c r="A2733" s="276"/>
      <c r="B2733" s="279"/>
      <c r="C2733" s="198"/>
      <c r="D2733" s="288"/>
      <c r="E2733" s="288"/>
      <c r="F2733" s="288"/>
      <c r="G2733" s="289"/>
      <c r="H2733" s="168"/>
      <c r="I2733" s="231"/>
      <c r="J2733" s="168"/>
      <c r="K2733" s="239"/>
      <c r="L2733" s="228"/>
      <c r="M2733" s="197"/>
      <c r="N2733" s="133"/>
      <c r="O2733" s="131"/>
      <c r="P2733" s="93"/>
      <c r="Q2733" s="93">
        <f t="shared" si="361"/>
        <v>0</v>
      </c>
    </row>
    <row r="2734" spans="1:17" s="94" customFormat="1" ht="15.75" hidden="1" x14ac:dyDescent="0.25">
      <c r="A2734" s="276"/>
      <c r="B2734" s="279"/>
      <c r="C2734" s="269"/>
      <c r="D2734" s="166"/>
      <c r="E2734" s="96"/>
      <c r="F2734" s="96"/>
      <c r="G2734" s="168"/>
      <c r="H2734" s="242"/>
      <c r="I2734" s="231"/>
      <c r="J2734" s="227"/>
      <c r="K2734" s="228"/>
      <c r="L2734" s="228"/>
      <c r="M2734" s="178"/>
      <c r="N2734" s="133"/>
      <c r="O2734" s="131"/>
      <c r="P2734" s="93"/>
      <c r="Q2734" s="93">
        <f t="shared" si="361"/>
        <v>0</v>
      </c>
    </row>
    <row r="2735" spans="1:17" s="94" customFormat="1" ht="15.75" hidden="1" x14ac:dyDescent="0.25">
      <c r="A2735" s="276"/>
      <c r="B2735" s="279"/>
      <c r="C2735" s="269"/>
      <c r="D2735" s="166"/>
      <c r="E2735" s="96"/>
      <c r="F2735" s="96"/>
      <c r="G2735" s="168"/>
      <c r="H2735" s="242"/>
      <c r="I2735" s="231"/>
      <c r="J2735" s="227"/>
      <c r="K2735" s="228"/>
      <c r="L2735" s="228"/>
      <c r="M2735" s="178"/>
      <c r="N2735" s="133"/>
      <c r="O2735" s="131"/>
      <c r="P2735" s="93"/>
      <c r="Q2735" s="93">
        <f t="shared" si="361"/>
        <v>0</v>
      </c>
    </row>
    <row r="2736" spans="1:17" s="94" customFormat="1" ht="15.75" hidden="1" x14ac:dyDescent="0.25">
      <c r="A2736" s="276"/>
      <c r="B2736" s="279"/>
      <c r="C2736" s="198"/>
      <c r="D2736" s="166"/>
      <c r="E2736" s="96"/>
      <c r="F2736" s="96"/>
      <c r="G2736" s="168"/>
      <c r="H2736" s="242"/>
      <c r="I2736" s="231"/>
      <c r="J2736" s="227"/>
      <c r="K2736" s="228"/>
      <c r="L2736" s="228"/>
      <c r="M2736" s="178"/>
      <c r="N2736" s="133"/>
      <c r="O2736" s="131"/>
      <c r="P2736" s="93"/>
      <c r="Q2736" s="93">
        <f t="shared" si="361"/>
        <v>0</v>
      </c>
    </row>
    <row r="2737" spans="1:17" s="94" customFormat="1" ht="15.75" hidden="1" x14ac:dyDescent="0.25">
      <c r="A2737" s="276"/>
      <c r="B2737" s="279"/>
      <c r="C2737" s="269"/>
      <c r="D2737" s="166"/>
      <c r="E2737" s="96"/>
      <c r="F2737" s="96"/>
      <c r="G2737" s="168"/>
      <c r="H2737" s="242"/>
      <c r="I2737" s="231"/>
      <c r="J2737" s="227"/>
      <c r="K2737" s="228"/>
      <c r="L2737" s="228"/>
      <c r="M2737" s="178"/>
      <c r="N2737" s="133"/>
      <c r="O2737" s="131"/>
      <c r="P2737" s="93"/>
      <c r="Q2737" s="93">
        <f t="shared" si="361"/>
        <v>0</v>
      </c>
    </row>
    <row r="2738" spans="1:17" s="94" customFormat="1" ht="15.75" hidden="1" x14ac:dyDescent="0.25">
      <c r="A2738" s="276"/>
      <c r="B2738" s="279"/>
      <c r="C2738" s="269"/>
      <c r="D2738" s="166"/>
      <c r="E2738" s="96"/>
      <c r="F2738" s="96"/>
      <c r="G2738" s="168"/>
      <c r="H2738" s="242"/>
      <c r="I2738" s="231"/>
      <c r="J2738" s="227"/>
      <c r="K2738" s="228"/>
      <c r="L2738" s="228"/>
      <c r="M2738" s="178"/>
      <c r="N2738" s="133"/>
      <c r="O2738" s="131"/>
      <c r="P2738" s="93"/>
      <c r="Q2738" s="93">
        <f t="shared" si="361"/>
        <v>0</v>
      </c>
    </row>
    <row r="2739" spans="1:17" s="94" customFormat="1" ht="15.75" hidden="1" x14ac:dyDescent="0.25">
      <c r="A2739" s="276"/>
      <c r="B2739" s="279"/>
      <c r="C2739" s="269"/>
      <c r="D2739" s="166"/>
      <c r="E2739" s="96"/>
      <c r="F2739" s="96"/>
      <c r="G2739" s="168"/>
      <c r="H2739" s="242"/>
      <c r="I2739" s="231"/>
      <c r="J2739" s="227"/>
      <c r="K2739" s="228"/>
      <c r="L2739" s="228"/>
      <c r="M2739" s="178"/>
      <c r="N2739" s="133"/>
      <c r="O2739" s="131"/>
      <c r="P2739" s="93"/>
      <c r="Q2739" s="93">
        <f t="shared" si="361"/>
        <v>0</v>
      </c>
    </row>
    <row r="2740" spans="1:17" s="94" customFormat="1" ht="15.75" hidden="1" x14ac:dyDescent="0.25">
      <c r="A2740" s="276"/>
      <c r="B2740" s="279"/>
      <c r="C2740" s="269"/>
      <c r="D2740" s="166"/>
      <c r="E2740" s="96"/>
      <c r="F2740" s="96"/>
      <c r="G2740" s="168"/>
      <c r="H2740" s="242"/>
      <c r="I2740" s="231"/>
      <c r="J2740" s="227"/>
      <c r="K2740" s="228"/>
      <c r="L2740" s="228"/>
      <c r="M2740" s="178"/>
      <c r="N2740" s="133"/>
      <c r="O2740" s="131"/>
      <c r="P2740" s="93"/>
      <c r="Q2740" s="93">
        <f t="shared" si="361"/>
        <v>0</v>
      </c>
    </row>
    <row r="2741" spans="1:17" s="94" customFormat="1" ht="15.75" hidden="1" x14ac:dyDescent="0.25">
      <c r="A2741" s="276"/>
      <c r="B2741" s="279"/>
      <c r="C2741" s="269"/>
      <c r="D2741" s="166"/>
      <c r="E2741" s="96"/>
      <c r="F2741" s="96"/>
      <c r="G2741" s="168"/>
      <c r="H2741" s="242"/>
      <c r="I2741" s="231"/>
      <c r="J2741" s="227"/>
      <c r="K2741" s="228"/>
      <c r="L2741" s="228"/>
      <c r="M2741" s="178"/>
      <c r="N2741" s="133"/>
      <c r="O2741" s="131"/>
      <c r="P2741" s="93"/>
      <c r="Q2741" s="93">
        <f t="shared" si="361"/>
        <v>0</v>
      </c>
    </row>
    <row r="2742" spans="1:17" s="94" customFormat="1" ht="15.75" hidden="1" x14ac:dyDescent="0.25">
      <c r="A2742" s="276"/>
      <c r="B2742" s="279"/>
      <c r="C2742" s="269"/>
      <c r="D2742" s="166"/>
      <c r="E2742" s="96"/>
      <c r="F2742" s="96"/>
      <c r="G2742" s="168"/>
      <c r="H2742" s="242"/>
      <c r="I2742" s="231"/>
      <c r="J2742" s="227"/>
      <c r="K2742" s="228"/>
      <c r="L2742" s="228"/>
      <c r="M2742" s="178"/>
      <c r="N2742" s="133"/>
      <c r="O2742" s="131"/>
      <c r="P2742" s="93"/>
      <c r="Q2742" s="93">
        <f t="shared" si="361"/>
        <v>0</v>
      </c>
    </row>
    <row r="2743" spans="1:17" s="94" customFormat="1" ht="15.75" hidden="1" x14ac:dyDescent="0.25">
      <c r="A2743" s="276"/>
      <c r="B2743" s="279"/>
      <c r="C2743" s="269"/>
      <c r="D2743" s="166"/>
      <c r="E2743" s="96"/>
      <c r="F2743" s="96"/>
      <c r="G2743" s="168"/>
      <c r="H2743" s="242"/>
      <c r="I2743" s="231"/>
      <c r="J2743" s="227"/>
      <c r="K2743" s="228"/>
      <c r="L2743" s="228"/>
      <c r="M2743" s="178"/>
      <c r="N2743" s="133"/>
      <c r="O2743" s="131"/>
      <c r="P2743" s="93"/>
      <c r="Q2743" s="93">
        <f t="shared" si="361"/>
        <v>0</v>
      </c>
    </row>
    <row r="2744" spans="1:17" s="94" customFormat="1" ht="15.75" hidden="1" x14ac:dyDescent="0.25">
      <c r="A2744" s="276"/>
      <c r="B2744" s="279"/>
      <c r="C2744" s="269"/>
      <c r="D2744" s="166"/>
      <c r="E2744" s="96"/>
      <c r="F2744" s="96"/>
      <c r="G2744" s="168"/>
      <c r="H2744" s="242"/>
      <c r="I2744" s="231"/>
      <c r="J2744" s="227"/>
      <c r="K2744" s="228"/>
      <c r="L2744" s="228"/>
      <c r="M2744" s="178"/>
      <c r="N2744" s="133"/>
      <c r="O2744" s="131"/>
      <c r="P2744" s="93"/>
      <c r="Q2744" s="93">
        <f t="shared" si="361"/>
        <v>0</v>
      </c>
    </row>
    <row r="2745" spans="1:17" s="94" customFormat="1" ht="15.75" hidden="1" x14ac:dyDescent="0.25">
      <c r="A2745" s="276"/>
      <c r="B2745" s="279"/>
      <c r="C2745" s="241"/>
      <c r="D2745" s="166"/>
      <c r="E2745" s="96"/>
      <c r="F2745" s="96"/>
      <c r="G2745" s="168"/>
      <c r="H2745" s="242"/>
      <c r="I2745" s="231"/>
      <c r="J2745" s="227"/>
      <c r="K2745" s="228"/>
      <c r="L2745" s="228"/>
      <c r="M2745" s="178"/>
      <c r="N2745" s="133"/>
      <c r="O2745" s="131"/>
      <c r="P2745" s="93"/>
      <c r="Q2745" s="93">
        <f t="shared" si="361"/>
        <v>0</v>
      </c>
    </row>
    <row r="2746" spans="1:17" s="94" customFormat="1" ht="15.75" hidden="1" x14ac:dyDescent="0.25">
      <c r="A2746" s="276"/>
      <c r="B2746" s="279"/>
      <c r="C2746" s="267"/>
      <c r="D2746" s="166"/>
      <c r="E2746" s="96"/>
      <c r="F2746" s="96"/>
      <c r="G2746" s="168"/>
      <c r="H2746" s="245"/>
      <c r="I2746" s="231"/>
      <c r="J2746" s="227"/>
      <c r="K2746" s="228"/>
      <c r="L2746" s="228"/>
      <c r="M2746" s="178"/>
      <c r="N2746" s="133"/>
      <c r="O2746" s="131"/>
      <c r="P2746" s="93"/>
      <c r="Q2746" s="93">
        <f t="shared" si="361"/>
        <v>0</v>
      </c>
    </row>
    <row r="2747" spans="1:17" s="94" customFormat="1" ht="15.75" hidden="1" x14ac:dyDescent="0.25">
      <c r="A2747" s="276"/>
      <c r="B2747" s="279"/>
      <c r="C2747" s="271"/>
      <c r="D2747" s="166"/>
      <c r="E2747" s="96"/>
      <c r="F2747" s="96"/>
      <c r="G2747" s="168"/>
      <c r="H2747" s="242"/>
      <c r="I2747" s="231"/>
      <c r="J2747" s="227"/>
      <c r="K2747" s="228"/>
      <c r="L2747" s="228"/>
      <c r="M2747" s="178"/>
      <c r="N2747" s="133"/>
      <c r="O2747" s="131"/>
      <c r="P2747" s="93"/>
      <c r="Q2747" s="93">
        <f t="shared" si="361"/>
        <v>0</v>
      </c>
    </row>
    <row r="2748" spans="1:17" s="94" customFormat="1" ht="15.75" hidden="1" x14ac:dyDescent="0.25">
      <c r="A2748" s="276"/>
      <c r="B2748" s="279"/>
      <c r="C2748" s="268"/>
      <c r="D2748" s="166"/>
      <c r="E2748" s="96"/>
      <c r="F2748" s="96"/>
      <c r="G2748" s="168"/>
      <c r="H2748" s="246"/>
      <c r="I2748" s="231"/>
      <c r="J2748" s="227"/>
      <c r="K2748" s="228"/>
      <c r="L2748" s="228"/>
      <c r="M2748" s="178"/>
      <c r="N2748" s="133"/>
      <c r="O2748" s="131"/>
      <c r="P2748" s="93"/>
      <c r="Q2748" s="93">
        <f t="shared" si="361"/>
        <v>0</v>
      </c>
    </row>
    <row r="2749" spans="1:17" s="94" customFormat="1" ht="15.75" hidden="1" x14ac:dyDescent="0.25">
      <c r="A2749" s="276"/>
      <c r="B2749" s="279"/>
      <c r="C2749" s="243"/>
      <c r="D2749" s="166"/>
      <c r="E2749" s="96"/>
      <c r="F2749" s="96"/>
      <c r="G2749" s="168"/>
      <c r="H2749" s="242"/>
      <c r="I2749" s="231"/>
      <c r="J2749" s="227"/>
      <c r="K2749" s="228"/>
      <c r="L2749" s="228"/>
      <c r="M2749" s="178"/>
      <c r="N2749" s="133"/>
      <c r="O2749" s="131"/>
      <c r="P2749" s="93"/>
      <c r="Q2749" s="93">
        <f t="shared" si="361"/>
        <v>0</v>
      </c>
    </row>
    <row r="2750" spans="1:17" s="94" customFormat="1" ht="15.75" hidden="1" x14ac:dyDescent="0.25">
      <c r="A2750" s="276"/>
      <c r="B2750" s="279"/>
      <c r="C2750" s="269"/>
      <c r="D2750" s="166"/>
      <c r="E2750" s="96"/>
      <c r="F2750" s="96"/>
      <c r="G2750" s="168"/>
      <c r="H2750" s="242"/>
      <c r="I2750" s="231"/>
      <c r="J2750" s="227"/>
      <c r="K2750" s="228"/>
      <c r="L2750" s="228"/>
      <c r="M2750" s="178"/>
      <c r="N2750" s="133"/>
      <c r="O2750" s="131"/>
      <c r="P2750" s="93"/>
      <c r="Q2750" s="93">
        <f t="shared" si="361"/>
        <v>0</v>
      </c>
    </row>
    <row r="2751" spans="1:17" s="94" customFormat="1" ht="15.75" hidden="1" x14ac:dyDescent="0.25">
      <c r="A2751" s="276"/>
      <c r="B2751" s="279"/>
      <c r="C2751" s="269"/>
      <c r="D2751" s="166"/>
      <c r="E2751" s="96"/>
      <c r="F2751" s="96"/>
      <c r="G2751" s="168"/>
      <c r="H2751" s="242"/>
      <c r="I2751" s="231"/>
      <c r="J2751" s="227"/>
      <c r="K2751" s="228"/>
      <c r="L2751" s="228"/>
      <c r="M2751" s="178"/>
      <c r="N2751" s="133"/>
      <c r="O2751" s="131"/>
      <c r="P2751" s="93"/>
      <c r="Q2751" s="93">
        <f t="shared" si="361"/>
        <v>0</v>
      </c>
    </row>
    <row r="2752" spans="1:17" s="94" customFormat="1" ht="15.75" hidden="1" x14ac:dyDescent="0.25">
      <c r="A2752" s="276"/>
      <c r="B2752" s="279"/>
      <c r="C2752" s="269"/>
      <c r="D2752" s="166"/>
      <c r="E2752" s="96"/>
      <c r="F2752" s="96"/>
      <c r="G2752" s="168"/>
      <c r="H2752" s="242"/>
      <c r="I2752" s="231"/>
      <c r="J2752" s="227"/>
      <c r="K2752" s="228"/>
      <c r="L2752" s="228"/>
      <c r="M2752" s="178"/>
      <c r="N2752" s="133"/>
      <c r="O2752" s="131"/>
      <c r="P2752" s="93"/>
      <c r="Q2752" s="93">
        <f t="shared" si="361"/>
        <v>0</v>
      </c>
    </row>
    <row r="2753" spans="1:17" s="94" customFormat="1" ht="15.75" hidden="1" x14ac:dyDescent="0.25">
      <c r="A2753" s="276"/>
      <c r="B2753" s="279"/>
      <c r="C2753" s="269"/>
      <c r="D2753" s="166"/>
      <c r="E2753" s="96"/>
      <c r="F2753" s="96"/>
      <c r="G2753" s="168"/>
      <c r="H2753" s="242"/>
      <c r="I2753" s="231"/>
      <c r="J2753" s="227"/>
      <c r="K2753" s="228"/>
      <c r="L2753" s="228"/>
      <c r="M2753" s="178"/>
      <c r="N2753" s="133"/>
      <c r="O2753" s="131"/>
      <c r="P2753" s="93"/>
      <c r="Q2753" s="93">
        <f t="shared" si="361"/>
        <v>0</v>
      </c>
    </row>
    <row r="2754" spans="1:17" s="94" customFormat="1" ht="15.75" hidden="1" x14ac:dyDescent="0.25">
      <c r="A2754" s="276"/>
      <c r="B2754" s="279"/>
      <c r="C2754" s="269"/>
      <c r="D2754" s="166"/>
      <c r="E2754" s="96"/>
      <c r="F2754" s="96"/>
      <c r="G2754" s="168"/>
      <c r="H2754" s="242"/>
      <c r="I2754" s="231"/>
      <c r="J2754" s="227"/>
      <c r="K2754" s="228"/>
      <c r="L2754" s="228"/>
      <c r="M2754" s="178"/>
      <c r="N2754" s="133"/>
      <c r="O2754" s="131"/>
      <c r="P2754" s="93"/>
      <c r="Q2754" s="93">
        <f t="shared" si="361"/>
        <v>0</v>
      </c>
    </row>
    <row r="2755" spans="1:17" s="94" customFormat="1" ht="15.75" hidden="1" x14ac:dyDescent="0.25">
      <c r="A2755" s="276"/>
      <c r="B2755" s="279"/>
      <c r="C2755" s="269"/>
      <c r="D2755" s="166"/>
      <c r="E2755" s="96"/>
      <c r="F2755" s="96"/>
      <c r="G2755" s="168"/>
      <c r="H2755" s="242"/>
      <c r="I2755" s="231"/>
      <c r="J2755" s="227"/>
      <c r="K2755" s="228"/>
      <c r="L2755" s="228"/>
      <c r="M2755" s="178"/>
      <c r="N2755" s="133"/>
      <c r="O2755" s="131"/>
      <c r="P2755" s="93"/>
      <c r="Q2755" s="93">
        <f t="shared" si="361"/>
        <v>0</v>
      </c>
    </row>
    <row r="2756" spans="1:17" s="94" customFormat="1" ht="15.75" hidden="1" x14ac:dyDescent="0.25">
      <c r="A2756" s="276"/>
      <c r="B2756" s="279"/>
      <c r="C2756" s="269"/>
      <c r="D2756" s="166"/>
      <c r="E2756" s="96"/>
      <c r="F2756" s="96"/>
      <c r="G2756" s="168"/>
      <c r="H2756" s="242"/>
      <c r="I2756" s="231"/>
      <c r="J2756" s="227"/>
      <c r="K2756" s="228"/>
      <c r="L2756" s="228"/>
      <c r="M2756" s="178"/>
      <c r="N2756" s="133"/>
      <c r="O2756" s="131"/>
      <c r="P2756" s="93"/>
      <c r="Q2756" s="93">
        <f t="shared" si="361"/>
        <v>0</v>
      </c>
    </row>
    <row r="2757" spans="1:17" s="94" customFormat="1" ht="15.75" hidden="1" x14ac:dyDescent="0.25">
      <c r="A2757" s="276"/>
      <c r="B2757" s="279"/>
      <c r="C2757" s="269"/>
      <c r="D2757" s="166"/>
      <c r="E2757" s="96"/>
      <c r="F2757" s="96"/>
      <c r="G2757" s="168"/>
      <c r="H2757" s="242"/>
      <c r="I2757" s="231"/>
      <c r="J2757" s="227"/>
      <c r="K2757" s="228"/>
      <c r="L2757" s="228"/>
      <c r="M2757" s="178"/>
      <c r="N2757" s="133"/>
      <c r="O2757" s="131"/>
      <c r="P2757" s="93"/>
      <c r="Q2757" s="93">
        <f t="shared" si="361"/>
        <v>0</v>
      </c>
    </row>
    <row r="2758" spans="1:17" s="94" customFormat="1" ht="15.75" hidden="1" x14ac:dyDescent="0.25">
      <c r="A2758" s="276"/>
      <c r="B2758" s="279"/>
      <c r="C2758" s="269"/>
      <c r="D2758" s="166"/>
      <c r="E2758" s="96"/>
      <c r="F2758" s="96"/>
      <c r="G2758" s="168"/>
      <c r="H2758" s="242"/>
      <c r="I2758" s="231"/>
      <c r="J2758" s="227"/>
      <c r="K2758" s="228"/>
      <c r="L2758" s="228"/>
      <c r="M2758" s="178"/>
      <c r="N2758" s="133"/>
      <c r="O2758" s="131"/>
      <c r="P2758" s="93"/>
      <c r="Q2758" s="93">
        <f t="shared" si="361"/>
        <v>0</v>
      </c>
    </row>
    <row r="2759" spans="1:17" s="94" customFormat="1" ht="15.75" hidden="1" x14ac:dyDescent="0.25">
      <c r="A2759" s="276"/>
      <c r="B2759" s="279"/>
      <c r="C2759" s="269"/>
      <c r="D2759" s="166"/>
      <c r="E2759" s="96"/>
      <c r="F2759" s="96"/>
      <c r="G2759" s="168"/>
      <c r="H2759" s="242"/>
      <c r="I2759" s="231"/>
      <c r="J2759" s="227"/>
      <c r="K2759" s="228"/>
      <c r="L2759" s="228"/>
      <c r="M2759" s="178"/>
      <c r="N2759" s="133"/>
      <c r="O2759" s="131"/>
      <c r="P2759" s="93"/>
      <c r="Q2759" s="93">
        <f t="shared" si="361"/>
        <v>0</v>
      </c>
    </row>
    <row r="2760" spans="1:17" s="94" customFormat="1" ht="15.75" hidden="1" x14ac:dyDescent="0.25">
      <c r="A2760" s="276"/>
      <c r="B2760" s="279"/>
      <c r="C2760" s="241"/>
      <c r="D2760" s="166"/>
      <c r="E2760" s="96"/>
      <c r="F2760" s="96"/>
      <c r="G2760" s="168"/>
      <c r="H2760" s="242"/>
      <c r="I2760" s="231"/>
      <c r="J2760" s="227"/>
      <c r="K2760" s="228"/>
      <c r="L2760" s="228"/>
      <c r="M2760" s="178"/>
      <c r="N2760" s="133"/>
      <c r="O2760" s="132"/>
      <c r="P2760" s="93"/>
      <c r="Q2760" s="93">
        <f t="shared" si="361"/>
        <v>0</v>
      </c>
    </row>
    <row r="2761" spans="1:17" s="94" customFormat="1" ht="15.75" hidden="1" x14ac:dyDescent="0.25">
      <c r="A2761" s="276"/>
      <c r="B2761" s="279"/>
      <c r="C2761" s="241"/>
      <c r="D2761" s="166"/>
      <c r="E2761" s="96"/>
      <c r="F2761" s="96"/>
      <c r="G2761" s="168"/>
      <c r="H2761" s="242"/>
      <c r="I2761" s="231"/>
      <c r="J2761" s="227"/>
      <c r="K2761" s="228"/>
      <c r="L2761" s="228"/>
      <c r="M2761" s="178"/>
      <c r="N2761" s="133"/>
      <c r="O2761" s="131"/>
      <c r="P2761" s="93"/>
      <c r="Q2761" s="93">
        <f t="shared" si="361"/>
        <v>0</v>
      </c>
    </row>
    <row r="2762" spans="1:17" s="94" customFormat="1" ht="15.75" hidden="1" x14ac:dyDescent="0.25">
      <c r="A2762" s="276"/>
      <c r="B2762" s="279"/>
      <c r="C2762" s="241"/>
      <c r="D2762" s="166"/>
      <c r="E2762" s="166"/>
      <c r="F2762" s="166"/>
      <c r="G2762" s="168"/>
      <c r="H2762" s="242"/>
      <c r="I2762" s="231"/>
      <c r="J2762" s="227"/>
      <c r="K2762" s="228"/>
      <c r="L2762" s="228"/>
      <c r="M2762" s="178"/>
      <c r="N2762" s="133"/>
      <c r="O2762" s="131"/>
      <c r="P2762" s="93"/>
      <c r="Q2762" s="93">
        <f t="shared" si="361"/>
        <v>0</v>
      </c>
    </row>
    <row r="2763" spans="1:17" s="94" customFormat="1" ht="15.75" hidden="1" x14ac:dyDescent="0.25">
      <c r="A2763" s="277"/>
      <c r="B2763" s="280"/>
      <c r="C2763" s="249"/>
      <c r="D2763" s="166"/>
      <c r="E2763" s="96"/>
      <c r="F2763" s="96"/>
      <c r="G2763" s="168"/>
      <c r="H2763" s="242"/>
      <c r="I2763" s="231"/>
      <c r="J2763" s="227"/>
      <c r="K2763" s="228"/>
      <c r="L2763" s="228"/>
      <c r="M2763" s="178"/>
      <c r="N2763" s="133"/>
      <c r="O2763" s="131"/>
      <c r="P2763" s="93"/>
      <c r="Q2763" s="93">
        <f t="shared" si="361"/>
        <v>0</v>
      </c>
    </row>
    <row r="2764" spans="1:17" s="94" customFormat="1" hidden="1" x14ac:dyDescent="0.25">
      <c r="A2764" s="275"/>
      <c r="B2764" s="278"/>
      <c r="C2764" s="167"/>
      <c r="D2764" s="281"/>
      <c r="E2764" s="281"/>
      <c r="F2764" s="281"/>
      <c r="G2764" s="282"/>
      <c r="H2764" s="197"/>
      <c r="I2764" s="197"/>
      <c r="J2764" s="197"/>
      <c r="K2764" s="224"/>
      <c r="L2764" s="224"/>
      <c r="M2764" s="197"/>
      <c r="N2764" s="133"/>
      <c r="O2764" s="131"/>
      <c r="P2764" s="93"/>
      <c r="Q2764" s="93">
        <f t="shared" si="361"/>
        <v>0</v>
      </c>
    </row>
    <row r="2765" spans="1:17" s="94" customFormat="1" hidden="1" x14ac:dyDescent="0.25">
      <c r="A2765" s="276"/>
      <c r="B2765" s="279"/>
      <c r="C2765" s="167"/>
      <c r="D2765" s="283"/>
      <c r="E2765" s="283"/>
      <c r="F2765" s="283"/>
      <c r="G2765" s="284"/>
      <c r="H2765" s="197"/>
      <c r="I2765" s="197"/>
      <c r="J2765" s="197"/>
      <c r="K2765" s="224"/>
      <c r="L2765" s="224"/>
      <c r="M2765" s="178"/>
      <c r="N2765" s="133"/>
      <c r="O2765" s="131"/>
      <c r="P2765" s="93"/>
      <c r="Q2765" s="93">
        <f t="shared" si="361"/>
        <v>0</v>
      </c>
    </row>
    <row r="2766" spans="1:17" s="94" customFormat="1" ht="15.75" hidden="1" x14ac:dyDescent="0.25">
      <c r="A2766" s="276"/>
      <c r="B2766" s="279"/>
      <c r="C2766" s="167"/>
      <c r="D2766" s="179"/>
      <c r="E2766" s="180"/>
      <c r="F2766" s="180"/>
      <c r="G2766" s="168"/>
      <c r="H2766" s="227"/>
      <c r="I2766" s="227"/>
      <c r="J2766" s="227"/>
      <c r="K2766" s="228"/>
      <c r="L2766" s="228"/>
      <c r="M2766" s="178"/>
      <c r="N2766" s="133"/>
      <c r="O2766" s="131"/>
      <c r="P2766" s="93"/>
      <c r="Q2766" s="93">
        <f t="shared" si="361"/>
        <v>0</v>
      </c>
    </row>
    <row r="2767" spans="1:17" s="92" customFormat="1" ht="15.75" hidden="1" x14ac:dyDescent="0.25">
      <c r="A2767" s="276"/>
      <c r="B2767" s="279"/>
      <c r="C2767" s="170"/>
      <c r="D2767" s="185"/>
      <c r="E2767" s="186"/>
      <c r="F2767" s="186"/>
      <c r="G2767" s="188"/>
      <c r="H2767" s="227"/>
      <c r="I2767" s="229"/>
      <c r="J2767" s="229"/>
      <c r="K2767" s="230"/>
      <c r="L2767" s="230"/>
      <c r="M2767" s="192"/>
      <c r="N2767" s="139"/>
      <c r="O2767" s="132"/>
      <c r="P2767" s="91"/>
      <c r="Q2767" s="93">
        <f t="shared" si="361"/>
        <v>0</v>
      </c>
    </row>
    <row r="2768" spans="1:17" s="94" customFormat="1" ht="15.75" hidden="1" x14ac:dyDescent="0.25">
      <c r="A2768" s="276"/>
      <c r="B2768" s="279"/>
      <c r="C2768" s="167"/>
      <c r="D2768" s="179"/>
      <c r="E2768" s="180"/>
      <c r="F2768" s="180"/>
      <c r="G2768" s="168"/>
      <c r="H2768" s="197"/>
      <c r="I2768" s="231"/>
      <c r="J2768" s="197"/>
      <c r="K2768" s="224"/>
      <c r="L2768" s="228"/>
      <c r="M2768" s="178"/>
      <c r="N2768" s="133"/>
      <c r="O2768" s="131"/>
      <c r="P2768" s="93"/>
      <c r="Q2768" s="93">
        <f t="shared" si="361"/>
        <v>0</v>
      </c>
    </row>
    <row r="2769" spans="1:17" s="92" customFormat="1" ht="15.75" hidden="1" x14ac:dyDescent="0.25">
      <c r="A2769" s="276"/>
      <c r="B2769" s="279"/>
      <c r="C2769" s="170"/>
      <c r="D2769" s="185"/>
      <c r="E2769" s="186"/>
      <c r="F2769" s="186"/>
      <c r="G2769" s="188"/>
      <c r="H2769" s="197"/>
      <c r="I2769" s="232"/>
      <c r="J2769" s="175"/>
      <c r="K2769" s="233"/>
      <c r="L2769" s="230"/>
      <c r="M2769" s="192"/>
      <c r="N2769" s="139"/>
      <c r="O2769" s="132"/>
      <c r="P2769" s="91"/>
      <c r="Q2769" s="93">
        <f t="shared" si="361"/>
        <v>0</v>
      </c>
    </row>
    <row r="2770" spans="1:17" s="94" customFormat="1" ht="15.75" hidden="1" x14ac:dyDescent="0.25">
      <c r="A2770" s="276"/>
      <c r="B2770" s="279"/>
      <c r="C2770" s="167"/>
      <c r="D2770" s="285"/>
      <c r="E2770" s="285"/>
      <c r="F2770" s="285"/>
      <c r="G2770" s="284"/>
      <c r="H2770" s="197"/>
      <c r="I2770" s="231"/>
      <c r="J2770" s="231"/>
      <c r="K2770" s="224"/>
      <c r="L2770" s="228"/>
      <c r="M2770" s="178"/>
      <c r="N2770" s="133"/>
      <c r="O2770" s="131"/>
      <c r="P2770" s="93"/>
      <c r="Q2770" s="93">
        <f t="shared" si="361"/>
        <v>0</v>
      </c>
    </row>
    <row r="2771" spans="1:17" s="94" customFormat="1" ht="15.75" hidden="1" x14ac:dyDescent="0.25">
      <c r="A2771" s="276"/>
      <c r="B2771" s="279"/>
      <c r="C2771" s="272"/>
      <c r="D2771" s="166"/>
      <c r="E2771" s="193"/>
      <c r="F2771" s="193"/>
      <c r="G2771" s="168"/>
      <c r="H2771" s="197"/>
      <c r="I2771" s="231"/>
      <c r="J2771" s="227"/>
      <c r="K2771" s="228"/>
      <c r="L2771" s="228"/>
      <c r="M2771" s="178"/>
      <c r="N2771" s="133"/>
      <c r="O2771" s="131"/>
      <c r="P2771" s="93"/>
      <c r="Q2771" s="93">
        <f t="shared" si="361"/>
        <v>0</v>
      </c>
    </row>
    <row r="2772" spans="1:17" s="94" customFormat="1" ht="15.75" hidden="1" x14ac:dyDescent="0.25">
      <c r="A2772" s="276"/>
      <c r="B2772" s="279"/>
      <c r="C2772" s="273"/>
      <c r="D2772" s="166"/>
      <c r="E2772" s="193"/>
      <c r="F2772" s="193"/>
      <c r="G2772" s="168"/>
      <c r="H2772" s="197"/>
      <c r="I2772" s="231"/>
      <c r="J2772" s="227"/>
      <c r="K2772" s="228"/>
      <c r="L2772" s="228"/>
      <c r="M2772" s="178"/>
      <c r="N2772" s="133"/>
      <c r="O2772" s="131"/>
      <c r="P2772" s="93"/>
      <c r="Q2772" s="93">
        <f t="shared" si="361"/>
        <v>0</v>
      </c>
    </row>
    <row r="2773" spans="1:17" s="94" customFormat="1" ht="15.75" hidden="1" x14ac:dyDescent="0.25">
      <c r="A2773" s="276"/>
      <c r="B2773" s="279"/>
      <c r="C2773" s="273"/>
      <c r="D2773" s="166"/>
      <c r="E2773" s="193"/>
      <c r="F2773" s="193"/>
      <c r="G2773" s="168"/>
      <c r="H2773" s="197"/>
      <c r="I2773" s="231"/>
      <c r="J2773" s="227"/>
      <c r="K2773" s="228"/>
      <c r="L2773" s="228"/>
      <c r="M2773" s="178"/>
      <c r="N2773" s="133"/>
      <c r="O2773" s="131"/>
      <c r="P2773" s="93"/>
      <c r="Q2773" s="93">
        <f t="shared" ref="Q2773:Q2836" si="362">O2773*L2773</f>
        <v>0</v>
      </c>
    </row>
    <row r="2774" spans="1:17" s="94" customFormat="1" ht="15.75" hidden="1" x14ac:dyDescent="0.25">
      <c r="A2774" s="276"/>
      <c r="B2774" s="279"/>
      <c r="C2774" s="273"/>
      <c r="D2774" s="166"/>
      <c r="E2774" s="193"/>
      <c r="F2774" s="193"/>
      <c r="G2774" s="168"/>
      <c r="H2774" s="197"/>
      <c r="I2774" s="231"/>
      <c r="J2774" s="227"/>
      <c r="K2774" s="228"/>
      <c r="L2774" s="228"/>
      <c r="M2774" s="178"/>
      <c r="N2774" s="133"/>
      <c r="O2774" s="131"/>
      <c r="P2774" s="93"/>
      <c r="Q2774" s="93">
        <f t="shared" si="362"/>
        <v>0</v>
      </c>
    </row>
    <row r="2775" spans="1:17" s="94" customFormat="1" ht="15.75" hidden="1" x14ac:dyDescent="0.25">
      <c r="A2775" s="276"/>
      <c r="B2775" s="279"/>
      <c r="C2775" s="167"/>
      <c r="D2775" s="166"/>
      <c r="E2775" s="193"/>
      <c r="F2775" s="193"/>
      <c r="G2775" s="168"/>
      <c r="H2775" s="197"/>
      <c r="I2775" s="231"/>
      <c r="J2775" s="227"/>
      <c r="K2775" s="228"/>
      <c r="L2775" s="228"/>
      <c r="M2775" s="178"/>
      <c r="N2775" s="133"/>
      <c r="O2775" s="131"/>
      <c r="P2775" s="93"/>
      <c r="Q2775" s="93">
        <f t="shared" si="362"/>
        <v>0</v>
      </c>
    </row>
    <row r="2776" spans="1:17" s="94" customFormat="1" ht="15.75" hidden="1" x14ac:dyDescent="0.25">
      <c r="A2776" s="276"/>
      <c r="B2776" s="279"/>
      <c r="C2776" s="272"/>
      <c r="D2776" s="166"/>
      <c r="E2776" s="180"/>
      <c r="F2776" s="193"/>
      <c r="G2776" s="168"/>
      <c r="H2776" s="197"/>
      <c r="I2776" s="231"/>
      <c r="J2776" s="227"/>
      <c r="K2776" s="228"/>
      <c r="L2776" s="228"/>
      <c r="M2776" s="178"/>
      <c r="N2776" s="133"/>
      <c r="O2776" s="131"/>
      <c r="P2776" s="93"/>
      <c r="Q2776" s="93">
        <f t="shared" si="362"/>
        <v>0</v>
      </c>
    </row>
    <row r="2777" spans="1:17" s="94" customFormat="1" ht="15.75" hidden="1" x14ac:dyDescent="0.25">
      <c r="A2777" s="276"/>
      <c r="B2777" s="279"/>
      <c r="C2777" s="273"/>
      <c r="D2777" s="166"/>
      <c r="E2777" s="180"/>
      <c r="F2777" s="193"/>
      <c r="G2777" s="168"/>
      <c r="H2777" s="236"/>
      <c r="I2777" s="231"/>
      <c r="J2777" s="227"/>
      <c r="K2777" s="228"/>
      <c r="L2777" s="228"/>
      <c r="M2777" s="178"/>
      <c r="N2777" s="133"/>
      <c r="O2777" s="131"/>
      <c r="P2777" s="93"/>
      <c r="Q2777" s="93">
        <f t="shared" si="362"/>
        <v>0</v>
      </c>
    </row>
    <row r="2778" spans="1:17" s="94" customFormat="1" ht="15.75" hidden="1" x14ac:dyDescent="0.25">
      <c r="A2778" s="276"/>
      <c r="B2778" s="279"/>
      <c r="C2778" s="273"/>
      <c r="D2778" s="166"/>
      <c r="E2778" s="180"/>
      <c r="F2778" s="193"/>
      <c r="G2778" s="168"/>
      <c r="H2778" s="197"/>
      <c r="I2778" s="231"/>
      <c r="J2778" s="227"/>
      <c r="K2778" s="228"/>
      <c r="L2778" s="228"/>
      <c r="M2778" s="178"/>
      <c r="N2778" s="133"/>
      <c r="O2778" s="131"/>
      <c r="P2778" s="93"/>
      <c r="Q2778" s="93">
        <f t="shared" si="362"/>
        <v>0</v>
      </c>
    </row>
    <row r="2779" spans="1:17" s="94" customFormat="1" ht="15.75" hidden="1" x14ac:dyDescent="0.25">
      <c r="A2779" s="276"/>
      <c r="B2779" s="279"/>
      <c r="C2779" s="273"/>
      <c r="D2779" s="166"/>
      <c r="E2779" s="180"/>
      <c r="F2779" s="193"/>
      <c r="G2779" s="168"/>
      <c r="H2779" s="197"/>
      <c r="I2779" s="231"/>
      <c r="J2779" s="227"/>
      <c r="K2779" s="228"/>
      <c r="L2779" s="228"/>
      <c r="M2779" s="178"/>
      <c r="N2779" s="133"/>
      <c r="O2779" s="131"/>
      <c r="P2779" s="93"/>
      <c r="Q2779" s="93">
        <f t="shared" si="362"/>
        <v>0</v>
      </c>
    </row>
    <row r="2780" spans="1:17" s="94" customFormat="1" ht="15.75" hidden="1" x14ac:dyDescent="0.25">
      <c r="A2780" s="276"/>
      <c r="B2780" s="279"/>
      <c r="C2780" s="167"/>
      <c r="D2780" s="166"/>
      <c r="E2780" s="180"/>
      <c r="F2780" s="193"/>
      <c r="G2780" s="168"/>
      <c r="H2780" s="197"/>
      <c r="I2780" s="231"/>
      <c r="J2780" s="227"/>
      <c r="K2780" s="228"/>
      <c r="L2780" s="228"/>
      <c r="M2780" s="178"/>
      <c r="N2780" s="133"/>
      <c r="O2780" s="131"/>
      <c r="P2780" s="93"/>
      <c r="Q2780" s="93">
        <f t="shared" si="362"/>
        <v>0</v>
      </c>
    </row>
    <row r="2781" spans="1:17" s="94" customFormat="1" ht="15.75" hidden="1" x14ac:dyDescent="0.25">
      <c r="A2781" s="276"/>
      <c r="B2781" s="279"/>
      <c r="C2781" s="167"/>
      <c r="D2781" s="283"/>
      <c r="E2781" s="283"/>
      <c r="F2781" s="283"/>
      <c r="G2781" s="284"/>
      <c r="H2781" s="197"/>
      <c r="I2781" s="231"/>
      <c r="J2781" s="197"/>
      <c r="K2781" s="224"/>
      <c r="L2781" s="228"/>
      <c r="M2781" s="197"/>
      <c r="N2781" s="133"/>
      <c r="O2781" s="131"/>
      <c r="P2781" s="93"/>
      <c r="Q2781" s="93">
        <f t="shared" si="362"/>
        <v>0</v>
      </c>
    </row>
    <row r="2782" spans="1:17" s="94" customFormat="1" ht="15.75" hidden="1" x14ac:dyDescent="0.25">
      <c r="A2782" s="276"/>
      <c r="B2782" s="279"/>
      <c r="C2782" s="167"/>
      <c r="D2782" s="179"/>
      <c r="E2782" s="180"/>
      <c r="F2782" s="180"/>
      <c r="G2782" s="168"/>
      <c r="H2782" s="197"/>
      <c r="I2782" s="231"/>
      <c r="J2782" s="197"/>
      <c r="K2782" s="224"/>
      <c r="L2782" s="228"/>
      <c r="M2782" s="197"/>
      <c r="N2782" s="133"/>
      <c r="O2782" s="131"/>
      <c r="P2782" s="93"/>
      <c r="Q2782" s="93">
        <f t="shared" si="362"/>
        <v>0</v>
      </c>
    </row>
    <row r="2783" spans="1:17" s="94" customFormat="1" ht="15.75" hidden="1" x14ac:dyDescent="0.25">
      <c r="A2783" s="276"/>
      <c r="B2783" s="279"/>
      <c r="C2783" s="167"/>
      <c r="D2783" s="286"/>
      <c r="E2783" s="286"/>
      <c r="F2783" s="286"/>
      <c r="G2783" s="287"/>
      <c r="H2783" s="197"/>
      <c r="I2783" s="231"/>
      <c r="J2783" s="197"/>
      <c r="K2783" s="224"/>
      <c r="L2783" s="228"/>
      <c r="M2783" s="197"/>
      <c r="N2783" s="133"/>
      <c r="O2783" s="132"/>
      <c r="P2783" s="93"/>
      <c r="Q2783" s="93">
        <f t="shared" si="362"/>
        <v>0</v>
      </c>
    </row>
    <row r="2784" spans="1:17" s="94" customFormat="1" ht="15.75" hidden="1" x14ac:dyDescent="0.25">
      <c r="A2784" s="276"/>
      <c r="B2784" s="279"/>
      <c r="C2784" s="198"/>
      <c r="D2784" s="286"/>
      <c r="E2784" s="286"/>
      <c r="F2784" s="286"/>
      <c r="G2784" s="287"/>
      <c r="H2784" s="168"/>
      <c r="I2784" s="231"/>
      <c r="J2784" s="168"/>
      <c r="K2784" s="239"/>
      <c r="L2784" s="228"/>
      <c r="M2784" s="197"/>
      <c r="N2784" s="133"/>
      <c r="O2784" s="132"/>
      <c r="P2784" s="93"/>
      <c r="Q2784" s="93">
        <f t="shared" si="362"/>
        <v>0</v>
      </c>
    </row>
    <row r="2785" spans="1:17" s="94" customFormat="1" ht="15.75" hidden="1" x14ac:dyDescent="0.25">
      <c r="A2785" s="276"/>
      <c r="B2785" s="279"/>
      <c r="C2785" s="198"/>
      <c r="D2785" s="166"/>
      <c r="E2785" s="199"/>
      <c r="F2785" s="199"/>
      <c r="G2785" s="168"/>
      <c r="H2785" s="227"/>
      <c r="I2785" s="231"/>
      <c r="J2785" s="227"/>
      <c r="K2785" s="228"/>
      <c r="L2785" s="228"/>
      <c r="M2785" s="178"/>
      <c r="N2785" s="133"/>
      <c r="O2785" s="131"/>
      <c r="P2785" s="93"/>
      <c r="Q2785" s="93">
        <f t="shared" si="362"/>
        <v>0</v>
      </c>
    </row>
    <row r="2786" spans="1:17" s="94" customFormat="1" ht="15.75" hidden="1" x14ac:dyDescent="0.25">
      <c r="A2786" s="276"/>
      <c r="B2786" s="279"/>
      <c r="C2786" s="198"/>
      <c r="D2786" s="166"/>
      <c r="E2786" s="199"/>
      <c r="F2786" s="199"/>
      <c r="G2786" s="168"/>
      <c r="H2786" s="240"/>
      <c r="I2786" s="231"/>
      <c r="J2786" s="227"/>
      <c r="K2786" s="228"/>
      <c r="L2786" s="228"/>
      <c r="M2786" s="178"/>
      <c r="N2786" s="133"/>
      <c r="O2786" s="131"/>
      <c r="P2786" s="93"/>
      <c r="Q2786" s="93">
        <f t="shared" si="362"/>
        <v>0</v>
      </c>
    </row>
    <row r="2787" spans="1:17" s="94" customFormat="1" ht="15.75" hidden="1" x14ac:dyDescent="0.25">
      <c r="A2787" s="276"/>
      <c r="B2787" s="279"/>
      <c r="C2787" s="269"/>
      <c r="D2787" s="166"/>
      <c r="E2787" s="200"/>
      <c r="F2787" s="200"/>
      <c r="G2787" s="168"/>
      <c r="H2787" s="196"/>
      <c r="I2787" s="231"/>
      <c r="J2787" s="227"/>
      <c r="K2787" s="228"/>
      <c r="L2787" s="228"/>
      <c r="M2787" s="178"/>
      <c r="N2787" s="133"/>
      <c r="O2787" s="131"/>
      <c r="P2787" s="93"/>
      <c r="Q2787" s="93">
        <f t="shared" si="362"/>
        <v>0</v>
      </c>
    </row>
    <row r="2788" spans="1:17" s="94" customFormat="1" ht="15.75" hidden="1" x14ac:dyDescent="0.25">
      <c r="A2788" s="276"/>
      <c r="B2788" s="279"/>
      <c r="C2788" s="269"/>
      <c r="D2788" s="166"/>
      <c r="E2788" s="200"/>
      <c r="F2788" s="200"/>
      <c r="G2788" s="168"/>
      <c r="H2788" s="240"/>
      <c r="I2788" s="231"/>
      <c r="J2788" s="227"/>
      <c r="K2788" s="184"/>
      <c r="L2788" s="228"/>
      <c r="M2788" s="178"/>
      <c r="N2788" s="133"/>
      <c r="O2788" s="131"/>
      <c r="P2788" s="93"/>
      <c r="Q2788" s="93">
        <f t="shared" si="362"/>
        <v>0</v>
      </c>
    </row>
    <row r="2789" spans="1:17" s="94" customFormat="1" ht="15.75" hidden="1" x14ac:dyDescent="0.25">
      <c r="A2789" s="276"/>
      <c r="B2789" s="279"/>
      <c r="C2789" s="269"/>
      <c r="D2789" s="166"/>
      <c r="E2789" s="200"/>
      <c r="F2789" s="200"/>
      <c r="G2789" s="168"/>
      <c r="H2789" s="240"/>
      <c r="I2789" s="231"/>
      <c r="J2789" s="227"/>
      <c r="K2789" s="228"/>
      <c r="L2789" s="228"/>
      <c r="M2789" s="178"/>
      <c r="N2789" s="133"/>
      <c r="O2789" s="131"/>
      <c r="P2789" s="93"/>
      <c r="Q2789" s="93">
        <f t="shared" si="362"/>
        <v>0</v>
      </c>
    </row>
    <row r="2790" spans="1:17" s="94" customFormat="1" ht="15.75" hidden="1" x14ac:dyDescent="0.25">
      <c r="A2790" s="276"/>
      <c r="B2790" s="279"/>
      <c r="C2790" s="241"/>
      <c r="D2790" s="166"/>
      <c r="E2790" s="200"/>
      <c r="F2790" s="200"/>
      <c r="G2790" s="168"/>
      <c r="H2790" s="240"/>
      <c r="I2790" s="231"/>
      <c r="J2790" s="227"/>
      <c r="K2790" s="228"/>
      <c r="L2790" s="228"/>
      <c r="M2790" s="178"/>
      <c r="N2790" s="133"/>
      <c r="O2790" s="131"/>
      <c r="P2790" s="93"/>
      <c r="Q2790" s="93">
        <f t="shared" si="362"/>
        <v>0</v>
      </c>
    </row>
    <row r="2791" spans="1:17" s="94" customFormat="1" ht="15.75" hidden="1" x14ac:dyDescent="0.25">
      <c r="A2791" s="276"/>
      <c r="B2791" s="279"/>
      <c r="C2791" s="267"/>
      <c r="D2791" s="166"/>
      <c r="E2791" s="96"/>
      <c r="F2791" s="96"/>
      <c r="G2791" s="168"/>
      <c r="H2791" s="242"/>
      <c r="I2791" s="231"/>
      <c r="J2791" s="227"/>
      <c r="K2791" s="228"/>
      <c r="L2791" s="228"/>
      <c r="M2791" s="178"/>
      <c r="N2791" s="133"/>
      <c r="O2791" s="131"/>
      <c r="P2791" s="93"/>
      <c r="Q2791" s="93">
        <f t="shared" si="362"/>
        <v>0</v>
      </c>
    </row>
    <row r="2792" spans="1:17" s="94" customFormat="1" ht="15.75" hidden="1" x14ac:dyDescent="0.25">
      <c r="A2792" s="276"/>
      <c r="B2792" s="279"/>
      <c r="C2792" s="268"/>
      <c r="D2792" s="166"/>
      <c r="E2792" s="96"/>
      <c r="F2792" s="96"/>
      <c r="G2792" s="168"/>
      <c r="H2792" s="242"/>
      <c r="I2792" s="231"/>
      <c r="J2792" s="227"/>
      <c r="K2792" s="228"/>
      <c r="L2792" s="228"/>
      <c r="M2792" s="178"/>
      <c r="N2792" s="133"/>
      <c r="O2792" s="131"/>
      <c r="P2792" s="93"/>
      <c r="Q2792" s="93">
        <f t="shared" si="362"/>
        <v>0</v>
      </c>
    </row>
    <row r="2793" spans="1:17" s="94" customFormat="1" ht="15.75" hidden="1" x14ac:dyDescent="0.25">
      <c r="A2793" s="276"/>
      <c r="B2793" s="279"/>
      <c r="C2793" s="243"/>
      <c r="D2793" s="166"/>
      <c r="E2793" s="96"/>
      <c r="F2793" s="96"/>
      <c r="G2793" s="168"/>
      <c r="H2793" s="242"/>
      <c r="I2793" s="231"/>
      <c r="J2793" s="227"/>
      <c r="K2793" s="228"/>
      <c r="L2793" s="228"/>
      <c r="M2793" s="178"/>
      <c r="N2793" s="133"/>
      <c r="O2793" s="131"/>
      <c r="P2793" s="93"/>
      <c r="Q2793" s="93">
        <f t="shared" si="362"/>
        <v>0</v>
      </c>
    </row>
    <row r="2794" spans="1:17" s="94" customFormat="1" ht="15.75" hidden="1" x14ac:dyDescent="0.25">
      <c r="A2794" s="276"/>
      <c r="B2794" s="279"/>
      <c r="C2794" s="198"/>
      <c r="D2794" s="285"/>
      <c r="E2794" s="285"/>
      <c r="F2794" s="285"/>
      <c r="G2794" s="284"/>
      <c r="H2794" s="161"/>
      <c r="I2794" s="231"/>
      <c r="J2794" s="161"/>
      <c r="K2794" s="244"/>
      <c r="L2794" s="228"/>
      <c r="M2794" s="197"/>
      <c r="N2794" s="133"/>
      <c r="O2794" s="132"/>
      <c r="P2794" s="93"/>
      <c r="Q2794" s="93">
        <f t="shared" si="362"/>
        <v>0</v>
      </c>
    </row>
    <row r="2795" spans="1:17" s="94" customFormat="1" ht="15.75" hidden="1" x14ac:dyDescent="0.25">
      <c r="A2795" s="276"/>
      <c r="B2795" s="279"/>
      <c r="C2795" s="241"/>
      <c r="D2795" s="166"/>
      <c r="E2795" s="193"/>
      <c r="F2795" s="193"/>
      <c r="G2795" s="168"/>
      <c r="H2795" s="240"/>
      <c r="I2795" s="231"/>
      <c r="J2795" s="227"/>
      <c r="K2795" s="228"/>
      <c r="L2795" s="228"/>
      <c r="M2795" s="178"/>
      <c r="N2795" s="133"/>
      <c r="O2795" s="131"/>
      <c r="P2795" s="93"/>
      <c r="Q2795" s="93">
        <f t="shared" si="362"/>
        <v>0</v>
      </c>
    </row>
    <row r="2796" spans="1:17" s="94" customFormat="1" ht="15.75" hidden="1" x14ac:dyDescent="0.25">
      <c r="A2796" s="276"/>
      <c r="B2796" s="279"/>
      <c r="C2796" s="198"/>
      <c r="D2796" s="166"/>
      <c r="E2796" s="193"/>
      <c r="F2796" s="193"/>
      <c r="G2796" s="168"/>
      <c r="H2796" s="240"/>
      <c r="I2796" s="231"/>
      <c r="J2796" s="227"/>
      <c r="K2796" s="228"/>
      <c r="L2796" s="228"/>
      <c r="M2796" s="178"/>
      <c r="N2796" s="133"/>
      <c r="O2796" s="131"/>
      <c r="P2796" s="93"/>
      <c r="Q2796" s="93">
        <f t="shared" si="362"/>
        <v>0</v>
      </c>
    </row>
    <row r="2797" spans="1:17" s="94" customFormat="1" ht="15.75" hidden="1" x14ac:dyDescent="0.25">
      <c r="A2797" s="276"/>
      <c r="B2797" s="279"/>
      <c r="C2797" s="198"/>
      <c r="D2797" s="283"/>
      <c r="E2797" s="283"/>
      <c r="F2797" s="283"/>
      <c r="G2797" s="284"/>
      <c r="H2797" s="197"/>
      <c r="I2797" s="231"/>
      <c r="J2797" s="197"/>
      <c r="K2797" s="224"/>
      <c r="L2797" s="228"/>
      <c r="M2797" s="197"/>
      <c r="N2797" s="133"/>
      <c r="O2797" s="131"/>
      <c r="P2797" s="93"/>
      <c r="Q2797" s="93">
        <f t="shared" si="362"/>
        <v>0</v>
      </c>
    </row>
    <row r="2798" spans="1:17" s="94" customFormat="1" ht="15.75" hidden="1" x14ac:dyDescent="0.25">
      <c r="A2798" s="276"/>
      <c r="B2798" s="279"/>
      <c r="C2798" s="198"/>
      <c r="D2798" s="179"/>
      <c r="E2798" s="180"/>
      <c r="F2798" s="180"/>
      <c r="G2798" s="168"/>
      <c r="H2798" s="197"/>
      <c r="I2798" s="231"/>
      <c r="J2798" s="197"/>
      <c r="K2798" s="224"/>
      <c r="L2798" s="228"/>
      <c r="M2798" s="197"/>
      <c r="N2798" s="133"/>
      <c r="O2798" s="131"/>
      <c r="P2798" s="93"/>
      <c r="Q2798" s="93">
        <f t="shared" si="362"/>
        <v>0</v>
      </c>
    </row>
    <row r="2799" spans="1:17" s="94" customFormat="1" ht="15.75" hidden="1" x14ac:dyDescent="0.25">
      <c r="A2799" s="276"/>
      <c r="B2799" s="279"/>
      <c r="C2799" s="267"/>
      <c r="D2799" s="288"/>
      <c r="E2799" s="288"/>
      <c r="F2799" s="288"/>
      <c r="G2799" s="289"/>
      <c r="H2799" s="197"/>
      <c r="I2799" s="231"/>
      <c r="J2799" s="197"/>
      <c r="K2799" s="224"/>
      <c r="L2799" s="228"/>
      <c r="M2799" s="197"/>
      <c r="N2799" s="133"/>
      <c r="O2799" s="131"/>
      <c r="P2799" s="93"/>
      <c r="Q2799" s="93">
        <f t="shared" si="362"/>
        <v>0</v>
      </c>
    </row>
    <row r="2800" spans="1:17" s="94" customFormat="1" ht="15.75" hidden="1" x14ac:dyDescent="0.25">
      <c r="A2800" s="276"/>
      <c r="B2800" s="279"/>
      <c r="C2800" s="271"/>
      <c r="D2800" s="179"/>
      <c r="E2800" s="199"/>
      <c r="F2800" s="199"/>
      <c r="G2800" s="168"/>
      <c r="H2800" s="242"/>
      <c r="I2800" s="231"/>
      <c r="J2800" s="227"/>
      <c r="K2800" s="228"/>
      <c r="L2800" s="228"/>
      <c r="M2800" s="178"/>
      <c r="N2800" s="133"/>
      <c r="O2800" s="131"/>
      <c r="P2800" s="93"/>
      <c r="Q2800" s="93">
        <f t="shared" si="362"/>
        <v>0</v>
      </c>
    </row>
    <row r="2801" spans="1:17" s="94" customFormat="1" ht="15.75" hidden="1" x14ac:dyDescent="0.25">
      <c r="A2801" s="276"/>
      <c r="B2801" s="279"/>
      <c r="C2801" s="271"/>
      <c r="D2801" s="179"/>
      <c r="E2801" s="199"/>
      <c r="F2801" s="199"/>
      <c r="G2801" s="168"/>
      <c r="H2801" s="245"/>
      <c r="I2801" s="231"/>
      <c r="J2801" s="227"/>
      <c r="K2801" s="228"/>
      <c r="L2801" s="228"/>
      <c r="M2801" s="178"/>
      <c r="N2801" s="133"/>
      <c r="O2801" s="131"/>
      <c r="P2801" s="93"/>
      <c r="Q2801" s="93">
        <f t="shared" si="362"/>
        <v>0</v>
      </c>
    </row>
    <row r="2802" spans="1:17" s="94" customFormat="1" ht="15.75" hidden="1" x14ac:dyDescent="0.25">
      <c r="A2802" s="276"/>
      <c r="B2802" s="279"/>
      <c r="C2802" s="271"/>
      <c r="D2802" s="179"/>
      <c r="E2802" s="199"/>
      <c r="F2802" s="199"/>
      <c r="G2802" s="168"/>
      <c r="H2802" s="245"/>
      <c r="I2802" s="231"/>
      <c r="J2802" s="227"/>
      <c r="K2802" s="228"/>
      <c r="L2802" s="228"/>
      <c r="M2802" s="178"/>
      <c r="N2802" s="133"/>
      <c r="O2802" s="143"/>
      <c r="P2802" s="93"/>
      <c r="Q2802" s="93">
        <f t="shared" si="362"/>
        <v>0</v>
      </c>
    </row>
    <row r="2803" spans="1:17" s="98" customFormat="1" ht="15.75" hidden="1" x14ac:dyDescent="0.25">
      <c r="A2803" s="276"/>
      <c r="B2803" s="279"/>
      <c r="C2803" s="271"/>
      <c r="D2803" s="166"/>
      <c r="E2803" s="179"/>
      <c r="F2803" s="179"/>
      <c r="G2803" s="168"/>
      <c r="H2803" s="245"/>
      <c r="I2803" s="231"/>
      <c r="J2803" s="227"/>
      <c r="K2803" s="228"/>
      <c r="L2803" s="228"/>
      <c r="M2803" s="178"/>
      <c r="N2803" s="133"/>
      <c r="O2803" s="131"/>
      <c r="P2803" s="97"/>
      <c r="Q2803" s="93">
        <f t="shared" si="362"/>
        <v>0</v>
      </c>
    </row>
    <row r="2804" spans="1:17" s="94" customFormat="1" ht="15.75" hidden="1" x14ac:dyDescent="0.25">
      <c r="A2804" s="276"/>
      <c r="B2804" s="279"/>
      <c r="C2804" s="271"/>
      <c r="D2804" s="179"/>
      <c r="E2804" s="199"/>
      <c r="F2804" s="199"/>
      <c r="G2804" s="168"/>
      <c r="H2804" s="242"/>
      <c r="I2804" s="231"/>
      <c r="J2804" s="227"/>
      <c r="K2804" s="228"/>
      <c r="L2804" s="228"/>
      <c r="M2804" s="178"/>
      <c r="N2804" s="133"/>
      <c r="O2804" s="131"/>
      <c r="P2804" s="93"/>
      <c r="Q2804" s="93">
        <f t="shared" si="362"/>
        <v>0</v>
      </c>
    </row>
    <row r="2805" spans="1:17" s="94" customFormat="1" ht="15.75" hidden="1" x14ac:dyDescent="0.25">
      <c r="A2805" s="276"/>
      <c r="B2805" s="279"/>
      <c r="C2805" s="268"/>
      <c r="D2805" s="179"/>
      <c r="E2805" s="199"/>
      <c r="F2805" s="199"/>
      <c r="G2805" s="168"/>
      <c r="H2805" s="245"/>
      <c r="I2805" s="231"/>
      <c r="J2805" s="227"/>
      <c r="K2805" s="228"/>
      <c r="L2805" s="228"/>
      <c r="M2805" s="178"/>
      <c r="N2805" s="133"/>
      <c r="O2805" s="131"/>
      <c r="P2805" s="93"/>
      <c r="Q2805" s="93">
        <f t="shared" si="362"/>
        <v>0</v>
      </c>
    </row>
    <row r="2806" spans="1:17" s="94" customFormat="1" ht="15.75" hidden="1" x14ac:dyDescent="0.25">
      <c r="A2806" s="276"/>
      <c r="B2806" s="279"/>
      <c r="C2806" s="267"/>
      <c r="D2806" s="288"/>
      <c r="E2806" s="288"/>
      <c r="F2806" s="288"/>
      <c r="G2806" s="289"/>
      <c r="H2806" s="197"/>
      <c r="I2806" s="231"/>
      <c r="J2806" s="227"/>
      <c r="K2806" s="224"/>
      <c r="L2806" s="228"/>
      <c r="M2806" s="197"/>
      <c r="N2806" s="133"/>
      <c r="O2806" s="131"/>
      <c r="P2806" s="93"/>
      <c r="Q2806" s="93">
        <f t="shared" si="362"/>
        <v>0</v>
      </c>
    </row>
    <row r="2807" spans="1:17" s="94" customFormat="1" ht="15.75" hidden="1" x14ac:dyDescent="0.25">
      <c r="A2807" s="276"/>
      <c r="B2807" s="279"/>
      <c r="C2807" s="268"/>
      <c r="D2807" s="179"/>
      <c r="E2807" s="180"/>
      <c r="F2807" s="180"/>
      <c r="G2807" s="168"/>
      <c r="H2807" s="242"/>
      <c r="I2807" s="231"/>
      <c r="J2807" s="227"/>
      <c r="K2807" s="228"/>
      <c r="L2807" s="228"/>
      <c r="M2807" s="178"/>
      <c r="N2807" s="133"/>
      <c r="O2807" s="131"/>
      <c r="P2807" s="93"/>
      <c r="Q2807" s="93">
        <f t="shared" si="362"/>
        <v>0</v>
      </c>
    </row>
    <row r="2808" spans="1:17" s="94" customFormat="1" ht="15.75" hidden="1" x14ac:dyDescent="0.25">
      <c r="A2808" s="276"/>
      <c r="B2808" s="279"/>
      <c r="C2808" s="198"/>
      <c r="D2808" s="283"/>
      <c r="E2808" s="283"/>
      <c r="F2808" s="283"/>
      <c r="G2808" s="284"/>
      <c r="H2808" s="197"/>
      <c r="I2808" s="231"/>
      <c r="J2808" s="197"/>
      <c r="K2808" s="224"/>
      <c r="L2808" s="228"/>
      <c r="M2808" s="197"/>
      <c r="N2808" s="133"/>
      <c r="O2808" s="131"/>
      <c r="P2808" s="93"/>
      <c r="Q2808" s="93">
        <f t="shared" si="362"/>
        <v>0</v>
      </c>
    </row>
    <row r="2809" spans="1:17" s="94" customFormat="1" ht="15.75" hidden="1" x14ac:dyDescent="0.25">
      <c r="A2809" s="276"/>
      <c r="B2809" s="279"/>
      <c r="C2809" s="198"/>
      <c r="D2809" s="166"/>
      <c r="E2809" s="96"/>
      <c r="F2809" s="96"/>
      <c r="G2809" s="161"/>
      <c r="H2809" s="197"/>
      <c r="I2809" s="231"/>
      <c r="J2809" s="197"/>
      <c r="K2809" s="224"/>
      <c r="L2809" s="228"/>
      <c r="M2809" s="197"/>
      <c r="N2809" s="133"/>
      <c r="O2809" s="131"/>
      <c r="P2809" s="93"/>
      <c r="Q2809" s="93">
        <f t="shared" si="362"/>
        <v>0</v>
      </c>
    </row>
    <row r="2810" spans="1:17" s="94" customFormat="1" ht="15.75" hidden="1" x14ac:dyDescent="0.25">
      <c r="A2810" s="276"/>
      <c r="B2810" s="279"/>
      <c r="C2810" s="198"/>
      <c r="D2810" s="288"/>
      <c r="E2810" s="288"/>
      <c r="F2810" s="288"/>
      <c r="G2810" s="289"/>
      <c r="H2810" s="168"/>
      <c r="I2810" s="231"/>
      <c r="J2810" s="168"/>
      <c r="K2810" s="239"/>
      <c r="L2810" s="228"/>
      <c r="M2810" s="197"/>
      <c r="N2810" s="133"/>
      <c r="O2810" s="131"/>
      <c r="P2810" s="93"/>
      <c r="Q2810" s="93">
        <f t="shared" si="362"/>
        <v>0</v>
      </c>
    </row>
    <row r="2811" spans="1:17" s="94" customFormat="1" ht="15.75" hidden="1" x14ac:dyDescent="0.25">
      <c r="A2811" s="276"/>
      <c r="B2811" s="279"/>
      <c r="C2811" s="269"/>
      <c r="D2811" s="166"/>
      <c r="E2811" s="96"/>
      <c r="F2811" s="96"/>
      <c r="G2811" s="168"/>
      <c r="H2811" s="242"/>
      <c r="I2811" s="231"/>
      <c r="J2811" s="227"/>
      <c r="K2811" s="228"/>
      <c r="L2811" s="228"/>
      <c r="M2811" s="178"/>
      <c r="N2811" s="133"/>
      <c r="O2811" s="131"/>
      <c r="P2811" s="93"/>
      <c r="Q2811" s="93">
        <f t="shared" si="362"/>
        <v>0</v>
      </c>
    </row>
    <row r="2812" spans="1:17" s="94" customFormat="1" ht="15.75" hidden="1" x14ac:dyDescent="0.25">
      <c r="A2812" s="276"/>
      <c r="B2812" s="279"/>
      <c r="C2812" s="269"/>
      <c r="D2812" s="166"/>
      <c r="E2812" s="96"/>
      <c r="F2812" s="96"/>
      <c r="G2812" s="168"/>
      <c r="H2812" s="242"/>
      <c r="I2812" s="231"/>
      <c r="J2812" s="227"/>
      <c r="K2812" s="228"/>
      <c r="L2812" s="228"/>
      <c r="M2812" s="178"/>
      <c r="N2812" s="133"/>
      <c r="O2812" s="131"/>
      <c r="P2812" s="93"/>
      <c r="Q2812" s="93">
        <f t="shared" si="362"/>
        <v>0</v>
      </c>
    </row>
    <row r="2813" spans="1:17" s="94" customFormat="1" ht="15.75" hidden="1" x14ac:dyDescent="0.25">
      <c r="A2813" s="276"/>
      <c r="B2813" s="279"/>
      <c r="C2813" s="198"/>
      <c r="D2813" s="166"/>
      <c r="E2813" s="96"/>
      <c r="F2813" s="96"/>
      <c r="G2813" s="168"/>
      <c r="H2813" s="242"/>
      <c r="I2813" s="231"/>
      <c r="J2813" s="227"/>
      <c r="K2813" s="228"/>
      <c r="L2813" s="228"/>
      <c r="M2813" s="178"/>
      <c r="N2813" s="133"/>
      <c r="O2813" s="131"/>
      <c r="P2813" s="93"/>
      <c r="Q2813" s="93">
        <f t="shared" si="362"/>
        <v>0</v>
      </c>
    </row>
    <row r="2814" spans="1:17" s="94" customFormat="1" ht="15.75" hidden="1" x14ac:dyDescent="0.25">
      <c r="A2814" s="276"/>
      <c r="B2814" s="279"/>
      <c r="C2814" s="269"/>
      <c r="D2814" s="166"/>
      <c r="E2814" s="96"/>
      <c r="F2814" s="96"/>
      <c r="G2814" s="168"/>
      <c r="H2814" s="242"/>
      <c r="I2814" s="231"/>
      <c r="J2814" s="227"/>
      <c r="K2814" s="228"/>
      <c r="L2814" s="228"/>
      <c r="M2814" s="178"/>
      <c r="N2814" s="133"/>
      <c r="O2814" s="131"/>
      <c r="P2814" s="93"/>
      <c r="Q2814" s="93">
        <f t="shared" si="362"/>
        <v>0</v>
      </c>
    </row>
    <row r="2815" spans="1:17" s="94" customFormat="1" ht="15.75" hidden="1" x14ac:dyDescent="0.25">
      <c r="A2815" s="276"/>
      <c r="B2815" s="279"/>
      <c r="C2815" s="269"/>
      <c r="D2815" s="166"/>
      <c r="E2815" s="96"/>
      <c r="F2815" s="96"/>
      <c r="G2815" s="168"/>
      <c r="H2815" s="242"/>
      <c r="I2815" s="231"/>
      <c r="J2815" s="227"/>
      <c r="K2815" s="228"/>
      <c r="L2815" s="228"/>
      <c r="M2815" s="178"/>
      <c r="N2815" s="133"/>
      <c r="O2815" s="131"/>
      <c r="P2815" s="93"/>
      <c r="Q2815" s="93">
        <f t="shared" si="362"/>
        <v>0</v>
      </c>
    </row>
    <row r="2816" spans="1:17" s="94" customFormat="1" ht="15.75" hidden="1" x14ac:dyDescent="0.25">
      <c r="A2816" s="276"/>
      <c r="B2816" s="279"/>
      <c r="C2816" s="269"/>
      <c r="D2816" s="166"/>
      <c r="E2816" s="96"/>
      <c r="F2816" s="96"/>
      <c r="G2816" s="168"/>
      <c r="H2816" s="242"/>
      <c r="I2816" s="231"/>
      <c r="J2816" s="227"/>
      <c r="K2816" s="228"/>
      <c r="L2816" s="228"/>
      <c r="M2816" s="178"/>
      <c r="N2816" s="133"/>
      <c r="O2816" s="131"/>
      <c r="P2816" s="93"/>
      <c r="Q2816" s="93">
        <f t="shared" si="362"/>
        <v>0</v>
      </c>
    </row>
    <row r="2817" spans="1:17" s="94" customFormat="1" ht="15.75" hidden="1" x14ac:dyDescent="0.25">
      <c r="A2817" s="276"/>
      <c r="B2817" s="279"/>
      <c r="C2817" s="269"/>
      <c r="D2817" s="166"/>
      <c r="E2817" s="96"/>
      <c r="F2817" s="96"/>
      <c r="G2817" s="168"/>
      <c r="H2817" s="242"/>
      <c r="I2817" s="231"/>
      <c r="J2817" s="227"/>
      <c r="K2817" s="228"/>
      <c r="L2817" s="228"/>
      <c r="M2817" s="178"/>
      <c r="N2817" s="133"/>
      <c r="O2817" s="131"/>
      <c r="P2817" s="93"/>
      <c r="Q2817" s="93">
        <f t="shared" si="362"/>
        <v>0</v>
      </c>
    </row>
    <row r="2818" spans="1:17" s="94" customFormat="1" ht="15.75" hidden="1" x14ac:dyDescent="0.25">
      <c r="A2818" s="276"/>
      <c r="B2818" s="279"/>
      <c r="C2818" s="269"/>
      <c r="D2818" s="166"/>
      <c r="E2818" s="96"/>
      <c r="F2818" s="96"/>
      <c r="G2818" s="168"/>
      <c r="H2818" s="242"/>
      <c r="I2818" s="231"/>
      <c r="J2818" s="227"/>
      <c r="K2818" s="228"/>
      <c r="L2818" s="228"/>
      <c r="M2818" s="178"/>
      <c r="N2818" s="133"/>
      <c r="O2818" s="131"/>
      <c r="P2818" s="93"/>
      <c r="Q2818" s="93">
        <f t="shared" si="362"/>
        <v>0</v>
      </c>
    </row>
    <row r="2819" spans="1:17" s="94" customFormat="1" ht="15.75" hidden="1" x14ac:dyDescent="0.25">
      <c r="A2819" s="276"/>
      <c r="B2819" s="279"/>
      <c r="C2819" s="269"/>
      <c r="D2819" s="166"/>
      <c r="E2819" s="96"/>
      <c r="F2819" s="96"/>
      <c r="G2819" s="168"/>
      <c r="H2819" s="242"/>
      <c r="I2819" s="231"/>
      <c r="J2819" s="227"/>
      <c r="K2819" s="228"/>
      <c r="L2819" s="228"/>
      <c r="M2819" s="178"/>
      <c r="N2819" s="133"/>
      <c r="O2819" s="131"/>
      <c r="P2819" s="93"/>
      <c r="Q2819" s="93">
        <f t="shared" si="362"/>
        <v>0</v>
      </c>
    </row>
    <row r="2820" spans="1:17" s="94" customFormat="1" ht="15.75" hidden="1" x14ac:dyDescent="0.25">
      <c r="A2820" s="276"/>
      <c r="B2820" s="279"/>
      <c r="C2820" s="269"/>
      <c r="D2820" s="166"/>
      <c r="E2820" s="96"/>
      <c r="F2820" s="96"/>
      <c r="G2820" s="168"/>
      <c r="H2820" s="242"/>
      <c r="I2820" s="231"/>
      <c r="J2820" s="227"/>
      <c r="K2820" s="228"/>
      <c r="L2820" s="228"/>
      <c r="M2820" s="178"/>
      <c r="N2820" s="133"/>
      <c r="O2820" s="131"/>
      <c r="P2820" s="93"/>
      <c r="Q2820" s="93">
        <f t="shared" si="362"/>
        <v>0</v>
      </c>
    </row>
    <row r="2821" spans="1:17" s="94" customFormat="1" ht="15.75" hidden="1" x14ac:dyDescent="0.25">
      <c r="A2821" s="276"/>
      <c r="B2821" s="279"/>
      <c r="C2821" s="269"/>
      <c r="D2821" s="166"/>
      <c r="E2821" s="96"/>
      <c r="F2821" s="96"/>
      <c r="G2821" s="168"/>
      <c r="H2821" s="242"/>
      <c r="I2821" s="231"/>
      <c r="J2821" s="227"/>
      <c r="K2821" s="228"/>
      <c r="L2821" s="228"/>
      <c r="M2821" s="178"/>
      <c r="N2821" s="133"/>
      <c r="O2821" s="131"/>
      <c r="P2821" s="93"/>
      <c r="Q2821" s="93">
        <f t="shared" si="362"/>
        <v>0</v>
      </c>
    </row>
    <row r="2822" spans="1:17" s="94" customFormat="1" ht="15.75" hidden="1" x14ac:dyDescent="0.25">
      <c r="A2822" s="276"/>
      <c r="B2822" s="279"/>
      <c r="C2822" s="241"/>
      <c r="D2822" s="166"/>
      <c r="E2822" s="96"/>
      <c r="F2822" s="96"/>
      <c r="G2822" s="168"/>
      <c r="H2822" s="242"/>
      <c r="I2822" s="231"/>
      <c r="J2822" s="227"/>
      <c r="K2822" s="228"/>
      <c r="L2822" s="228"/>
      <c r="M2822" s="178"/>
      <c r="N2822" s="133"/>
      <c r="O2822" s="131"/>
      <c r="P2822" s="93"/>
      <c r="Q2822" s="93">
        <f t="shared" si="362"/>
        <v>0</v>
      </c>
    </row>
    <row r="2823" spans="1:17" s="94" customFormat="1" ht="15.75" hidden="1" x14ac:dyDescent="0.25">
      <c r="A2823" s="276"/>
      <c r="B2823" s="279"/>
      <c r="C2823" s="267"/>
      <c r="D2823" s="166"/>
      <c r="E2823" s="96"/>
      <c r="F2823" s="96"/>
      <c r="G2823" s="168"/>
      <c r="H2823" s="245"/>
      <c r="I2823" s="231"/>
      <c r="J2823" s="227"/>
      <c r="K2823" s="228"/>
      <c r="L2823" s="228"/>
      <c r="M2823" s="178"/>
      <c r="N2823" s="133"/>
      <c r="O2823" s="131"/>
      <c r="P2823" s="93"/>
      <c r="Q2823" s="93">
        <f t="shared" si="362"/>
        <v>0</v>
      </c>
    </row>
    <row r="2824" spans="1:17" s="94" customFormat="1" ht="15.75" hidden="1" x14ac:dyDescent="0.25">
      <c r="A2824" s="276"/>
      <c r="B2824" s="279"/>
      <c r="C2824" s="271"/>
      <c r="D2824" s="166"/>
      <c r="E2824" s="96"/>
      <c r="F2824" s="96"/>
      <c r="G2824" s="168"/>
      <c r="H2824" s="242"/>
      <c r="I2824" s="231"/>
      <c r="J2824" s="227"/>
      <c r="K2824" s="228"/>
      <c r="L2824" s="228"/>
      <c r="M2824" s="178"/>
      <c r="N2824" s="133"/>
      <c r="O2824" s="131"/>
      <c r="P2824" s="93"/>
      <c r="Q2824" s="93">
        <f t="shared" si="362"/>
        <v>0</v>
      </c>
    </row>
    <row r="2825" spans="1:17" s="94" customFormat="1" ht="15.75" hidden="1" x14ac:dyDescent="0.25">
      <c r="A2825" s="276"/>
      <c r="B2825" s="279"/>
      <c r="C2825" s="268"/>
      <c r="D2825" s="166"/>
      <c r="E2825" s="96"/>
      <c r="F2825" s="96"/>
      <c r="G2825" s="168"/>
      <c r="H2825" s="246"/>
      <c r="I2825" s="231"/>
      <c r="J2825" s="227"/>
      <c r="K2825" s="228"/>
      <c r="L2825" s="228"/>
      <c r="M2825" s="178"/>
      <c r="N2825" s="133"/>
      <c r="O2825" s="131"/>
      <c r="P2825" s="93"/>
      <c r="Q2825" s="93">
        <f t="shared" si="362"/>
        <v>0</v>
      </c>
    </row>
    <row r="2826" spans="1:17" s="94" customFormat="1" ht="15.75" hidden="1" x14ac:dyDescent="0.25">
      <c r="A2826" s="276"/>
      <c r="B2826" s="279"/>
      <c r="C2826" s="243"/>
      <c r="D2826" s="166"/>
      <c r="E2826" s="96"/>
      <c r="F2826" s="96"/>
      <c r="G2826" s="168"/>
      <c r="H2826" s="242"/>
      <c r="I2826" s="231"/>
      <c r="J2826" s="227"/>
      <c r="K2826" s="228"/>
      <c r="L2826" s="228"/>
      <c r="M2826" s="178"/>
      <c r="N2826" s="133"/>
      <c r="O2826" s="131"/>
      <c r="P2826" s="93"/>
      <c r="Q2826" s="93">
        <f t="shared" si="362"/>
        <v>0</v>
      </c>
    </row>
    <row r="2827" spans="1:17" s="94" customFormat="1" ht="15.75" hidden="1" x14ac:dyDescent="0.25">
      <c r="A2827" s="276"/>
      <c r="B2827" s="279"/>
      <c r="C2827" s="269"/>
      <c r="D2827" s="166"/>
      <c r="E2827" s="96"/>
      <c r="F2827" s="96"/>
      <c r="G2827" s="168"/>
      <c r="H2827" s="242"/>
      <c r="I2827" s="231"/>
      <c r="J2827" s="227"/>
      <c r="K2827" s="228"/>
      <c r="L2827" s="228"/>
      <c r="M2827" s="178"/>
      <c r="N2827" s="133"/>
      <c r="O2827" s="131"/>
      <c r="P2827" s="93"/>
      <c r="Q2827" s="93">
        <f t="shared" si="362"/>
        <v>0</v>
      </c>
    </row>
    <row r="2828" spans="1:17" s="94" customFormat="1" ht="15.75" hidden="1" x14ac:dyDescent="0.25">
      <c r="A2828" s="276"/>
      <c r="B2828" s="279"/>
      <c r="C2828" s="269"/>
      <c r="D2828" s="166"/>
      <c r="E2828" s="96"/>
      <c r="F2828" s="96"/>
      <c r="G2828" s="168"/>
      <c r="H2828" s="242"/>
      <c r="I2828" s="231"/>
      <c r="J2828" s="227"/>
      <c r="K2828" s="228"/>
      <c r="L2828" s="228"/>
      <c r="M2828" s="178"/>
      <c r="N2828" s="133"/>
      <c r="O2828" s="131"/>
      <c r="P2828" s="93"/>
      <c r="Q2828" s="93">
        <f t="shared" si="362"/>
        <v>0</v>
      </c>
    </row>
    <row r="2829" spans="1:17" s="94" customFormat="1" ht="15.75" hidden="1" x14ac:dyDescent="0.25">
      <c r="A2829" s="276"/>
      <c r="B2829" s="279"/>
      <c r="C2829" s="269"/>
      <c r="D2829" s="166"/>
      <c r="E2829" s="96"/>
      <c r="F2829" s="96"/>
      <c r="G2829" s="168"/>
      <c r="H2829" s="242"/>
      <c r="I2829" s="231"/>
      <c r="J2829" s="227"/>
      <c r="K2829" s="228"/>
      <c r="L2829" s="228"/>
      <c r="M2829" s="178"/>
      <c r="N2829" s="133"/>
      <c r="O2829" s="131"/>
      <c r="P2829" s="93"/>
      <c r="Q2829" s="93">
        <f t="shared" si="362"/>
        <v>0</v>
      </c>
    </row>
    <row r="2830" spans="1:17" s="94" customFormat="1" ht="15.75" hidden="1" x14ac:dyDescent="0.25">
      <c r="A2830" s="276"/>
      <c r="B2830" s="279"/>
      <c r="C2830" s="269"/>
      <c r="D2830" s="166"/>
      <c r="E2830" s="96"/>
      <c r="F2830" s="96"/>
      <c r="G2830" s="168"/>
      <c r="H2830" s="242"/>
      <c r="I2830" s="231"/>
      <c r="J2830" s="227"/>
      <c r="K2830" s="228"/>
      <c r="L2830" s="228"/>
      <c r="M2830" s="178"/>
      <c r="N2830" s="133"/>
      <c r="O2830" s="131"/>
      <c r="P2830" s="93"/>
      <c r="Q2830" s="93">
        <f t="shared" si="362"/>
        <v>0</v>
      </c>
    </row>
    <row r="2831" spans="1:17" s="94" customFormat="1" ht="15.75" hidden="1" x14ac:dyDescent="0.25">
      <c r="A2831" s="276"/>
      <c r="B2831" s="279"/>
      <c r="C2831" s="269"/>
      <c r="D2831" s="166"/>
      <c r="E2831" s="96"/>
      <c r="F2831" s="96"/>
      <c r="G2831" s="168"/>
      <c r="H2831" s="242"/>
      <c r="I2831" s="231"/>
      <c r="J2831" s="227"/>
      <c r="K2831" s="228"/>
      <c r="L2831" s="228"/>
      <c r="M2831" s="178"/>
      <c r="N2831" s="133"/>
      <c r="O2831" s="131"/>
      <c r="P2831" s="93"/>
      <c r="Q2831" s="93">
        <f t="shared" si="362"/>
        <v>0</v>
      </c>
    </row>
    <row r="2832" spans="1:17" s="94" customFormat="1" ht="15.75" hidden="1" x14ac:dyDescent="0.25">
      <c r="A2832" s="276"/>
      <c r="B2832" s="279"/>
      <c r="C2832" s="269"/>
      <c r="D2832" s="166"/>
      <c r="E2832" s="96"/>
      <c r="F2832" s="96"/>
      <c r="G2832" s="168"/>
      <c r="H2832" s="242"/>
      <c r="I2832" s="231"/>
      <c r="J2832" s="227"/>
      <c r="K2832" s="228"/>
      <c r="L2832" s="228"/>
      <c r="M2832" s="178"/>
      <c r="N2832" s="133"/>
      <c r="O2832" s="131"/>
      <c r="P2832" s="93"/>
      <c r="Q2832" s="93">
        <f t="shared" si="362"/>
        <v>0</v>
      </c>
    </row>
    <row r="2833" spans="1:17" s="94" customFormat="1" ht="15.75" hidden="1" x14ac:dyDescent="0.25">
      <c r="A2833" s="276"/>
      <c r="B2833" s="279"/>
      <c r="C2833" s="269"/>
      <c r="D2833" s="166"/>
      <c r="E2833" s="96"/>
      <c r="F2833" s="96"/>
      <c r="G2833" s="168"/>
      <c r="H2833" s="242"/>
      <c r="I2833" s="231"/>
      <c r="J2833" s="227"/>
      <c r="K2833" s="228"/>
      <c r="L2833" s="228"/>
      <c r="M2833" s="178"/>
      <c r="N2833" s="133"/>
      <c r="O2833" s="131"/>
      <c r="P2833" s="93"/>
      <c r="Q2833" s="93">
        <f t="shared" si="362"/>
        <v>0</v>
      </c>
    </row>
    <row r="2834" spans="1:17" s="94" customFormat="1" ht="15.75" hidden="1" x14ac:dyDescent="0.25">
      <c r="A2834" s="276"/>
      <c r="B2834" s="279"/>
      <c r="C2834" s="269"/>
      <c r="D2834" s="166"/>
      <c r="E2834" s="96"/>
      <c r="F2834" s="96"/>
      <c r="G2834" s="168"/>
      <c r="H2834" s="242"/>
      <c r="I2834" s="231"/>
      <c r="J2834" s="227"/>
      <c r="K2834" s="228"/>
      <c r="L2834" s="228"/>
      <c r="M2834" s="178"/>
      <c r="N2834" s="133"/>
      <c r="O2834" s="131"/>
      <c r="P2834" s="93"/>
      <c r="Q2834" s="93">
        <f t="shared" si="362"/>
        <v>0</v>
      </c>
    </row>
    <row r="2835" spans="1:17" s="94" customFormat="1" ht="15.75" hidden="1" x14ac:dyDescent="0.25">
      <c r="A2835" s="276"/>
      <c r="B2835" s="279"/>
      <c r="C2835" s="269"/>
      <c r="D2835" s="166"/>
      <c r="E2835" s="96"/>
      <c r="F2835" s="96"/>
      <c r="G2835" s="168"/>
      <c r="H2835" s="242"/>
      <c r="I2835" s="231"/>
      <c r="J2835" s="227"/>
      <c r="K2835" s="228"/>
      <c r="L2835" s="228"/>
      <c r="M2835" s="178"/>
      <c r="N2835" s="133"/>
      <c r="O2835" s="131"/>
      <c r="P2835" s="93"/>
      <c r="Q2835" s="93">
        <f t="shared" si="362"/>
        <v>0</v>
      </c>
    </row>
    <row r="2836" spans="1:17" s="94" customFormat="1" ht="15.75" hidden="1" x14ac:dyDescent="0.25">
      <c r="A2836" s="276"/>
      <c r="B2836" s="279"/>
      <c r="C2836" s="269"/>
      <c r="D2836" s="166"/>
      <c r="E2836" s="96"/>
      <c r="F2836" s="96"/>
      <c r="G2836" s="168"/>
      <c r="H2836" s="242"/>
      <c r="I2836" s="231"/>
      <c r="J2836" s="227"/>
      <c r="K2836" s="228"/>
      <c r="L2836" s="228"/>
      <c r="M2836" s="178"/>
      <c r="N2836" s="133"/>
      <c r="O2836" s="131"/>
      <c r="P2836" s="93"/>
      <c r="Q2836" s="93">
        <f t="shared" si="362"/>
        <v>0</v>
      </c>
    </row>
    <row r="2837" spans="1:17" s="94" customFormat="1" ht="15.75" hidden="1" x14ac:dyDescent="0.25">
      <c r="A2837" s="276"/>
      <c r="B2837" s="279"/>
      <c r="C2837" s="241"/>
      <c r="D2837" s="166"/>
      <c r="E2837" s="96"/>
      <c r="F2837" s="96"/>
      <c r="G2837" s="168"/>
      <c r="H2837" s="242"/>
      <c r="I2837" s="231"/>
      <c r="J2837" s="227"/>
      <c r="K2837" s="228"/>
      <c r="L2837" s="228"/>
      <c r="M2837" s="178"/>
      <c r="N2837" s="133"/>
      <c r="O2837" s="132"/>
      <c r="P2837" s="93"/>
      <c r="Q2837" s="93">
        <f t="shared" ref="Q2837:Q2900" si="363">O2837*L2837</f>
        <v>0</v>
      </c>
    </row>
    <row r="2838" spans="1:17" s="94" customFormat="1" ht="15.75" hidden="1" x14ac:dyDescent="0.25">
      <c r="A2838" s="276"/>
      <c r="B2838" s="279"/>
      <c r="C2838" s="241"/>
      <c r="D2838" s="166"/>
      <c r="E2838" s="96"/>
      <c r="F2838" s="96"/>
      <c r="G2838" s="168"/>
      <c r="H2838" s="242"/>
      <c r="I2838" s="231"/>
      <c r="J2838" s="227"/>
      <c r="K2838" s="228"/>
      <c r="L2838" s="228"/>
      <c r="M2838" s="178"/>
      <c r="N2838" s="133"/>
      <c r="O2838" s="131"/>
      <c r="P2838" s="93"/>
      <c r="Q2838" s="93">
        <f t="shared" si="363"/>
        <v>0</v>
      </c>
    </row>
    <row r="2839" spans="1:17" s="94" customFormat="1" ht="15.75" hidden="1" x14ac:dyDescent="0.25">
      <c r="A2839" s="276"/>
      <c r="B2839" s="279"/>
      <c r="C2839" s="241"/>
      <c r="D2839" s="166"/>
      <c r="E2839" s="166"/>
      <c r="F2839" s="166"/>
      <c r="G2839" s="168"/>
      <c r="H2839" s="242"/>
      <c r="I2839" s="231"/>
      <c r="J2839" s="227"/>
      <c r="K2839" s="228"/>
      <c r="L2839" s="228"/>
      <c r="M2839" s="178"/>
      <c r="N2839" s="133"/>
      <c r="O2839" s="131"/>
      <c r="P2839" s="93"/>
      <c r="Q2839" s="93">
        <f t="shared" si="363"/>
        <v>0</v>
      </c>
    </row>
    <row r="2840" spans="1:17" s="94" customFormat="1" ht="15.75" hidden="1" x14ac:dyDescent="0.25">
      <c r="A2840" s="277"/>
      <c r="B2840" s="280"/>
      <c r="C2840" s="249"/>
      <c r="D2840" s="166"/>
      <c r="E2840" s="96"/>
      <c r="F2840" s="96"/>
      <c r="G2840" s="168"/>
      <c r="H2840" s="242"/>
      <c r="I2840" s="231"/>
      <c r="J2840" s="227"/>
      <c r="K2840" s="228"/>
      <c r="L2840" s="228"/>
      <c r="M2840" s="178"/>
      <c r="N2840" s="133"/>
      <c r="O2840" s="131"/>
      <c r="P2840" s="93"/>
      <c r="Q2840" s="93">
        <f t="shared" si="363"/>
        <v>0</v>
      </c>
    </row>
    <row r="2841" spans="1:17" s="94" customFormat="1" hidden="1" x14ac:dyDescent="0.25">
      <c r="A2841" s="275"/>
      <c r="B2841" s="278"/>
      <c r="C2841" s="167"/>
      <c r="D2841" s="281"/>
      <c r="E2841" s="281"/>
      <c r="F2841" s="281"/>
      <c r="G2841" s="282"/>
      <c r="H2841" s="197"/>
      <c r="I2841" s="197"/>
      <c r="J2841" s="197"/>
      <c r="K2841" s="224"/>
      <c r="L2841" s="224"/>
      <c r="M2841" s="197"/>
      <c r="N2841" s="133"/>
      <c r="O2841" s="131"/>
      <c r="P2841" s="93"/>
      <c r="Q2841" s="93">
        <f t="shared" si="363"/>
        <v>0</v>
      </c>
    </row>
    <row r="2842" spans="1:17" s="94" customFormat="1" hidden="1" x14ac:dyDescent="0.25">
      <c r="A2842" s="276"/>
      <c r="B2842" s="279"/>
      <c r="C2842" s="167"/>
      <c r="D2842" s="283"/>
      <c r="E2842" s="283"/>
      <c r="F2842" s="283"/>
      <c r="G2842" s="284"/>
      <c r="H2842" s="197"/>
      <c r="I2842" s="197"/>
      <c r="J2842" s="197"/>
      <c r="K2842" s="224"/>
      <c r="L2842" s="224"/>
      <c r="M2842" s="178"/>
      <c r="N2842" s="133"/>
      <c r="O2842" s="131"/>
      <c r="P2842" s="93"/>
      <c r="Q2842" s="93">
        <f t="shared" si="363"/>
        <v>0</v>
      </c>
    </row>
    <row r="2843" spans="1:17" s="94" customFormat="1" ht="15.75" hidden="1" x14ac:dyDescent="0.25">
      <c r="A2843" s="276"/>
      <c r="B2843" s="279"/>
      <c r="C2843" s="167"/>
      <c r="D2843" s="179"/>
      <c r="E2843" s="180"/>
      <c r="F2843" s="180"/>
      <c r="G2843" s="168"/>
      <c r="H2843" s="227"/>
      <c r="I2843" s="227"/>
      <c r="J2843" s="227"/>
      <c r="K2843" s="228"/>
      <c r="L2843" s="228"/>
      <c r="M2843" s="178"/>
      <c r="N2843" s="133"/>
      <c r="O2843" s="131"/>
      <c r="P2843" s="93"/>
      <c r="Q2843" s="93">
        <f t="shared" si="363"/>
        <v>0</v>
      </c>
    </row>
    <row r="2844" spans="1:17" s="92" customFormat="1" ht="15.75" hidden="1" x14ac:dyDescent="0.25">
      <c r="A2844" s="276"/>
      <c r="B2844" s="279"/>
      <c r="C2844" s="170"/>
      <c r="D2844" s="185"/>
      <c r="E2844" s="186"/>
      <c r="F2844" s="186"/>
      <c r="G2844" s="188"/>
      <c r="H2844" s="227"/>
      <c r="I2844" s="229"/>
      <c r="J2844" s="229"/>
      <c r="K2844" s="230"/>
      <c r="L2844" s="230"/>
      <c r="M2844" s="192"/>
      <c r="N2844" s="139"/>
      <c r="O2844" s="132"/>
      <c r="P2844" s="91"/>
      <c r="Q2844" s="93">
        <f t="shared" si="363"/>
        <v>0</v>
      </c>
    </row>
    <row r="2845" spans="1:17" s="94" customFormat="1" ht="15.75" hidden="1" x14ac:dyDescent="0.25">
      <c r="A2845" s="276"/>
      <c r="B2845" s="279"/>
      <c r="C2845" s="167"/>
      <c r="D2845" s="179"/>
      <c r="E2845" s="180"/>
      <c r="F2845" s="180"/>
      <c r="G2845" s="168"/>
      <c r="H2845" s="197"/>
      <c r="I2845" s="231"/>
      <c r="J2845" s="197"/>
      <c r="K2845" s="224"/>
      <c r="L2845" s="228"/>
      <c r="M2845" s="178"/>
      <c r="N2845" s="133"/>
      <c r="O2845" s="131"/>
      <c r="P2845" s="93"/>
      <c r="Q2845" s="93">
        <f t="shared" si="363"/>
        <v>0</v>
      </c>
    </row>
    <row r="2846" spans="1:17" s="92" customFormat="1" ht="15.75" hidden="1" x14ac:dyDescent="0.25">
      <c r="A2846" s="276"/>
      <c r="B2846" s="279"/>
      <c r="C2846" s="170"/>
      <c r="D2846" s="185"/>
      <c r="E2846" s="186"/>
      <c r="F2846" s="186"/>
      <c r="G2846" s="188"/>
      <c r="H2846" s="197"/>
      <c r="I2846" s="232"/>
      <c r="J2846" s="175"/>
      <c r="K2846" s="233"/>
      <c r="L2846" s="230"/>
      <c r="M2846" s="192"/>
      <c r="N2846" s="139"/>
      <c r="O2846" s="132"/>
      <c r="P2846" s="91"/>
      <c r="Q2846" s="93">
        <f t="shared" si="363"/>
        <v>0</v>
      </c>
    </row>
    <row r="2847" spans="1:17" s="94" customFormat="1" ht="15.75" hidden="1" x14ac:dyDescent="0.25">
      <c r="A2847" s="276"/>
      <c r="B2847" s="279"/>
      <c r="C2847" s="167"/>
      <c r="D2847" s="285"/>
      <c r="E2847" s="285"/>
      <c r="F2847" s="285"/>
      <c r="G2847" s="284"/>
      <c r="H2847" s="197"/>
      <c r="I2847" s="231"/>
      <c r="J2847" s="231"/>
      <c r="K2847" s="224"/>
      <c r="L2847" s="228"/>
      <c r="M2847" s="178"/>
      <c r="N2847" s="133"/>
      <c r="O2847" s="131"/>
      <c r="P2847" s="93"/>
      <c r="Q2847" s="93">
        <f t="shared" si="363"/>
        <v>0</v>
      </c>
    </row>
    <row r="2848" spans="1:17" s="94" customFormat="1" ht="15.75" hidden="1" x14ac:dyDescent="0.25">
      <c r="A2848" s="276"/>
      <c r="B2848" s="279"/>
      <c r="C2848" s="272"/>
      <c r="D2848" s="166"/>
      <c r="E2848" s="193"/>
      <c r="F2848" s="193"/>
      <c r="G2848" s="168"/>
      <c r="H2848" s="197"/>
      <c r="I2848" s="231"/>
      <c r="J2848" s="227"/>
      <c r="K2848" s="228"/>
      <c r="L2848" s="228"/>
      <c r="M2848" s="178"/>
      <c r="N2848" s="133"/>
      <c r="O2848" s="131"/>
      <c r="P2848" s="93"/>
      <c r="Q2848" s="93">
        <f t="shared" si="363"/>
        <v>0</v>
      </c>
    </row>
    <row r="2849" spans="1:17" s="94" customFormat="1" ht="15.75" hidden="1" x14ac:dyDescent="0.25">
      <c r="A2849" s="276"/>
      <c r="B2849" s="279"/>
      <c r="C2849" s="273"/>
      <c r="D2849" s="166"/>
      <c r="E2849" s="193"/>
      <c r="F2849" s="193"/>
      <c r="G2849" s="168"/>
      <c r="H2849" s="197"/>
      <c r="I2849" s="231"/>
      <c r="J2849" s="227"/>
      <c r="K2849" s="228"/>
      <c r="L2849" s="228"/>
      <c r="M2849" s="178"/>
      <c r="N2849" s="133"/>
      <c r="O2849" s="131"/>
      <c r="P2849" s="93"/>
      <c r="Q2849" s="93">
        <f t="shared" si="363"/>
        <v>0</v>
      </c>
    </row>
    <row r="2850" spans="1:17" s="94" customFormat="1" ht="15.75" hidden="1" x14ac:dyDescent="0.25">
      <c r="A2850" s="276"/>
      <c r="B2850" s="279"/>
      <c r="C2850" s="273"/>
      <c r="D2850" s="166"/>
      <c r="E2850" s="193"/>
      <c r="F2850" s="193"/>
      <c r="G2850" s="168"/>
      <c r="H2850" s="197"/>
      <c r="I2850" s="231"/>
      <c r="J2850" s="227"/>
      <c r="K2850" s="228"/>
      <c r="L2850" s="228"/>
      <c r="M2850" s="178"/>
      <c r="N2850" s="133"/>
      <c r="O2850" s="131"/>
      <c r="P2850" s="93"/>
      <c r="Q2850" s="93">
        <f t="shared" si="363"/>
        <v>0</v>
      </c>
    </row>
    <row r="2851" spans="1:17" s="94" customFormat="1" ht="15.75" hidden="1" x14ac:dyDescent="0.25">
      <c r="A2851" s="276"/>
      <c r="B2851" s="279"/>
      <c r="C2851" s="273"/>
      <c r="D2851" s="166"/>
      <c r="E2851" s="193"/>
      <c r="F2851" s="193"/>
      <c r="G2851" s="168"/>
      <c r="H2851" s="197"/>
      <c r="I2851" s="231"/>
      <c r="J2851" s="227"/>
      <c r="K2851" s="228"/>
      <c r="L2851" s="228"/>
      <c r="M2851" s="178"/>
      <c r="N2851" s="133"/>
      <c r="O2851" s="131"/>
      <c r="P2851" s="93"/>
      <c r="Q2851" s="93">
        <f t="shared" si="363"/>
        <v>0</v>
      </c>
    </row>
    <row r="2852" spans="1:17" s="94" customFormat="1" ht="15.75" hidden="1" x14ac:dyDescent="0.25">
      <c r="A2852" s="276"/>
      <c r="B2852" s="279"/>
      <c r="C2852" s="167"/>
      <c r="D2852" s="166"/>
      <c r="E2852" s="193"/>
      <c r="F2852" s="193"/>
      <c r="G2852" s="168"/>
      <c r="H2852" s="197"/>
      <c r="I2852" s="231"/>
      <c r="J2852" s="227"/>
      <c r="K2852" s="228"/>
      <c r="L2852" s="228"/>
      <c r="M2852" s="178"/>
      <c r="N2852" s="133"/>
      <c r="O2852" s="131"/>
      <c r="P2852" s="93"/>
      <c r="Q2852" s="93">
        <f t="shared" si="363"/>
        <v>0</v>
      </c>
    </row>
    <row r="2853" spans="1:17" s="94" customFormat="1" ht="15.75" hidden="1" x14ac:dyDescent="0.25">
      <c r="A2853" s="276"/>
      <c r="B2853" s="279"/>
      <c r="C2853" s="272"/>
      <c r="D2853" s="166"/>
      <c r="E2853" s="180"/>
      <c r="F2853" s="193"/>
      <c r="G2853" s="168"/>
      <c r="H2853" s="197"/>
      <c r="I2853" s="231"/>
      <c r="J2853" s="227"/>
      <c r="K2853" s="228"/>
      <c r="L2853" s="228"/>
      <c r="M2853" s="178"/>
      <c r="N2853" s="133"/>
      <c r="O2853" s="131"/>
      <c r="P2853" s="93"/>
      <c r="Q2853" s="93">
        <f t="shared" si="363"/>
        <v>0</v>
      </c>
    </row>
    <row r="2854" spans="1:17" s="94" customFormat="1" ht="15.75" hidden="1" x14ac:dyDescent="0.25">
      <c r="A2854" s="276"/>
      <c r="B2854" s="279"/>
      <c r="C2854" s="273"/>
      <c r="D2854" s="166"/>
      <c r="E2854" s="180"/>
      <c r="F2854" s="193"/>
      <c r="G2854" s="168"/>
      <c r="H2854" s="236"/>
      <c r="I2854" s="231"/>
      <c r="J2854" s="227"/>
      <c r="K2854" s="228"/>
      <c r="L2854" s="228"/>
      <c r="M2854" s="178"/>
      <c r="N2854" s="133"/>
      <c r="O2854" s="131"/>
      <c r="P2854" s="93"/>
      <c r="Q2854" s="93">
        <f t="shared" si="363"/>
        <v>0</v>
      </c>
    </row>
    <row r="2855" spans="1:17" s="94" customFormat="1" ht="15.75" hidden="1" x14ac:dyDescent="0.25">
      <c r="A2855" s="276"/>
      <c r="B2855" s="279"/>
      <c r="C2855" s="273"/>
      <c r="D2855" s="166"/>
      <c r="E2855" s="180"/>
      <c r="F2855" s="193"/>
      <c r="G2855" s="168"/>
      <c r="H2855" s="197"/>
      <c r="I2855" s="231"/>
      <c r="J2855" s="227"/>
      <c r="K2855" s="228"/>
      <c r="L2855" s="228"/>
      <c r="M2855" s="178"/>
      <c r="N2855" s="133"/>
      <c r="O2855" s="131"/>
      <c r="P2855" s="93"/>
      <c r="Q2855" s="93">
        <f t="shared" si="363"/>
        <v>0</v>
      </c>
    </row>
    <row r="2856" spans="1:17" s="94" customFormat="1" ht="15.75" hidden="1" x14ac:dyDescent="0.25">
      <c r="A2856" s="276"/>
      <c r="B2856" s="279"/>
      <c r="C2856" s="274"/>
      <c r="D2856" s="166"/>
      <c r="E2856" s="180"/>
      <c r="F2856" s="193"/>
      <c r="G2856" s="168"/>
      <c r="H2856" s="197"/>
      <c r="I2856" s="231"/>
      <c r="J2856" s="227"/>
      <c r="K2856" s="228"/>
      <c r="L2856" s="228"/>
      <c r="M2856" s="178"/>
      <c r="N2856" s="133"/>
      <c r="O2856" s="131"/>
      <c r="P2856" s="93"/>
      <c r="Q2856" s="93">
        <f t="shared" si="363"/>
        <v>0</v>
      </c>
    </row>
    <row r="2857" spans="1:17" s="94" customFormat="1" ht="15.75" hidden="1" x14ac:dyDescent="0.25">
      <c r="A2857" s="276"/>
      <c r="B2857" s="279"/>
      <c r="C2857" s="238"/>
      <c r="D2857" s="166"/>
      <c r="E2857" s="180"/>
      <c r="F2857" s="193"/>
      <c r="G2857" s="168"/>
      <c r="H2857" s="197"/>
      <c r="I2857" s="231"/>
      <c r="J2857" s="227"/>
      <c r="K2857" s="228"/>
      <c r="L2857" s="228"/>
      <c r="M2857" s="178"/>
      <c r="N2857" s="133"/>
      <c r="O2857" s="131"/>
      <c r="P2857" s="93"/>
      <c r="Q2857" s="93">
        <f t="shared" si="363"/>
        <v>0</v>
      </c>
    </row>
    <row r="2858" spans="1:17" s="94" customFormat="1" ht="15.75" hidden="1" x14ac:dyDescent="0.25">
      <c r="A2858" s="276"/>
      <c r="B2858" s="279"/>
      <c r="C2858" s="167"/>
      <c r="D2858" s="283"/>
      <c r="E2858" s="283"/>
      <c r="F2858" s="283"/>
      <c r="G2858" s="284"/>
      <c r="H2858" s="197"/>
      <c r="I2858" s="231"/>
      <c r="J2858" s="197"/>
      <c r="K2858" s="224"/>
      <c r="L2858" s="228"/>
      <c r="M2858" s="197"/>
      <c r="N2858" s="133"/>
      <c r="O2858" s="131"/>
      <c r="P2858" s="93"/>
      <c r="Q2858" s="93">
        <f t="shared" si="363"/>
        <v>0</v>
      </c>
    </row>
    <row r="2859" spans="1:17" s="94" customFormat="1" ht="15.75" hidden="1" x14ac:dyDescent="0.25">
      <c r="A2859" s="276"/>
      <c r="B2859" s="279"/>
      <c r="C2859" s="167"/>
      <c r="D2859" s="179"/>
      <c r="E2859" s="180"/>
      <c r="F2859" s="180"/>
      <c r="G2859" s="168"/>
      <c r="H2859" s="197"/>
      <c r="I2859" s="231"/>
      <c r="J2859" s="197"/>
      <c r="K2859" s="224"/>
      <c r="L2859" s="228"/>
      <c r="M2859" s="197"/>
      <c r="N2859" s="133"/>
      <c r="O2859" s="131"/>
      <c r="P2859" s="93"/>
      <c r="Q2859" s="93">
        <f t="shared" si="363"/>
        <v>0</v>
      </c>
    </row>
    <row r="2860" spans="1:17" s="94" customFormat="1" ht="15.75" hidden="1" x14ac:dyDescent="0.25">
      <c r="A2860" s="276"/>
      <c r="B2860" s="279"/>
      <c r="C2860" s="167"/>
      <c r="D2860" s="286"/>
      <c r="E2860" s="286"/>
      <c r="F2860" s="286"/>
      <c r="G2860" s="287"/>
      <c r="H2860" s="197"/>
      <c r="I2860" s="231"/>
      <c r="J2860" s="197"/>
      <c r="K2860" s="224"/>
      <c r="L2860" s="228"/>
      <c r="M2860" s="197"/>
      <c r="N2860" s="133"/>
      <c r="O2860" s="132"/>
      <c r="P2860" s="93"/>
      <c r="Q2860" s="93">
        <f t="shared" si="363"/>
        <v>0</v>
      </c>
    </row>
    <row r="2861" spans="1:17" s="94" customFormat="1" ht="15.75" hidden="1" x14ac:dyDescent="0.25">
      <c r="A2861" s="276"/>
      <c r="B2861" s="279"/>
      <c r="C2861" s="198"/>
      <c r="D2861" s="286"/>
      <c r="E2861" s="286"/>
      <c r="F2861" s="286"/>
      <c r="G2861" s="287"/>
      <c r="H2861" s="168"/>
      <c r="I2861" s="231"/>
      <c r="J2861" s="168"/>
      <c r="K2861" s="239"/>
      <c r="L2861" s="228"/>
      <c r="M2861" s="197"/>
      <c r="N2861" s="133"/>
      <c r="O2861" s="132"/>
      <c r="P2861" s="93"/>
      <c r="Q2861" s="93">
        <f t="shared" si="363"/>
        <v>0</v>
      </c>
    </row>
    <row r="2862" spans="1:17" s="94" customFormat="1" ht="15.75" hidden="1" x14ac:dyDescent="0.25">
      <c r="A2862" s="276"/>
      <c r="B2862" s="279"/>
      <c r="C2862" s="198"/>
      <c r="D2862" s="166"/>
      <c r="E2862" s="199"/>
      <c r="F2862" s="199"/>
      <c r="G2862" s="168"/>
      <c r="H2862" s="227"/>
      <c r="I2862" s="231"/>
      <c r="J2862" s="227"/>
      <c r="K2862" s="228"/>
      <c r="L2862" s="228"/>
      <c r="M2862" s="178"/>
      <c r="N2862" s="133"/>
      <c r="O2862" s="131"/>
      <c r="P2862" s="93"/>
      <c r="Q2862" s="93">
        <f t="shared" si="363"/>
        <v>0</v>
      </c>
    </row>
    <row r="2863" spans="1:17" s="94" customFormat="1" ht="15.75" hidden="1" x14ac:dyDescent="0.25">
      <c r="A2863" s="276"/>
      <c r="B2863" s="279"/>
      <c r="C2863" s="198"/>
      <c r="D2863" s="166"/>
      <c r="E2863" s="199"/>
      <c r="F2863" s="199"/>
      <c r="G2863" s="168"/>
      <c r="H2863" s="240"/>
      <c r="I2863" s="231"/>
      <c r="J2863" s="227"/>
      <c r="K2863" s="228"/>
      <c r="L2863" s="228"/>
      <c r="M2863" s="178"/>
      <c r="N2863" s="133"/>
      <c r="O2863" s="131"/>
      <c r="P2863" s="93"/>
      <c r="Q2863" s="93">
        <f t="shared" si="363"/>
        <v>0</v>
      </c>
    </row>
    <row r="2864" spans="1:17" s="94" customFormat="1" ht="15.75" hidden="1" x14ac:dyDescent="0.25">
      <c r="A2864" s="276"/>
      <c r="B2864" s="279"/>
      <c r="C2864" s="269"/>
      <c r="D2864" s="166"/>
      <c r="E2864" s="200"/>
      <c r="F2864" s="200"/>
      <c r="G2864" s="168"/>
      <c r="H2864" s="196"/>
      <c r="I2864" s="231"/>
      <c r="J2864" s="227"/>
      <c r="K2864" s="228"/>
      <c r="L2864" s="228"/>
      <c r="M2864" s="178"/>
      <c r="N2864" s="133"/>
      <c r="O2864" s="131"/>
      <c r="P2864" s="93"/>
      <c r="Q2864" s="93">
        <f t="shared" si="363"/>
        <v>0</v>
      </c>
    </row>
    <row r="2865" spans="1:17" s="94" customFormat="1" ht="15.75" hidden="1" x14ac:dyDescent="0.25">
      <c r="A2865" s="276"/>
      <c r="B2865" s="279"/>
      <c r="C2865" s="269"/>
      <c r="D2865" s="166"/>
      <c r="E2865" s="200"/>
      <c r="F2865" s="200"/>
      <c r="G2865" s="168"/>
      <c r="H2865" s="240"/>
      <c r="I2865" s="231"/>
      <c r="J2865" s="227"/>
      <c r="K2865" s="184"/>
      <c r="L2865" s="228"/>
      <c r="M2865" s="178"/>
      <c r="N2865" s="133"/>
      <c r="O2865" s="131"/>
      <c r="P2865" s="93"/>
      <c r="Q2865" s="93">
        <f t="shared" si="363"/>
        <v>0</v>
      </c>
    </row>
    <row r="2866" spans="1:17" s="94" customFormat="1" ht="15.75" hidden="1" x14ac:dyDescent="0.25">
      <c r="A2866" s="276"/>
      <c r="B2866" s="279"/>
      <c r="C2866" s="269"/>
      <c r="D2866" s="166"/>
      <c r="E2866" s="200"/>
      <c r="F2866" s="200"/>
      <c r="G2866" s="168"/>
      <c r="H2866" s="240"/>
      <c r="I2866" s="231"/>
      <c r="J2866" s="227"/>
      <c r="K2866" s="228"/>
      <c r="L2866" s="228"/>
      <c r="M2866" s="178"/>
      <c r="N2866" s="133"/>
      <c r="O2866" s="131"/>
      <c r="P2866" s="93"/>
      <c r="Q2866" s="93">
        <f t="shared" si="363"/>
        <v>0</v>
      </c>
    </row>
    <row r="2867" spans="1:17" s="94" customFormat="1" ht="15.75" hidden="1" x14ac:dyDescent="0.25">
      <c r="A2867" s="276"/>
      <c r="B2867" s="279"/>
      <c r="C2867" s="241"/>
      <c r="D2867" s="166"/>
      <c r="E2867" s="200"/>
      <c r="F2867" s="200"/>
      <c r="G2867" s="168"/>
      <c r="H2867" s="240"/>
      <c r="I2867" s="231"/>
      <c r="J2867" s="227"/>
      <c r="K2867" s="228"/>
      <c r="L2867" s="228"/>
      <c r="M2867" s="178"/>
      <c r="N2867" s="133"/>
      <c r="O2867" s="131"/>
      <c r="P2867" s="93"/>
      <c r="Q2867" s="93">
        <f t="shared" si="363"/>
        <v>0</v>
      </c>
    </row>
    <row r="2868" spans="1:17" s="94" customFormat="1" ht="15.75" hidden="1" x14ac:dyDescent="0.25">
      <c r="A2868" s="276"/>
      <c r="B2868" s="279"/>
      <c r="C2868" s="267"/>
      <c r="D2868" s="166"/>
      <c r="E2868" s="96"/>
      <c r="F2868" s="96"/>
      <c r="G2868" s="168"/>
      <c r="H2868" s="242"/>
      <c r="I2868" s="231"/>
      <c r="J2868" s="227"/>
      <c r="K2868" s="228"/>
      <c r="L2868" s="228"/>
      <c r="M2868" s="178"/>
      <c r="N2868" s="133"/>
      <c r="O2868" s="131"/>
      <c r="P2868" s="93"/>
      <c r="Q2868" s="93">
        <f t="shared" si="363"/>
        <v>0</v>
      </c>
    </row>
    <row r="2869" spans="1:17" s="94" customFormat="1" ht="15.75" hidden="1" x14ac:dyDescent="0.25">
      <c r="A2869" s="276"/>
      <c r="B2869" s="279"/>
      <c r="C2869" s="268"/>
      <c r="D2869" s="166"/>
      <c r="E2869" s="96"/>
      <c r="F2869" s="96"/>
      <c r="G2869" s="168"/>
      <c r="H2869" s="242"/>
      <c r="I2869" s="231"/>
      <c r="J2869" s="227"/>
      <c r="K2869" s="228"/>
      <c r="L2869" s="228"/>
      <c r="M2869" s="178"/>
      <c r="N2869" s="133"/>
      <c r="O2869" s="131"/>
      <c r="P2869" s="93"/>
      <c r="Q2869" s="93">
        <f t="shared" si="363"/>
        <v>0</v>
      </c>
    </row>
    <row r="2870" spans="1:17" s="94" customFormat="1" ht="15.75" hidden="1" x14ac:dyDescent="0.25">
      <c r="A2870" s="276"/>
      <c r="B2870" s="279"/>
      <c r="C2870" s="243"/>
      <c r="D2870" s="166"/>
      <c r="E2870" s="96"/>
      <c r="F2870" s="96"/>
      <c r="G2870" s="168"/>
      <c r="H2870" s="242"/>
      <c r="I2870" s="231"/>
      <c r="J2870" s="227"/>
      <c r="K2870" s="228"/>
      <c r="L2870" s="228"/>
      <c r="M2870" s="178"/>
      <c r="N2870" s="133"/>
      <c r="O2870" s="131"/>
      <c r="P2870" s="93"/>
      <c r="Q2870" s="93">
        <f t="shared" si="363"/>
        <v>0</v>
      </c>
    </row>
    <row r="2871" spans="1:17" s="94" customFormat="1" ht="15.75" hidden="1" x14ac:dyDescent="0.25">
      <c r="A2871" s="276"/>
      <c r="B2871" s="279"/>
      <c r="C2871" s="198"/>
      <c r="D2871" s="285"/>
      <c r="E2871" s="285"/>
      <c r="F2871" s="285"/>
      <c r="G2871" s="284"/>
      <c r="H2871" s="161"/>
      <c r="I2871" s="231"/>
      <c r="J2871" s="161"/>
      <c r="K2871" s="244"/>
      <c r="L2871" s="228"/>
      <c r="M2871" s="197"/>
      <c r="N2871" s="133"/>
      <c r="O2871" s="132"/>
      <c r="P2871" s="93"/>
      <c r="Q2871" s="93">
        <f t="shared" si="363"/>
        <v>0</v>
      </c>
    </row>
    <row r="2872" spans="1:17" s="94" customFormat="1" ht="15.75" hidden="1" x14ac:dyDescent="0.25">
      <c r="A2872" s="276"/>
      <c r="B2872" s="279"/>
      <c r="C2872" s="241"/>
      <c r="D2872" s="166"/>
      <c r="E2872" s="193"/>
      <c r="F2872" s="193"/>
      <c r="G2872" s="168"/>
      <c r="H2872" s="240"/>
      <c r="I2872" s="231"/>
      <c r="J2872" s="227"/>
      <c r="K2872" s="228"/>
      <c r="L2872" s="228"/>
      <c r="M2872" s="178"/>
      <c r="N2872" s="133"/>
      <c r="O2872" s="131"/>
      <c r="P2872" s="93"/>
      <c r="Q2872" s="93">
        <f t="shared" si="363"/>
        <v>0</v>
      </c>
    </row>
    <row r="2873" spans="1:17" s="94" customFormat="1" ht="15.75" hidden="1" x14ac:dyDescent="0.25">
      <c r="A2873" s="276"/>
      <c r="B2873" s="279"/>
      <c r="C2873" s="198"/>
      <c r="D2873" s="166"/>
      <c r="E2873" s="193"/>
      <c r="F2873" s="193"/>
      <c r="G2873" s="168"/>
      <c r="H2873" s="240"/>
      <c r="I2873" s="231"/>
      <c r="J2873" s="227"/>
      <c r="K2873" s="228"/>
      <c r="L2873" s="228"/>
      <c r="M2873" s="178"/>
      <c r="N2873" s="133"/>
      <c r="O2873" s="131"/>
      <c r="P2873" s="93"/>
      <c r="Q2873" s="93">
        <f t="shared" si="363"/>
        <v>0</v>
      </c>
    </row>
    <row r="2874" spans="1:17" s="94" customFormat="1" ht="15.75" hidden="1" x14ac:dyDescent="0.25">
      <c r="A2874" s="276"/>
      <c r="B2874" s="279"/>
      <c r="C2874" s="198"/>
      <c r="D2874" s="283"/>
      <c r="E2874" s="283"/>
      <c r="F2874" s="283"/>
      <c r="G2874" s="284"/>
      <c r="H2874" s="197"/>
      <c r="I2874" s="231"/>
      <c r="J2874" s="197"/>
      <c r="K2874" s="224"/>
      <c r="L2874" s="228"/>
      <c r="M2874" s="197"/>
      <c r="N2874" s="133"/>
      <c r="O2874" s="131"/>
      <c r="P2874" s="93"/>
      <c r="Q2874" s="93">
        <f t="shared" si="363"/>
        <v>0</v>
      </c>
    </row>
    <row r="2875" spans="1:17" s="94" customFormat="1" ht="15.75" hidden="1" x14ac:dyDescent="0.25">
      <c r="A2875" s="276"/>
      <c r="B2875" s="279"/>
      <c r="C2875" s="198"/>
      <c r="D2875" s="179"/>
      <c r="E2875" s="180"/>
      <c r="F2875" s="180"/>
      <c r="G2875" s="168"/>
      <c r="H2875" s="197"/>
      <c r="I2875" s="231"/>
      <c r="J2875" s="197"/>
      <c r="K2875" s="224"/>
      <c r="L2875" s="228"/>
      <c r="M2875" s="197"/>
      <c r="N2875" s="133"/>
      <c r="O2875" s="131"/>
      <c r="P2875" s="93"/>
      <c r="Q2875" s="93">
        <f t="shared" si="363"/>
        <v>0</v>
      </c>
    </row>
    <row r="2876" spans="1:17" s="94" customFormat="1" ht="15.75" hidden="1" x14ac:dyDescent="0.25">
      <c r="A2876" s="276"/>
      <c r="B2876" s="279"/>
      <c r="C2876" s="267"/>
      <c r="D2876" s="288"/>
      <c r="E2876" s="288"/>
      <c r="F2876" s="288"/>
      <c r="G2876" s="289"/>
      <c r="H2876" s="197"/>
      <c r="I2876" s="231"/>
      <c r="J2876" s="197"/>
      <c r="K2876" s="224"/>
      <c r="L2876" s="228"/>
      <c r="M2876" s="197"/>
      <c r="N2876" s="133"/>
      <c r="O2876" s="131"/>
      <c r="P2876" s="93"/>
      <c r="Q2876" s="93">
        <f t="shared" si="363"/>
        <v>0</v>
      </c>
    </row>
    <row r="2877" spans="1:17" s="94" customFormat="1" ht="15.75" hidden="1" x14ac:dyDescent="0.25">
      <c r="A2877" s="276"/>
      <c r="B2877" s="279"/>
      <c r="C2877" s="271"/>
      <c r="D2877" s="179"/>
      <c r="E2877" s="199"/>
      <c r="F2877" s="199"/>
      <c r="G2877" s="168"/>
      <c r="H2877" s="242"/>
      <c r="I2877" s="231"/>
      <c r="J2877" s="227"/>
      <c r="K2877" s="228"/>
      <c r="L2877" s="228"/>
      <c r="M2877" s="178"/>
      <c r="N2877" s="133"/>
      <c r="O2877" s="131"/>
      <c r="P2877" s="93"/>
      <c r="Q2877" s="93">
        <f t="shared" si="363"/>
        <v>0</v>
      </c>
    </row>
    <row r="2878" spans="1:17" s="94" customFormat="1" ht="15.75" hidden="1" x14ac:dyDescent="0.25">
      <c r="A2878" s="276"/>
      <c r="B2878" s="279"/>
      <c r="C2878" s="271"/>
      <c r="D2878" s="179"/>
      <c r="E2878" s="199"/>
      <c r="F2878" s="199"/>
      <c r="G2878" s="168"/>
      <c r="H2878" s="245"/>
      <c r="I2878" s="231"/>
      <c r="J2878" s="227"/>
      <c r="K2878" s="228"/>
      <c r="L2878" s="228"/>
      <c r="M2878" s="178"/>
      <c r="N2878" s="133"/>
      <c r="O2878" s="131"/>
      <c r="P2878" s="93"/>
      <c r="Q2878" s="93">
        <f t="shared" si="363"/>
        <v>0</v>
      </c>
    </row>
    <row r="2879" spans="1:17" s="94" customFormat="1" ht="15.75" hidden="1" x14ac:dyDescent="0.25">
      <c r="A2879" s="276"/>
      <c r="B2879" s="279"/>
      <c r="C2879" s="271"/>
      <c r="D2879" s="179"/>
      <c r="E2879" s="199"/>
      <c r="F2879" s="199"/>
      <c r="G2879" s="168"/>
      <c r="H2879" s="245"/>
      <c r="I2879" s="231"/>
      <c r="J2879" s="227"/>
      <c r="K2879" s="228"/>
      <c r="L2879" s="228"/>
      <c r="M2879" s="178"/>
      <c r="N2879" s="133"/>
      <c r="O2879" s="143"/>
      <c r="P2879" s="93"/>
      <c r="Q2879" s="93">
        <f t="shared" si="363"/>
        <v>0</v>
      </c>
    </row>
    <row r="2880" spans="1:17" s="98" customFormat="1" ht="15.75" hidden="1" x14ac:dyDescent="0.25">
      <c r="A2880" s="276"/>
      <c r="B2880" s="279"/>
      <c r="C2880" s="271"/>
      <c r="D2880" s="166"/>
      <c r="E2880" s="179"/>
      <c r="F2880" s="179"/>
      <c r="G2880" s="168"/>
      <c r="H2880" s="245"/>
      <c r="I2880" s="231"/>
      <c r="J2880" s="227"/>
      <c r="K2880" s="228"/>
      <c r="L2880" s="228"/>
      <c r="M2880" s="178"/>
      <c r="N2880" s="133"/>
      <c r="O2880" s="131"/>
      <c r="P2880" s="97"/>
      <c r="Q2880" s="93">
        <f t="shared" si="363"/>
        <v>0</v>
      </c>
    </row>
    <row r="2881" spans="1:17" s="94" customFormat="1" ht="15.75" hidden="1" x14ac:dyDescent="0.25">
      <c r="A2881" s="276"/>
      <c r="B2881" s="279"/>
      <c r="C2881" s="271"/>
      <c r="D2881" s="179"/>
      <c r="E2881" s="199"/>
      <c r="F2881" s="199"/>
      <c r="G2881" s="168"/>
      <c r="H2881" s="242"/>
      <c r="I2881" s="231"/>
      <c r="J2881" s="227"/>
      <c r="K2881" s="228"/>
      <c r="L2881" s="228"/>
      <c r="M2881" s="178"/>
      <c r="N2881" s="133"/>
      <c r="O2881" s="131"/>
      <c r="P2881" s="93"/>
      <c r="Q2881" s="93">
        <f t="shared" si="363"/>
        <v>0</v>
      </c>
    </row>
    <row r="2882" spans="1:17" s="94" customFormat="1" ht="15.75" hidden="1" x14ac:dyDescent="0.25">
      <c r="A2882" s="276"/>
      <c r="B2882" s="279"/>
      <c r="C2882" s="268"/>
      <c r="D2882" s="179"/>
      <c r="E2882" s="199"/>
      <c r="F2882" s="199"/>
      <c r="G2882" s="168"/>
      <c r="H2882" s="245"/>
      <c r="I2882" s="231"/>
      <c r="J2882" s="227"/>
      <c r="K2882" s="228"/>
      <c r="L2882" s="228"/>
      <c r="M2882" s="178"/>
      <c r="N2882" s="133"/>
      <c r="O2882" s="131"/>
      <c r="P2882" s="93"/>
      <c r="Q2882" s="93">
        <f t="shared" si="363"/>
        <v>0</v>
      </c>
    </row>
    <row r="2883" spans="1:17" s="94" customFormat="1" ht="15.75" hidden="1" x14ac:dyDescent="0.25">
      <c r="A2883" s="276"/>
      <c r="B2883" s="279"/>
      <c r="C2883" s="267"/>
      <c r="D2883" s="288"/>
      <c r="E2883" s="288"/>
      <c r="F2883" s="288"/>
      <c r="G2883" s="289"/>
      <c r="H2883" s="197"/>
      <c r="I2883" s="231"/>
      <c r="J2883" s="227"/>
      <c r="K2883" s="224"/>
      <c r="L2883" s="228"/>
      <c r="M2883" s="197"/>
      <c r="N2883" s="133"/>
      <c r="O2883" s="131"/>
      <c r="P2883" s="93"/>
      <c r="Q2883" s="93">
        <f t="shared" si="363"/>
        <v>0</v>
      </c>
    </row>
    <row r="2884" spans="1:17" s="94" customFormat="1" ht="15.75" hidden="1" x14ac:dyDescent="0.25">
      <c r="A2884" s="276"/>
      <c r="B2884" s="279"/>
      <c r="C2884" s="268"/>
      <c r="D2884" s="179"/>
      <c r="E2884" s="180"/>
      <c r="F2884" s="180"/>
      <c r="G2884" s="168"/>
      <c r="H2884" s="242"/>
      <c r="I2884" s="231"/>
      <c r="J2884" s="227"/>
      <c r="K2884" s="228"/>
      <c r="L2884" s="228"/>
      <c r="M2884" s="178"/>
      <c r="N2884" s="133"/>
      <c r="O2884" s="131"/>
      <c r="P2884" s="93"/>
      <c r="Q2884" s="93">
        <f t="shared" si="363"/>
        <v>0</v>
      </c>
    </row>
    <row r="2885" spans="1:17" s="94" customFormat="1" ht="15.75" hidden="1" x14ac:dyDescent="0.25">
      <c r="A2885" s="276"/>
      <c r="B2885" s="279"/>
      <c r="C2885" s="198"/>
      <c r="D2885" s="283"/>
      <c r="E2885" s="283"/>
      <c r="F2885" s="283"/>
      <c r="G2885" s="284"/>
      <c r="H2885" s="197"/>
      <c r="I2885" s="231"/>
      <c r="J2885" s="197"/>
      <c r="K2885" s="224"/>
      <c r="L2885" s="228"/>
      <c r="M2885" s="197"/>
      <c r="N2885" s="133"/>
      <c r="O2885" s="131"/>
      <c r="P2885" s="93"/>
      <c r="Q2885" s="93">
        <f t="shared" si="363"/>
        <v>0</v>
      </c>
    </row>
    <row r="2886" spans="1:17" s="94" customFormat="1" ht="15.75" hidden="1" x14ac:dyDescent="0.25">
      <c r="A2886" s="276"/>
      <c r="B2886" s="279"/>
      <c r="C2886" s="198"/>
      <c r="D2886" s="166"/>
      <c r="E2886" s="96"/>
      <c r="F2886" s="96"/>
      <c r="G2886" s="161"/>
      <c r="H2886" s="197"/>
      <c r="I2886" s="231"/>
      <c r="J2886" s="197"/>
      <c r="K2886" s="224"/>
      <c r="L2886" s="228"/>
      <c r="M2886" s="197"/>
      <c r="N2886" s="133"/>
      <c r="O2886" s="131"/>
      <c r="P2886" s="93"/>
      <c r="Q2886" s="93">
        <f t="shared" si="363"/>
        <v>0</v>
      </c>
    </row>
    <row r="2887" spans="1:17" s="94" customFormat="1" ht="15.75" hidden="1" x14ac:dyDescent="0.25">
      <c r="A2887" s="276"/>
      <c r="B2887" s="279"/>
      <c r="C2887" s="198"/>
      <c r="D2887" s="288"/>
      <c r="E2887" s="288"/>
      <c r="F2887" s="288"/>
      <c r="G2887" s="289"/>
      <c r="H2887" s="168"/>
      <c r="I2887" s="231"/>
      <c r="J2887" s="168"/>
      <c r="K2887" s="239"/>
      <c r="L2887" s="228"/>
      <c r="M2887" s="197"/>
      <c r="N2887" s="133"/>
      <c r="O2887" s="131"/>
      <c r="P2887" s="93"/>
      <c r="Q2887" s="93">
        <f t="shared" si="363"/>
        <v>0</v>
      </c>
    </row>
    <row r="2888" spans="1:17" s="94" customFormat="1" ht="15.75" hidden="1" x14ac:dyDescent="0.25">
      <c r="A2888" s="276"/>
      <c r="B2888" s="279"/>
      <c r="C2888" s="269"/>
      <c r="D2888" s="166"/>
      <c r="E2888" s="96"/>
      <c r="F2888" s="96"/>
      <c r="G2888" s="168"/>
      <c r="H2888" s="242"/>
      <c r="I2888" s="231"/>
      <c r="J2888" s="227"/>
      <c r="K2888" s="228"/>
      <c r="L2888" s="228"/>
      <c r="M2888" s="178"/>
      <c r="N2888" s="133"/>
      <c r="O2888" s="131"/>
      <c r="P2888" s="93"/>
      <c r="Q2888" s="93">
        <f t="shared" si="363"/>
        <v>0</v>
      </c>
    </row>
    <row r="2889" spans="1:17" s="94" customFormat="1" ht="15.75" hidden="1" x14ac:dyDescent="0.25">
      <c r="A2889" s="276"/>
      <c r="B2889" s="279"/>
      <c r="C2889" s="269"/>
      <c r="D2889" s="166"/>
      <c r="E2889" s="96"/>
      <c r="F2889" s="96"/>
      <c r="G2889" s="168"/>
      <c r="H2889" s="242"/>
      <c r="I2889" s="231"/>
      <c r="J2889" s="227"/>
      <c r="K2889" s="228"/>
      <c r="L2889" s="228"/>
      <c r="M2889" s="178"/>
      <c r="N2889" s="133"/>
      <c r="O2889" s="131"/>
      <c r="P2889" s="93"/>
      <c r="Q2889" s="93">
        <f t="shared" si="363"/>
        <v>0</v>
      </c>
    </row>
    <row r="2890" spans="1:17" s="94" customFormat="1" ht="15.75" hidden="1" x14ac:dyDescent="0.25">
      <c r="A2890" s="276"/>
      <c r="B2890" s="279"/>
      <c r="C2890" s="198"/>
      <c r="D2890" s="166"/>
      <c r="E2890" s="96"/>
      <c r="F2890" s="96"/>
      <c r="G2890" s="168"/>
      <c r="H2890" s="242"/>
      <c r="I2890" s="231"/>
      <c r="J2890" s="227"/>
      <c r="K2890" s="228"/>
      <c r="L2890" s="228"/>
      <c r="M2890" s="178"/>
      <c r="N2890" s="133"/>
      <c r="O2890" s="131"/>
      <c r="P2890" s="93"/>
      <c r="Q2890" s="93">
        <f t="shared" si="363"/>
        <v>0</v>
      </c>
    </row>
    <row r="2891" spans="1:17" s="94" customFormat="1" ht="15.75" hidden="1" x14ac:dyDescent="0.25">
      <c r="A2891" s="276"/>
      <c r="B2891" s="279"/>
      <c r="C2891" s="269"/>
      <c r="D2891" s="166"/>
      <c r="E2891" s="96"/>
      <c r="F2891" s="96"/>
      <c r="G2891" s="168"/>
      <c r="H2891" s="242"/>
      <c r="I2891" s="231"/>
      <c r="J2891" s="227"/>
      <c r="K2891" s="228"/>
      <c r="L2891" s="228"/>
      <c r="M2891" s="178"/>
      <c r="N2891" s="133"/>
      <c r="O2891" s="131"/>
      <c r="P2891" s="93"/>
      <c r="Q2891" s="93">
        <f t="shared" si="363"/>
        <v>0</v>
      </c>
    </row>
    <row r="2892" spans="1:17" s="94" customFormat="1" ht="15.75" hidden="1" x14ac:dyDescent="0.25">
      <c r="A2892" s="276"/>
      <c r="B2892" s="279"/>
      <c r="C2892" s="269"/>
      <c r="D2892" s="166"/>
      <c r="E2892" s="96"/>
      <c r="F2892" s="96"/>
      <c r="G2892" s="168"/>
      <c r="H2892" s="242"/>
      <c r="I2892" s="231"/>
      <c r="J2892" s="227"/>
      <c r="K2892" s="228"/>
      <c r="L2892" s="228"/>
      <c r="M2892" s="178"/>
      <c r="N2892" s="133"/>
      <c r="O2892" s="131"/>
      <c r="P2892" s="93"/>
      <c r="Q2892" s="93">
        <f t="shared" si="363"/>
        <v>0</v>
      </c>
    </row>
    <row r="2893" spans="1:17" s="94" customFormat="1" ht="15.75" hidden="1" x14ac:dyDescent="0.25">
      <c r="A2893" s="276"/>
      <c r="B2893" s="279"/>
      <c r="C2893" s="269"/>
      <c r="D2893" s="166"/>
      <c r="E2893" s="96"/>
      <c r="F2893" s="96"/>
      <c r="G2893" s="168"/>
      <c r="H2893" s="242"/>
      <c r="I2893" s="231"/>
      <c r="J2893" s="227"/>
      <c r="K2893" s="228"/>
      <c r="L2893" s="228"/>
      <c r="M2893" s="178"/>
      <c r="N2893" s="133"/>
      <c r="O2893" s="131"/>
      <c r="P2893" s="93"/>
      <c r="Q2893" s="93">
        <f t="shared" si="363"/>
        <v>0</v>
      </c>
    </row>
    <row r="2894" spans="1:17" s="94" customFormat="1" ht="15.75" hidden="1" x14ac:dyDescent="0.25">
      <c r="A2894" s="276"/>
      <c r="B2894" s="279"/>
      <c r="C2894" s="269"/>
      <c r="D2894" s="166"/>
      <c r="E2894" s="96"/>
      <c r="F2894" s="96"/>
      <c r="G2894" s="168"/>
      <c r="H2894" s="242"/>
      <c r="I2894" s="231"/>
      <c r="J2894" s="227"/>
      <c r="K2894" s="228"/>
      <c r="L2894" s="228"/>
      <c r="M2894" s="178"/>
      <c r="N2894" s="133"/>
      <c r="O2894" s="131"/>
      <c r="P2894" s="93"/>
      <c r="Q2894" s="93">
        <f t="shared" si="363"/>
        <v>0</v>
      </c>
    </row>
    <row r="2895" spans="1:17" s="94" customFormat="1" ht="15.75" hidden="1" x14ac:dyDescent="0.25">
      <c r="A2895" s="276"/>
      <c r="B2895" s="279"/>
      <c r="C2895" s="269"/>
      <c r="D2895" s="166"/>
      <c r="E2895" s="96"/>
      <c r="F2895" s="96"/>
      <c r="G2895" s="168"/>
      <c r="H2895" s="242"/>
      <c r="I2895" s="231"/>
      <c r="J2895" s="227"/>
      <c r="K2895" s="228"/>
      <c r="L2895" s="228"/>
      <c r="M2895" s="178"/>
      <c r="N2895" s="133"/>
      <c r="O2895" s="131"/>
      <c r="P2895" s="93"/>
      <c r="Q2895" s="93">
        <f t="shared" si="363"/>
        <v>0</v>
      </c>
    </row>
    <row r="2896" spans="1:17" s="94" customFormat="1" ht="15.75" hidden="1" x14ac:dyDescent="0.25">
      <c r="A2896" s="276"/>
      <c r="B2896" s="279"/>
      <c r="C2896" s="269"/>
      <c r="D2896" s="166"/>
      <c r="E2896" s="96"/>
      <c r="F2896" s="96"/>
      <c r="G2896" s="168"/>
      <c r="H2896" s="242"/>
      <c r="I2896" s="231"/>
      <c r="J2896" s="227"/>
      <c r="K2896" s="228"/>
      <c r="L2896" s="228"/>
      <c r="M2896" s="178"/>
      <c r="N2896" s="133"/>
      <c r="O2896" s="131"/>
      <c r="P2896" s="93"/>
      <c r="Q2896" s="93">
        <f t="shared" si="363"/>
        <v>0</v>
      </c>
    </row>
    <row r="2897" spans="1:17" s="94" customFormat="1" ht="15.75" hidden="1" x14ac:dyDescent="0.25">
      <c r="A2897" s="276"/>
      <c r="B2897" s="279"/>
      <c r="C2897" s="269"/>
      <c r="D2897" s="166"/>
      <c r="E2897" s="96"/>
      <c r="F2897" s="96"/>
      <c r="G2897" s="168"/>
      <c r="H2897" s="242"/>
      <c r="I2897" s="231"/>
      <c r="J2897" s="227"/>
      <c r="K2897" s="228"/>
      <c r="L2897" s="228"/>
      <c r="M2897" s="178"/>
      <c r="N2897" s="133"/>
      <c r="O2897" s="131"/>
      <c r="P2897" s="93"/>
      <c r="Q2897" s="93">
        <f t="shared" si="363"/>
        <v>0</v>
      </c>
    </row>
    <row r="2898" spans="1:17" s="94" customFormat="1" ht="15.75" hidden="1" x14ac:dyDescent="0.25">
      <c r="A2898" s="276"/>
      <c r="B2898" s="279"/>
      <c r="C2898" s="269"/>
      <c r="D2898" s="166"/>
      <c r="E2898" s="96"/>
      <c r="F2898" s="96"/>
      <c r="G2898" s="168"/>
      <c r="H2898" s="242"/>
      <c r="I2898" s="231"/>
      <c r="J2898" s="227"/>
      <c r="K2898" s="228"/>
      <c r="L2898" s="228"/>
      <c r="M2898" s="178"/>
      <c r="N2898" s="133"/>
      <c r="O2898" s="131"/>
      <c r="P2898" s="93"/>
      <c r="Q2898" s="93">
        <f t="shared" si="363"/>
        <v>0</v>
      </c>
    </row>
    <row r="2899" spans="1:17" s="94" customFormat="1" ht="15.75" hidden="1" x14ac:dyDescent="0.25">
      <c r="A2899" s="276"/>
      <c r="B2899" s="279"/>
      <c r="C2899" s="241"/>
      <c r="D2899" s="166"/>
      <c r="E2899" s="96"/>
      <c r="F2899" s="96"/>
      <c r="G2899" s="168"/>
      <c r="H2899" s="242"/>
      <c r="I2899" s="231"/>
      <c r="J2899" s="227"/>
      <c r="K2899" s="228"/>
      <c r="L2899" s="228"/>
      <c r="M2899" s="178"/>
      <c r="N2899" s="133"/>
      <c r="O2899" s="131"/>
      <c r="P2899" s="93"/>
      <c r="Q2899" s="93">
        <f t="shared" si="363"/>
        <v>0</v>
      </c>
    </row>
    <row r="2900" spans="1:17" s="94" customFormat="1" ht="15.75" hidden="1" x14ac:dyDescent="0.25">
      <c r="A2900" s="276"/>
      <c r="B2900" s="279"/>
      <c r="C2900" s="267"/>
      <c r="D2900" s="166"/>
      <c r="E2900" s="96"/>
      <c r="F2900" s="96"/>
      <c r="G2900" s="168"/>
      <c r="H2900" s="245"/>
      <c r="I2900" s="231"/>
      <c r="J2900" s="227"/>
      <c r="K2900" s="228"/>
      <c r="L2900" s="228"/>
      <c r="M2900" s="178"/>
      <c r="N2900" s="133"/>
      <c r="O2900" s="131"/>
      <c r="P2900" s="93"/>
      <c r="Q2900" s="93">
        <f t="shared" si="363"/>
        <v>0</v>
      </c>
    </row>
    <row r="2901" spans="1:17" s="94" customFormat="1" ht="15.75" hidden="1" x14ac:dyDescent="0.25">
      <c r="A2901" s="276"/>
      <c r="B2901" s="279"/>
      <c r="C2901" s="271"/>
      <c r="D2901" s="166"/>
      <c r="E2901" s="96"/>
      <c r="F2901" s="96"/>
      <c r="G2901" s="168"/>
      <c r="H2901" s="246"/>
      <c r="I2901" s="231"/>
      <c r="J2901" s="227"/>
      <c r="K2901" s="228"/>
      <c r="L2901" s="228"/>
      <c r="M2901" s="178"/>
      <c r="N2901" s="133"/>
      <c r="O2901" s="131"/>
      <c r="P2901" s="93"/>
      <c r="Q2901" s="93">
        <f t="shared" ref="Q2901:Q2964" si="364">O2901*L2901</f>
        <v>0</v>
      </c>
    </row>
    <row r="2902" spans="1:17" s="94" customFormat="1" ht="15.75" hidden="1" x14ac:dyDescent="0.25">
      <c r="A2902" s="276"/>
      <c r="B2902" s="279"/>
      <c r="C2902" s="268"/>
      <c r="D2902" s="166"/>
      <c r="E2902" s="96"/>
      <c r="F2902" s="96"/>
      <c r="G2902" s="168"/>
      <c r="H2902" s="246"/>
      <c r="I2902" s="231"/>
      <c r="J2902" s="227"/>
      <c r="K2902" s="228"/>
      <c r="L2902" s="228"/>
      <c r="M2902" s="178"/>
      <c r="N2902" s="133"/>
      <c r="O2902" s="131"/>
      <c r="P2902" s="93"/>
      <c r="Q2902" s="93">
        <f t="shared" si="364"/>
        <v>0</v>
      </c>
    </row>
    <row r="2903" spans="1:17" s="94" customFormat="1" ht="15.75" hidden="1" x14ac:dyDescent="0.25">
      <c r="A2903" s="276"/>
      <c r="B2903" s="279"/>
      <c r="C2903" s="243"/>
      <c r="D2903" s="166"/>
      <c r="E2903" s="96"/>
      <c r="F2903" s="96"/>
      <c r="G2903" s="168"/>
      <c r="H2903" s="242"/>
      <c r="I2903" s="231"/>
      <c r="J2903" s="227"/>
      <c r="K2903" s="228"/>
      <c r="L2903" s="228"/>
      <c r="M2903" s="178"/>
      <c r="N2903" s="133"/>
      <c r="O2903" s="131"/>
      <c r="P2903" s="93"/>
      <c r="Q2903" s="93">
        <f t="shared" si="364"/>
        <v>0</v>
      </c>
    </row>
    <row r="2904" spans="1:17" s="94" customFormat="1" ht="15.75" hidden="1" x14ac:dyDescent="0.25">
      <c r="A2904" s="276"/>
      <c r="B2904" s="279"/>
      <c r="C2904" s="269"/>
      <c r="D2904" s="166"/>
      <c r="E2904" s="96"/>
      <c r="F2904" s="96"/>
      <c r="G2904" s="168"/>
      <c r="H2904" s="242"/>
      <c r="I2904" s="231"/>
      <c r="J2904" s="227"/>
      <c r="K2904" s="228"/>
      <c r="L2904" s="228"/>
      <c r="M2904" s="178"/>
      <c r="N2904" s="133"/>
      <c r="O2904" s="131"/>
      <c r="P2904" s="93"/>
      <c r="Q2904" s="93">
        <f t="shared" si="364"/>
        <v>0</v>
      </c>
    </row>
    <row r="2905" spans="1:17" s="94" customFormat="1" ht="15.75" hidden="1" x14ac:dyDescent="0.25">
      <c r="A2905" s="276"/>
      <c r="B2905" s="279"/>
      <c r="C2905" s="269"/>
      <c r="D2905" s="166"/>
      <c r="E2905" s="96"/>
      <c r="F2905" s="96"/>
      <c r="G2905" s="168"/>
      <c r="H2905" s="242"/>
      <c r="I2905" s="231"/>
      <c r="J2905" s="227"/>
      <c r="K2905" s="228"/>
      <c r="L2905" s="228"/>
      <c r="M2905" s="178"/>
      <c r="N2905" s="133"/>
      <c r="O2905" s="131"/>
      <c r="P2905" s="93"/>
      <c r="Q2905" s="93">
        <f t="shared" si="364"/>
        <v>0</v>
      </c>
    </row>
    <row r="2906" spans="1:17" s="94" customFormat="1" ht="15.75" hidden="1" x14ac:dyDescent="0.25">
      <c r="A2906" s="276"/>
      <c r="B2906" s="279"/>
      <c r="C2906" s="269"/>
      <c r="D2906" s="166"/>
      <c r="E2906" s="96"/>
      <c r="F2906" s="96"/>
      <c r="G2906" s="168"/>
      <c r="H2906" s="242"/>
      <c r="I2906" s="231"/>
      <c r="J2906" s="227"/>
      <c r="K2906" s="228"/>
      <c r="L2906" s="228"/>
      <c r="M2906" s="178"/>
      <c r="N2906" s="133"/>
      <c r="O2906" s="131"/>
      <c r="P2906" s="93"/>
      <c r="Q2906" s="93">
        <f t="shared" si="364"/>
        <v>0</v>
      </c>
    </row>
    <row r="2907" spans="1:17" s="94" customFormat="1" ht="15.75" hidden="1" x14ac:dyDescent="0.25">
      <c r="A2907" s="276"/>
      <c r="B2907" s="279"/>
      <c r="C2907" s="269"/>
      <c r="D2907" s="166"/>
      <c r="E2907" s="96"/>
      <c r="F2907" s="96"/>
      <c r="G2907" s="168"/>
      <c r="H2907" s="242"/>
      <c r="I2907" s="231"/>
      <c r="J2907" s="227"/>
      <c r="K2907" s="228"/>
      <c r="L2907" s="228"/>
      <c r="M2907" s="178"/>
      <c r="N2907" s="133"/>
      <c r="O2907" s="131"/>
      <c r="P2907" s="93"/>
      <c r="Q2907" s="93">
        <f t="shared" si="364"/>
        <v>0</v>
      </c>
    </row>
    <row r="2908" spans="1:17" s="94" customFormat="1" ht="15.75" hidden="1" x14ac:dyDescent="0.25">
      <c r="A2908" s="276"/>
      <c r="B2908" s="279"/>
      <c r="C2908" s="269"/>
      <c r="D2908" s="166"/>
      <c r="E2908" s="96"/>
      <c r="F2908" s="96"/>
      <c r="G2908" s="168"/>
      <c r="H2908" s="242"/>
      <c r="I2908" s="231"/>
      <c r="J2908" s="227"/>
      <c r="K2908" s="228"/>
      <c r="L2908" s="228"/>
      <c r="M2908" s="178"/>
      <c r="N2908" s="133"/>
      <c r="O2908" s="131"/>
      <c r="P2908" s="93"/>
      <c r="Q2908" s="93">
        <f t="shared" si="364"/>
        <v>0</v>
      </c>
    </row>
    <row r="2909" spans="1:17" s="94" customFormat="1" ht="15.75" hidden="1" x14ac:dyDescent="0.25">
      <c r="A2909" s="276"/>
      <c r="B2909" s="279"/>
      <c r="C2909" s="269"/>
      <c r="D2909" s="166"/>
      <c r="E2909" s="96"/>
      <c r="F2909" s="96"/>
      <c r="G2909" s="168"/>
      <c r="H2909" s="242"/>
      <c r="I2909" s="231"/>
      <c r="J2909" s="227"/>
      <c r="K2909" s="228"/>
      <c r="L2909" s="228"/>
      <c r="M2909" s="178"/>
      <c r="N2909" s="133"/>
      <c r="O2909" s="131"/>
      <c r="P2909" s="93"/>
      <c r="Q2909" s="93">
        <f t="shared" si="364"/>
        <v>0</v>
      </c>
    </row>
    <row r="2910" spans="1:17" s="94" customFormat="1" ht="15.75" hidden="1" x14ac:dyDescent="0.25">
      <c r="A2910" s="276"/>
      <c r="B2910" s="279"/>
      <c r="C2910" s="269"/>
      <c r="D2910" s="166"/>
      <c r="E2910" s="96"/>
      <c r="F2910" s="96"/>
      <c r="G2910" s="168"/>
      <c r="H2910" s="242"/>
      <c r="I2910" s="231"/>
      <c r="J2910" s="227"/>
      <c r="K2910" s="228"/>
      <c r="L2910" s="228"/>
      <c r="M2910" s="178"/>
      <c r="N2910" s="133"/>
      <c r="O2910" s="131"/>
      <c r="P2910" s="93"/>
      <c r="Q2910" s="93">
        <f t="shared" si="364"/>
        <v>0</v>
      </c>
    </row>
    <row r="2911" spans="1:17" s="94" customFormat="1" ht="15.75" hidden="1" x14ac:dyDescent="0.25">
      <c r="A2911" s="276"/>
      <c r="B2911" s="279"/>
      <c r="C2911" s="269"/>
      <c r="D2911" s="166"/>
      <c r="E2911" s="96"/>
      <c r="F2911" s="96"/>
      <c r="G2911" s="168"/>
      <c r="H2911" s="242"/>
      <c r="I2911" s="231"/>
      <c r="J2911" s="227"/>
      <c r="K2911" s="228"/>
      <c r="L2911" s="228"/>
      <c r="M2911" s="178"/>
      <c r="N2911" s="133"/>
      <c r="O2911" s="131"/>
      <c r="P2911" s="93"/>
      <c r="Q2911" s="93">
        <f t="shared" si="364"/>
        <v>0</v>
      </c>
    </row>
    <row r="2912" spans="1:17" s="94" customFormat="1" ht="15.75" hidden="1" x14ac:dyDescent="0.25">
      <c r="A2912" s="276"/>
      <c r="B2912" s="279"/>
      <c r="C2912" s="269"/>
      <c r="D2912" s="166"/>
      <c r="E2912" s="96"/>
      <c r="F2912" s="96"/>
      <c r="G2912" s="168"/>
      <c r="H2912" s="242"/>
      <c r="I2912" s="231"/>
      <c r="J2912" s="227"/>
      <c r="K2912" s="228"/>
      <c r="L2912" s="228"/>
      <c r="M2912" s="178"/>
      <c r="N2912" s="133"/>
      <c r="O2912" s="131"/>
      <c r="P2912" s="93"/>
      <c r="Q2912" s="93">
        <f t="shared" si="364"/>
        <v>0</v>
      </c>
    </row>
    <row r="2913" spans="1:17" s="94" customFormat="1" ht="15.75" hidden="1" x14ac:dyDescent="0.25">
      <c r="A2913" s="276"/>
      <c r="B2913" s="279"/>
      <c r="C2913" s="269"/>
      <c r="D2913" s="166"/>
      <c r="E2913" s="96"/>
      <c r="F2913" s="96"/>
      <c r="G2913" s="168"/>
      <c r="H2913" s="242"/>
      <c r="I2913" s="231"/>
      <c r="J2913" s="227"/>
      <c r="K2913" s="228"/>
      <c r="L2913" s="228"/>
      <c r="M2913" s="178"/>
      <c r="N2913" s="133"/>
      <c r="O2913" s="131"/>
      <c r="P2913" s="93"/>
      <c r="Q2913" s="93">
        <f t="shared" si="364"/>
        <v>0</v>
      </c>
    </row>
    <row r="2914" spans="1:17" s="94" customFormat="1" ht="15.75" hidden="1" x14ac:dyDescent="0.25">
      <c r="A2914" s="276"/>
      <c r="B2914" s="279"/>
      <c r="C2914" s="241"/>
      <c r="D2914" s="166"/>
      <c r="E2914" s="96"/>
      <c r="F2914" s="96"/>
      <c r="G2914" s="168"/>
      <c r="H2914" s="242"/>
      <c r="I2914" s="231"/>
      <c r="J2914" s="227"/>
      <c r="K2914" s="228"/>
      <c r="L2914" s="228"/>
      <c r="M2914" s="178"/>
      <c r="N2914" s="133"/>
      <c r="O2914" s="132"/>
      <c r="P2914" s="93"/>
      <c r="Q2914" s="93">
        <f t="shared" si="364"/>
        <v>0</v>
      </c>
    </row>
    <row r="2915" spans="1:17" s="94" customFormat="1" ht="15.75" hidden="1" x14ac:dyDescent="0.25">
      <c r="A2915" s="276"/>
      <c r="B2915" s="279"/>
      <c r="C2915" s="241"/>
      <c r="D2915" s="166"/>
      <c r="E2915" s="96"/>
      <c r="F2915" s="96"/>
      <c r="G2915" s="168"/>
      <c r="H2915" s="242"/>
      <c r="I2915" s="231"/>
      <c r="J2915" s="227"/>
      <c r="K2915" s="228"/>
      <c r="L2915" s="228"/>
      <c r="M2915" s="178"/>
      <c r="N2915" s="133"/>
      <c r="O2915" s="131"/>
      <c r="P2915" s="93"/>
      <c r="Q2915" s="93">
        <f t="shared" si="364"/>
        <v>0</v>
      </c>
    </row>
    <row r="2916" spans="1:17" s="94" customFormat="1" ht="15.75" hidden="1" x14ac:dyDescent="0.25">
      <c r="A2916" s="276"/>
      <c r="B2916" s="279"/>
      <c r="C2916" s="241"/>
      <c r="D2916" s="166"/>
      <c r="E2916" s="166"/>
      <c r="F2916" s="166"/>
      <c r="G2916" s="168"/>
      <c r="H2916" s="242"/>
      <c r="I2916" s="231"/>
      <c r="J2916" s="227"/>
      <c r="K2916" s="228"/>
      <c r="L2916" s="228"/>
      <c r="M2916" s="178"/>
      <c r="N2916" s="133"/>
      <c r="O2916" s="131"/>
      <c r="P2916" s="93"/>
      <c r="Q2916" s="93">
        <f t="shared" si="364"/>
        <v>0</v>
      </c>
    </row>
    <row r="2917" spans="1:17" s="94" customFormat="1" ht="15.75" hidden="1" x14ac:dyDescent="0.25">
      <c r="A2917" s="277"/>
      <c r="B2917" s="280"/>
      <c r="C2917" s="249"/>
      <c r="D2917" s="166"/>
      <c r="E2917" s="96"/>
      <c r="F2917" s="96"/>
      <c r="G2917" s="168"/>
      <c r="H2917" s="242"/>
      <c r="I2917" s="231"/>
      <c r="J2917" s="227"/>
      <c r="K2917" s="228"/>
      <c r="L2917" s="228"/>
      <c r="M2917" s="178"/>
      <c r="N2917" s="133"/>
      <c r="O2917" s="131"/>
      <c r="P2917" s="93"/>
      <c r="Q2917" s="93">
        <f t="shared" si="364"/>
        <v>0</v>
      </c>
    </row>
    <row r="2918" spans="1:17" s="94" customFormat="1" hidden="1" x14ac:dyDescent="0.25">
      <c r="A2918" s="275"/>
      <c r="B2918" s="278"/>
      <c r="C2918" s="167"/>
      <c r="D2918" s="281"/>
      <c r="E2918" s="281"/>
      <c r="F2918" s="281"/>
      <c r="G2918" s="282"/>
      <c r="H2918" s="197"/>
      <c r="I2918" s="197"/>
      <c r="J2918" s="197"/>
      <c r="K2918" s="224"/>
      <c r="L2918" s="224"/>
      <c r="M2918" s="197"/>
      <c r="N2918" s="133"/>
      <c r="O2918" s="131"/>
      <c r="P2918" s="93"/>
      <c r="Q2918" s="93">
        <f t="shared" si="364"/>
        <v>0</v>
      </c>
    </row>
    <row r="2919" spans="1:17" s="94" customFormat="1" hidden="1" x14ac:dyDescent="0.25">
      <c r="A2919" s="276"/>
      <c r="B2919" s="279"/>
      <c r="C2919" s="167"/>
      <c r="D2919" s="283"/>
      <c r="E2919" s="283"/>
      <c r="F2919" s="283"/>
      <c r="G2919" s="284"/>
      <c r="H2919" s="197"/>
      <c r="I2919" s="197"/>
      <c r="J2919" s="197"/>
      <c r="K2919" s="224"/>
      <c r="L2919" s="224"/>
      <c r="M2919" s="178"/>
      <c r="N2919" s="133"/>
      <c r="O2919" s="131"/>
      <c r="P2919" s="93"/>
      <c r="Q2919" s="93">
        <f t="shared" si="364"/>
        <v>0</v>
      </c>
    </row>
    <row r="2920" spans="1:17" s="94" customFormat="1" ht="15.75" hidden="1" x14ac:dyDescent="0.25">
      <c r="A2920" s="276"/>
      <c r="B2920" s="279"/>
      <c r="C2920" s="167"/>
      <c r="D2920" s="179"/>
      <c r="E2920" s="180"/>
      <c r="F2920" s="180"/>
      <c r="G2920" s="168"/>
      <c r="H2920" s="227"/>
      <c r="I2920" s="227"/>
      <c r="J2920" s="227"/>
      <c r="K2920" s="228"/>
      <c r="L2920" s="228"/>
      <c r="M2920" s="178"/>
      <c r="N2920" s="133"/>
      <c r="O2920" s="131"/>
      <c r="P2920" s="93"/>
      <c r="Q2920" s="93">
        <f t="shared" si="364"/>
        <v>0</v>
      </c>
    </row>
    <row r="2921" spans="1:17" s="92" customFormat="1" ht="15.75" hidden="1" x14ac:dyDescent="0.25">
      <c r="A2921" s="276"/>
      <c r="B2921" s="279"/>
      <c r="C2921" s="170"/>
      <c r="D2921" s="185"/>
      <c r="E2921" s="186"/>
      <c r="F2921" s="186"/>
      <c r="G2921" s="188"/>
      <c r="H2921" s="227"/>
      <c r="I2921" s="229"/>
      <c r="J2921" s="229"/>
      <c r="K2921" s="230"/>
      <c r="L2921" s="230"/>
      <c r="M2921" s="192"/>
      <c r="N2921" s="139"/>
      <c r="O2921" s="132"/>
      <c r="P2921" s="91"/>
      <c r="Q2921" s="93">
        <f t="shared" si="364"/>
        <v>0</v>
      </c>
    </row>
    <row r="2922" spans="1:17" s="94" customFormat="1" ht="15.75" hidden="1" x14ac:dyDescent="0.25">
      <c r="A2922" s="276"/>
      <c r="B2922" s="279"/>
      <c r="C2922" s="167"/>
      <c r="D2922" s="179"/>
      <c r="E2922" s="180"/>
      <c r="F2922" s="180"/>
      <c r="G2922" s="168"/>
      <c r="H2922" s="197"/>
      <c r="I2922" s="231"/>
      <c r="J2922" s="197"/>
      <c r="K2922" s="224"/>
      <c r="L2922" s="228"/>
      <c r="M2922" s="178"/>
      <c r="N2922" s="133"/>
      <c r="O2922" s="131"/>
      <c r="P2922" s="93"/>
      <c r="Q2922" s="93">
        <f t="shared" si="364"/>
        <v>0</v>
      </c>
    </row>
    <row r="2923" spans="1:17" s="92" customFormat="1" ht="15.75" hidden="1" x14ac:dyDescent="0.25">
      <c r="A2923" s="276"/>
      <c r="B2923" s="279"/>
      <c r="C2923" s="170"/>
      <c r="D2923" s="185"/>
      <c r="E2923" s="186"/>
      <c r="F2923" s="186"/>
      <c r="G2923" s="188"/>
      <c r="H2923" s="197"/>
      <c r="I2923" s="232"/>
      <c r="J2923" s="175"/>
      <c r="K2923" s="233"/>
      <c r="L2923" s="230"/>
      <c r="M2923" s="192"/>
      <c r="N2923" s="139"/>
      <c r="O2923" s="132"/>
      <c r="P2923" s="91"/>
      <c r="Q2923" s="93">
        <f t="shared" si="364"/>
        <v>0</v>
      </c>
    </row>
    <row r="2924" spans="1:17" s="94" customFormat="1" ht="15.75" hidden="1" x14ac:dyDescent="0.25">
      <c r="A2924" s="276"/>
      <c r="B2924" s="279"/>
      <c r="C2924" s="167"/>
      <c r="D2924" s="285"/>
      <c r="E2924" s="285"/>
      <c r="F2924" s="285"/>
      <c r="G2924" s="284"/>
      <c r="H2924" s="197"/>
      <c r="I2924" s="231"/>
      <c r="J2924" s="231"/>
      <c r="K2924" s="224"/>
      <c r="L2924" s="228"/>
      <c r="M2924" s="178"/>
      <c r="N2924" s="133"/>
      <c r="O2924" s="131"/>
      <c r="P2924" s="93"/>
      <c r="Q2924" s="93">
        <f t="shared" si="364"/>
        <v>0</v>
      </c>
    </row>
    <row r="2925" spans="1:17" s="94" customFormat="1" ht="15.75" hidden="1" x14ac:dyDescent="0.25">
      <c r="A2925" s="276"/>
      <c r="B2925" s="279"/>
      <c r="C2925" s="272"/>
      <c r="D2925" s="166"/>
      <c r="E2925" s="193"/>
      <c r="F2925" s="193"/>
      <c r="G2925" s="168"/>
      <c r="H2925" s="197"/>
      <c r="I2925" s="231"/>
      <c r="J2925" s="227"/>
      <c r="K2925" s="228"/>
      <c r="L2925" s="228"/>
      <c r="M2925" s="178"/>
      <c r="N2925" s="133"/>
      <c r="O2925" s="131"/>
      <c r="P2925" s="93"/>
      <c r="Q2925" s="93">
        <f t="shared" si="364"/>
        <v>0</v>
      </c>
    </row>
    <row r="2926" spans="1:17" s="94" customFormat="1" ht="15.75" hidden="1" x14ac:dyDescent="0.25">
      <c r="A2926" s="276"/>
      <c r="B2926" s="279"/>
      <c r="C2926" s="273"/>
      <c r="D2926" s="166"/>
      <c r="E2926" s="193"/>
      <c r="F2926" s="193"/>
      <c r="G2926" s="168"/>
      <c r="H2926" s="197"/>
      <c r="I2926" s="231"/>
      <c r="J2926" s="227"/>
      <c r="K2926" s="228"/>
      <c r="L2926" s="228"/>
      <c r="M2926" s="178"/>
      <c r="N2926" s="133"/>
      <c r="O2926" s="131"/>
      <c r="P2926" s="93"/>
      <c r="Q2926" s="93">
        <f t="shared" si="364"/>
        <v>0</v>
      </c>
    </row>
    <row r="2927" spans="1:17" s="94" customFormat="1" ht="15.75" hidden="1" x14ac:dyDescent="0.25">
      <c r="A2927" s="276"/>
      <c r="B2927" s="279"/>
      <c r="C2927" s="273"/>
      <c r="D2927" s="166"/>
      <c r="E2927" s="193"/>
      <c r="F2927" s="193"/>
      <c r="G2927" s="168"/>
      <c r="H2927" s="197"/>
      <c r="I2927" s="231"/>
      <c r="J2927" s="227"/>
      <c r="K2927" s="228"/>
      <c r="L2927" s="228"/>
      <c r="M2927" s="178"/>
      <c r="N2927" s="133"/>
      <c r="O2927" s="131"/>
      <c r="P2927" s="93"/>
      <c r="Q2927" s="93">
        <f t="shared" si="364"/>
        <v>0</v>
      </c>
    </row>
    <row r="2928" spans="1:17" s="94" customFormat="1" ht="15.75" hidden="1" x14ac:dyDescent="0.25">
      <c r="A2928" s="276"/>
      <c r="B2928" s="279"/>
      <c r="C2928" s="273"/>
      <c r="D2928" s="166"/>
      <c r="E2928" s="193"/>
      <c r="F2928" s="193"/>
      <c r="G2928" s="168"/>
      <c r="H2928" s="197"/>
      <c r="I2928" s="231"/>
      <c r="J2928" s="227"/>
      <c r="K2928" s="228"/>
      <c r="L2928" s="228"/>
      <c r="M2928" s="178"/>
      <c r="N2928" s="133"/>
      <c r="O2928" s="131"/>
      <c r="P2928" s="93"/>
      <c r="Q2928" s="93">
        <f t="shared" si="364"/>
        <v>0</v>
      </c>
    </row>
    <row r="2929" spans="1:17" s="94" customFormat="1" ht="15.75" hidden="1" x14ac:dyDescent="0.25">
      <c r="A2929" s="276"/>
      <c r="B2929" s="279"/>
      <c r="C2929" s="167"/>
      <c r="D2929" s="166"/>
      <c r="E2929" s="193"/>
      <c r="F2929" s="193"/>
      <c r="G2929" s="168"/>
      <c r="H2929" s="197"/>
      <c r="I2929" s="231"/>
      <c r="J2929" s="227"/>
      <c r="K2929" s="228"/>
      <c r="L2929" s="228"/>
      <c r="M2929" s="178"/>
      <c r="N2929" s="133"/>
      <c r="O2929" s="131"/>
      <c r="P2929" s="93"/>
      <c r="Q2929" s="93">
        <f t="shared" si="364"/>
        <v>0</v>
      </c>
    </row>
    <row r="2930" spans="1:17" s="94" customFormat="1" ht="15.75" hidden="1" x14ac:dyDescent="0.25">
      <c r="A2930" s="276"/>
      <c r="B2930" s="279"/>
      <c r="C2930" s="272"/>
      <c r="D2930" s="166"/>
      <c r="E2930" s="180"/>
      <c r="F2930" s="193"/>
      <c r="G2930" s="168"/>
      <c r="H2930" s="197"/>
      <c r="I2930" s="231"/>
      <c r="J2930" s="227"/>
      <c r="K2930" s="228"/>
      <c r="L2930" s="228"/>
      <c r="M2930" s="178"/>
      <c r="N2930" s="133"/>
      <c r="O2930" s="131"/>
      <c r="P2930" s="93"/>
      <c r="Q2930" s="93">
        <f t="shared" si="364"/>
        <v>0</v>
      </c>
    </row>
    <row r="2931" spans="1:17" s="94" customFormat="1" ht="15.75" hidden="1" x14ac:dyDescent="0.25">
      <c r="A2931" s="276"/>
      <c r="B2931" s="279"/>
      <c r="C2931" s="273"/>
      <c r="D2931" s="166"/>
      <c r="E2931" s="180"/>
      <c r="F2931" s="193"/>
      <c r="G2931" s="168"/>
      <c r="H2931" s="236"/>
      <c r="I2931" s="231"/>
      <c r="J2931" s="227"/>
      <c r="K2931" s="228"/>
      <c r="L2931" s="228"/>
      <c r="M2931" s="178"/>
      <c r="N2931" s="133"/>
      <c r="O2931" s="131"/>
      <c r="P2931" s="93"/>
      <c r="Q2931" s="93">
        <f t="shared" si="364"/>
        <v>0</v>
      </c>
    </row>
    <row r="2932" spans="1:17" s="94" customFormat="1" ht="15.75" hidden="1" x14ac:dyDescent="0.25">
      <c r="A2932" s="276"/>
      <c r="B2932" s="279"/>
      <c r="C2932" s="273"/>
      <c r="D2932" s="166"/>
      <c r="E2932" s="180"/>
      <c r="F2932" s="193"/>
      <c r="G2932" s="168"/>
      <c r="H2932" s="197"/>
      <c r="I2932" s="231"/>
      <c r="J2932" s="227"/>
      <c r="K2932" s="228"/>
      <c r="L2932" s="228"/>
      <c r="M2932" s="178"/>
      <c r="N2932" s="133"/>
      <c r="O2932" s="131"/>
      <c r="P2932" s="93"/>
      <c r="Q2932" s="93">
        <f t="shared" si="364"/>
        <v>0</v>
      </c>
    </row>
    <row r="2933" spans="1:17" s="94" customFormat="1" ht="15.75" hidden="1" x14ac:dyDescent="0.25">
      <c r="A2933" s="276"/>
      <c r="B2933" s="279"/>
      <c r="C2933" s="274"/>
      <c r="D2933" s="166"/>
      <c r="E2933" s="180"/>
      <c r="F2933" s="193"/>
      <c r="G2933" s="168"/>
      <c r="H2933" s="197"/>
      <c r="I2933" s="231"/>
      <c r="J2933" s="227"/>
      <c r="K2933" s="228"/>
      <c r="L2933" s="228"/>
      <c r="M2933" s="178"/>
      <c r="N2933" s="133"/>
      <c r="O2933" s="131"/>
      <c r="P2933" s="93"/>
      <c r="Q2933" s="93">
        <f t="shared" si="364"/>
        <v>0</v>
      </c>
    </row>
    <row r="2934" spans="1:17" s="94" customFormat="1" ht="15.75" hidden="1" x14ac:dyDescent="0.25">
      <c r="A2934" s="276"/>
      <c r="B2934" s="279"/>
      <c r="C2934" s="238"/>
      <c r="D2934" s="166"/>
      <c r="E2934" s="180"/>
      <c r="F2934" s="193"/>
      <c r="G2934" s="168"/>
      <c r="H2934" s="197"/>
      <c r="I2934" s="231"/>
      <c r="J2934" s="227"/>
      <c r="K2934" s="228"/>
      <c r="L2934" s="228"/>
      <c r="M2934" s="178"/>
      <c r="N2934" s="133"/>
      <c r="O2934" s="131"/>
      <c r="P2934" s="93"/>
      <c r="Q2934" s="93">
        <f t="shared" si="364"/>
        <v>0</v>
      </c>
    </row>
    <row r="2935" spans="1:17" s="94" customFormat="1" ht="15.75" hidden="1" x14ac:dyDescent="0.25">
      <c r="A2935" s="276"/>
      <c r="B2935" s="279"/>
      <c r="C2935" s="167"/>
      <c r="D2935" s="283"/>
      <c r="E2935" s="283"/>
      <c r="F2935" s="283"/>
      <c r="G2935" s="284"/>
      <c r="H2935" s="197"/>
      <c r="I2935" s="231"/>
      <c r="J2935" s="197"/>
      <c r="K2935" s="224"/>
      <c r="L2935" s="228"/>
      <c r="M2935" s="197"/>
      <c r="N2935" s="133"/>
      <c r="O2935" s="131"/>
      <c r="P2935" s="93"/>
      <c r="Q2935" s="93">
        <f t="shared" si="364"/>
        <v>0</v>
      </c>
    </row>
    <row r="2936" spans="1:17" s="94" customFormat="1" ht="15.75" hidden="1" x14ac:dyDescent="0.25">
      <c r="A2936" s="276"/>
      <c r="B2936" s="279"/>
      <c r="C2936" s="167"/>
      <c r="D2936" s="179"/>
      <c r="E2936" s="180"/>
      <c r="F2936" s="180"/>
      <c r="G2936" s="168"/>
      <c r="H2936" s="197"/>
      <c r="I2936" s="231"/>
      <c r="J2936" s="197"/>
      <c r="K2936" s="224"/>
      <c r="L2936" s="228"/>
      <c r="M2936" s="197"/>
      <c r="N2936" s="133"/>
      <c r="O2936" s="131"/>
      <c r="P2936" s="93"/>
      <c r="Q2936" s="93">
        <f t="shared" si="364"/>
        <v>0</v>
      </c>
    </row>
    <row r="2937" spans="1:17" s="94" customFormat="1" ht="15.75" hidden="1" x14ac:dyDescent="0.25">
      <c r="A2937" s="276"/>
      <c r="B2937" s="279"/>
      <c r="C2937" s="167"/>
      <c r="D2937" s="286"/>
      <c r="E2937" s="286"/>
      <c r="F2937" s="286"/>
      <c r="G2937" s="287"/>
      <c r="H2937" s="197"/>
      <c r="I2937" s="231"/>
      <c r="J2937" s="197"/>
      <c r="K2937" s="224"/>
      <c r="L2937" s="228"/>
      <c r="M2937" s="197"/>
      <c r="N2937" s="133"/>
      <c r="O2937" s="132"/>
      <c r="P2937" s="93"/>
      <c r="Q2937" s="93">
        <f t="shared" si="364"/>
        <v>0</v>
      </c>
    </row>
    <row r="2938" spans="1:17" s="94" customFormat="1" ht="15.75" hidden="1" x14ac:dyDescent="0.25">
      <c r="A2938" s="276"/>
      <c r="B2938" s="279"/>
      <c r="C2938" s="198"/>
      <c r="D2938" s="286"/>
      <c r="E2938" s="286"/>
      <c r="F2938" s="286"/>
      <c r="G2938" s="287"/>
      <c r="H2938" s="168"/>
      <c r="I2938" s="231"/>
      <c r="J2938" s="168"/>
      <c r="K2938" s="239"/>
      <c r="L2938" s="228"/>
      <c r="M2938" s="197"/>
      <c r="N2938" s="133"/>
      <c r="O2938" s="132"/>
      <c r="P2938" s="93"/>
      <c r="Q2938" s="93">
        <f t="shared" si="364"/>
        <v>0</v>
      </c>
    </row>
    <row r="2939" spans="1:17" s="94" customFormat="1" ht="15.75" hidden="1" x14ac:dyDescent="0.25">
      <c r="A2939" s="276"/>
      <c r="B2939" s="279"/>
      <c r="C2939" s="198"/>
      <c r="D2939" s="166"/>
      <c r="E2939" s="199"/>
      <c r="F2939" s="199"/>
      <c r="G2939" s="168"/>
      <c r="H2939" s="227"/>
      <c r="I2939" s="231"/>
      <c r="J2939" s="227"/>
      <c r="K2939" s="228"/>
      <c r="L2939" s="228"/>
      <c r="M2939" s="178"/>
      <c r="N2939" s="133"/>
      <c r="O2939" s="131"/>
      <c r="P2939" s="93"/>
      <c r="Q2939" s="93">
        <f t="shared" si="364"/>
        <v>0</v>
      </c>
    </row>
    <row r="2940" spans="1:17" s="94" customFormat="1" ht="15.75" hidden="1" x14ac:dyDescent="0.25">
      <c r="A2940" s="276"/>
      <c r="B2940" s="279"/>
      <c r="C2940" s="198"/>
      <c r="D2940" s="166"/>
      <c r="E2940" s="199"/>
      <c r="F2940" s="199"/>
      <c r="G2940" s="168"/>
      <c r="H2940" s="240"/>
      <c r="I2940" s="231"/>
      <c r="J2940" s="227"/>
      <c r="K2940" s="228"/>
      <c r="L2940" s="228"/>
      <c r="M2940" s="178"/>
      <c r="N2940" s="133"/>
      <c r="O2940" s="131"/>
      <c r="P2940" s="93"/>
      <c r="Q2940" s="93">
        <f t="shared" si="364"/>
        <v>0</v>
      </c>
    </row>
    <row r="2941" spans="1:17" s="94" customFormat="1" ht="15.75" hidden="1" x14ac:dyDescent="0.25">
      <c r="A2941" s="276"/>
      <c r="B2941" s="279"/>
      <c r="C2941" s="269"/>
      <c r="D2941" s="166"/>
      <c r="E2941" s="200"/>
      <c r="F2941" s="200"/>
      <c r="G2941" s="168"/>
      <c r="H2941" s="196"/>
      <c r="I2941" s="231"/>
      <c r="J2941" s="227"/>
      <c r="K2941" s="228"/>
      <c r="L2941" s="228"/>
      <c r="M2941" s="178"/>
      <c r="N2941" s="133"/>
      <c r="O2941" s="131"/>
      <c r="P2941" s="93"/>
      <c r="Q2941" s="93">
        <f t="shared" si="364"/>
        <v>0</v>
      </c>
    </row>
    <row r="2942" spans="1:17" s="94" customFormat="1" ht="15.75" hidden="1" x14ac:dyDescent="0.25">
      <c r="A2942" s="276"/>
      <c r="B2942" s="279"/>
      <c r="C2942" s="269"/>
      <c r="D2942" s="166"/>
      <c r="E2942" s="200"/>
      <c r="F2942" s="200"/>
      <c r="G2942" s="168"/>
      <c r="H2942" s="240"/>
      <c r="I2942" s="231"/>
      <c r="J2942" s="227"/>
      <c r="K2942" s="184"/>
      <c r="L2942" s="228"/>
      <c r="M2942" s="178"/>
      <c r="N2942" s="133"/>
      <c r="O2942" s="131"/>
      <c r="P2942" s="93"/>
      <c r="Q2942" s="93">
        <f t="shared" si="364"/>
        <v>0</v>
      </c>
    </row>
    <row r="2943" spans="1:17" s="94" customFormat="1" ht="15.75" hidden="1" x14ac:dyDescent="0.25">
      <c r="A2943" s="276"/>
      <c r="B2943" s="279"/>
      <c r="C2943" s="269"/>
      <c r="D2943" s="166"/>
      <c r="E2943" s="200"/>
      <c r="F2943" s="200"/>
      <c r="G2943" s="168"/>
      <c r="H2943" s="240"/>
      <c r="I2943" s="231"/>
      <c r="J2943" s="227"/>
      <c r="K2943" s="228"/>
      <c r="L2943" s="228"/>
      <c r="M2943" s="178"/>
      <c r="N2943" s="133"/>
      <c r="O2943" s="131"/>
      <c r="P2943" s="93"/>
      <c r="Q2943" s="93">
        <f t="shared" si="364"/>
        <v>0</v>
      </c>
    </row>
    <row r="2944" spans="1:17" s="94" customFormat="1" ht="15.75" hidden="1" x14ac:dyDescent="0.25">
      <c r="A2944" s="276"/>
      <c r="B2944" s="279"/>
      <c r="C2944" s="241"/>
      <c r="D2944" s="166"/>
      <c r="E2944" s="200"/>
      <c r="F2944" s="200"/>
      <c r="G2944" s="168"/>
      <c r="H2944" s="240"/>
      <c r="I2944" s="231"/>
      <c r="J2944" s="227"/>
      <c r="K2944" s="228"/>
      <c r="L2944" s="228"/>
      <c r="M2944" s="178"/>
      <c r="N2944" s="133"/>
      <c r="O2944" s="131"/>
      <c r="P2944" s="93"/>
      <c r="Q2944" s="93">
        <f t="shared" si="364"/>
        <v>0</v>
      </c>
    </row>
    <row r="2945" spans="1:17" s="94" customFormat="1" ht="15.75" hidden="1" x14ac:dyDescent="0.25">
      <c r="A2945" s="276"/>
      <c r="B2945" s="279"/>
      <c r="C2945" s="267"/>
      <c r="D2945" s="166"/>
      <c r="E2945" s="96"/>
      <c r="F2945" s="96"/>
      <c r="G2945" s="168"/>
      <c r="H2945" s="242"/>
      <c r="I2945" s="231"/>
      <c r="J2945" s="227"/>
      <c r="K2945" s="228"/>
      <c r="L2945" s="228"/>
      <c r="M2945" s="178"/>
      <c r="N2945" s="133"/>
      <c r="O2945" s="131"/>
      <c r="P2945" s="93"/>
      <c r="Q2945" s="93">
        <f t="shared" si="364"/>
        <v>0</v>
      </c>
    </row>
    <row r="2946" spans="1:17" s="94" customFormat="1" ht="15.75" hidden="1" x14ac:dyDescent="0.25">
      <c r="A2946" s="276"/>
      <c r="B2946" s="279"/>
      <c r="C2946" s="268"/>
      <c r="D2946" s="166"/>
      <c r="E2946" s="96"/>
      <c r="F2946" s="96"/>
      <c r="G2946" s="168"/>
      <c r="H2946" s="242"/>
      <c r="I2946" s="231"/>
      <c r="J2946" s="227"/>
      <c r="K2946" s="228"/>
      <c r="L2946" s="228"/>
      <c r="M2946" s="178"/>
      <c r="N2946" s="133"/>
      <c r="O2946" s="131"/>
      <c r="P2946" s="93"/>
      <c r="Q2946" s="93">
        <f t="shared" si="364"/>
        <v>0</v>
      </c>
    </row>
    <row r="2947" spans="1:17" s="94" customFormat="1" ht="15.75" hidden="1" x14ac:dyDescent="0.25">
      <c r="A2947" s="276"/>
      <c r="B2947" s="279"/>
      <c r="C2947" s="243"/>
      <c r="D2947" s="166"/>
      <c r="E2947" s="96"/>
      <c r="F2947" s="96"/>
      <c r="G2947" s="168"/>
      <c r="H2947" s="242"/>
      <c r="I2947" s="231"/>
      <c r="J2947" s="227"/>
      <c r="K2947" s="228"/>
      <c r="L2947" s="228"/>
      <c r="M2947" s="178"/>
      <c r="N2947" s="133"/>
      <c r="O2947" s="131"/>
      <c r="P2947" s="93"/>
      <c r="Q2947" s="93">
        <f t="shared" si="364"/>
        <v>0</v>
      </c>
    </row>
    <row r="2948" spans="1:17" s="94" customFormat="1" ht="15.75" hidden="1" x14ac:dyDescent="0.25">
      <c r="A2948" s="276"/>
      <c r="B2948" s="279"/>
      <c r="C2948" s="198"/>
      <c r="D2948" s="285"/>
      <c r="E2948" s="285"/>
      <c r="F2948" s="285"/>
      <c r="G2948" s="284"/>
      <c r="H2948" s="161"/>
      <c r="I2948" s="231"/>
      <c r="J2948" s="161"/>
      <c r="K2948" s="244"/>
      <c r="L2948" s="228"/>
      <c r="M2948" s="197"/>
      <c r="N2948" s="133"/>
      <c r="O2948" s="132"/>
      <c r="P2948" s="93"/>
      <c r="Q2948" s="93">
        <f t="shared" si="364"/>
        <v>0</v>
      </c>
    </row>
    <row r="2949" spans="1:17" s="94" customFormat="1" ht="15.75" hidden="1" x14ac:dyDescent="0.25">
      <c r="A2949" s="276"/>
      <c r="B2949" s="279"/>
      <c r="C2949" s="241"/>
      <c r="D2949" s="166"/>
      <c r="E2949" s="193"/>
      <c r="F2949" s="193"/>
      <c r="G2949" s="168"/>
      <c r="H2949" s="240"/>
      <c r="I2949" s="231"/>
      <c r="J2949" s="227"/>
      <c r="K2949" s="228"/>
      <c r="L2949" s="228"/>
      <c r="M2949" s="178"/>
      <c r="N2949" s="133"/>
      <c r="O2949" s="131"/>
      <c r="P2949" s="93"/>
      <c r="Q2949" s="93">
        <f t="shared" si="364"/>
        <v>0</v>
      </c>
    </row>
    <row r="2950" spans="1:17" s="94" customFormat="1" ht="15.75" hidden="1" x14ac:dyDescent="0.25">
      <c r="A2950" s="276"/>
      <c r="B2950" s="279"/>
      <c r="C2950" s="198"/>
      <c r="D2950" s="166"/>
      <c r="E2950" s="193"/>
      <c r="F2950" s="193"/>
      <c r="G2950" s="168"/>
      <c r="H2950" s="240"/>
      <c r="I2950" s="231"/>
      <c r="J2950" s="227"/>
      <c r="K2950" s="228"/>
      <c r="L2950" s="228"/>
      <c r="M2950" s="178"/>
      <c r="N2950" s="133"/>
      <c r="O2950" s="131"/>
      <c r="P2950" s="93"/>
      <c r="Q2950" s="93">
        <f t="shared" si="364"/>
        <v>0</v>
      </c>
    </row>
    <row r="2951" spans="1:17" s="94" customFormat="1" ht="15.75" hidden="1" x14ac:dyDescent="0.25">
      <c r="A2951" s="276"/>
      <c r="B2951" s="279"/>
      <c r="C2951" s="198"/>
      <c r="D2951" s="283"/>
      <c r="E2951" s="283"/>
      <c r="F2951" s="283"/>
      <c r="G2951" s="284"/>
      <c r="H2951" s="197"/>
      <c r="I2951" s="231"/>
      <c r="J2951" s="197"/>
      <c r="K2951" s="224"/>
      <c r="L2951" s="228"/>
      <c r="M2951" s="197"/>
      <c r="N2951" s="133"/>
      <c r="O2951" s="131"/>
      <c r="P2951" s="93"/>
      <c r="Q2951" s="93">
        <f t="shared" si="364"/>
        <v>0</v>
      </c>
    </row>
    <row r="2952" spans="1:17" s="94" customFormat="1" ht="15.75" hidden="1" x14ac:dyDescent="0.25">
      <c r="A2952" s="276"/>
      <c r="B2952" s="279"/>
      <c r="C2952" s="198"/>
      <c r="D2952" s="179"/>
      <c r="E2952" s="180"/>
      <c r="F2952" s="180"/>
      <c r="G2952" s="168"/>
      <c r="H2952" s="197"/>
      <c r="I2952" s="231"/>
      <c r="J2952" s="197"/>
      <c r="K2952" s="224"/>
      <c r="L2952" s="228"/>
      <c r="M2952" s="197"/>
      <c r="N2952" s="133"/>
      <c r="O2952" s="131"/>
      <c r="P2952" s="93"/>
      <c r="Q2952" s="93">
        <f t="shared" si="364"/>
        <v>0</v>
      </c>
    </row>
    <row r="2953" spans="1:17" s="94" customFormat="1" ht="15.75" hidden="1" x14ac:dyDescent="0.25">
      <c r="A2953" s="276"/>
      <c r="B2953" s="279"/>
      <c r="C2953" s="267"/>
      <c r="D2953" s="288"/>
      <c r="E2953" s="288"/>
      <c r="F2953" s="288"/>
      <c r="G2953" s="289"/>
      <c r="H2953" s="197"/>
      <c r="I2953" s="231"/>
      <c r="J2953" s="197"/>
      <c r="K2953" s="224"/>
      <c r="L2953" s="228"/>
      <c r="M2953" s="197"/>
      <c r="N2953" s="133"/>
      <c r="O2953" s="131"/>
      <c r="P2953" s="93"/>
      <c r="Q2953" s="93">
        <f t="shared" si="364"/>
        <v>0</v>
      </c>
    </row>
    <row r="2954" spans="1:17" s="94" customFormat="1" ht="15.75" hidden="1" x14ac:dyDescent="0.25">
      <c r="A2954" s="276"/>
      <c r="B2954" s="279"/>
      <c r="C2954" s="271"/>
      <c r="D2954" s="179"/>
      <c r="E2954" s="199"/>
      <c r="F2954" s="199"/>
      <c r="G2954" s="168"/>
      <c r="H2954" s="242"/>
      <c r="I2954" s="231"/>
      <c r="J2954" s="227"/>
      <c r="K2954" s="228"/>
      <c r="L2954" s="228"/>
      <c r="M2954" s="178"/>
      <c r="N2954" s="133"/>
      <c r="O2954" s="131"/>
      <c r="P2954" s="93"/>
      <c r="Q2954" s="93">
        <f t="shared" si="364"/>
        <v>0</v>
      </c>
    </row>
    <row r="2955" spans="1:17" s="94" customFormat="1" ht="15.75" hidden="1" x14ac:dyDescent="0.25">
      <c r="A2955" s="276"/>
      <c r="B2955" s="279"/>
      <c r="C2955" s="271"/>
      <c r="D2955" s="179"/>
      <c r="E2955" s="199"/>
      <c r="F2955" s="199"/>
      <c r="G2955" s="168"/>
      <c r="H2955" s="245"/>
      <c r="I2955" s="231"/>
      <c r="J2955" s="227"/>
      <c r="K2955" s="228"/>
      <c r="L2955" s="228"/>
      <c r="M2955" s="178"/>
      <c r="N2955" s="133"/>
      <c r="O2955" s="131"/>
      <c r="P2955" s="93"/>
      <c r="Q2955" s="93">
        <f t="shared" si="364"/>
        <v>0</v>
      </c>
    </row>
    <row r="2956" spans="1:17" s="94" customFormat="1" ht="15.75" hidden="1" x14ac:dyDescent="0.25">
      <c r="A2956" s="276"/>
      <c r="B2956" s="279"/>
      <c r="C2956" s="271"/>
      <c r="D2956" s="179"/>
      <c r="E2956" s="199"/>
      <c r="F2956" s="199"/>
      <c r="G2956" s="168"/>
      <c r="H2956" s="245"/>
      <c r="I2956" s="231"/>
      <c r="J2956" s="227"/>
      <c r="K2956" s="228"/>
      <c r="L2956" s="228"/>
      <c r="M2956" s="178"/>
      <c r="N2956" s="133"/>
      <c r="O2956" s="143"/>
      <c r="P2956" s="93"/>
      <c r="Q2956" s="93">
        <f t="shared" si="364"/>
        <v>0</v>
      </c>
    </row>
    <row r="2957" spans="1:17" s="98" customFormat="1" ht="15.75" hidden="1" x14ac:dyDescent="0.25">
      <c r="A2957" s="276"/>
      <c r="B2957" s="279"/>
      <c r="C2957" s="271"/>
      <c r="D2957" s="166"/>
      <c r="E2957" s="179"/>
      <c r="F2957" s="179"/>
      <c r="G2957" s="168"/>
      <c r="H2957" s="245"/>
      <c r="I2957" s="231"/>
      <c r="J2957" s="227"/>
      <c r="K2957" s="228"/>
      <c r="L2957" s="228"/>
      <c r="M2957" s="178"/>
      <c r="N2957" s="133"/>
      <c r="O2957" s="131"/>
      <c r="P2957" s="97"/>
      <c r="Q2957" s="93">
        <f t="shared" si="364"/>
        <v>0</v>
      </c>
    </row>
    <row r="2958" spans="1:17" s="94" customFormat="1" ht="15.75" hidden="1" x14ac:dyDescent="0.25">
      <c r="A2958" s="276"/>
      <c r="B2958" s="279"/>
      <c r="C2958" s="271"/>
      <c r="D2958" s="179"/>
      <c r="E2958" s="199"/>
      <c r="F2958" s="199"/>
      <c r="G2958" s="168"/>
      <c r="H2958" s="242"/>
      <c r="I2958" s="231"/>
      <c r="J2958" s="227"/>
      <c r="K2958" s="228"/>
      <c r="L2958" s="228"/>
      <c r="M2958" s="178"/>
      <c r="N2958" s="133"/>
      <c r="O2958" s="131"/>
      <c r="P2958" s="93"/>
      <c r="Q2958" s="93">
        <f t="shared" si="364"/>
        <v>0</v>
      </c>
    </row>
    <row r="2959" spans="1:17" s="94" customFormat="1" ht="15.75" hidden="1" x14ac:dyDescent="0.25">
      <c r="A2959" s="276"/>
      <c r="B2959" s="279"/>
      <c r="C2959" s="268"/>
      <c r="D2959" s="179"/>
      <c r="E2959" s="199"/>
      <c r="F2959" s="199"/>
      <c r="G2959" s="168"/>
      <c r="H2959" s="245"/>
      <c r="I2959" s="231"/>
      <c r="J2959" s="227"/>
      <c r="K2959" s="228"/>
      <c r="L2959" s="228"/>
      <c r="M2959" s="178"/>
      <c r="N2959" s="133"/>
      <c r="O2959" s="131"/>
      <c r="P2959" s="93"/>
      <c r="Q2959" s="93">
        <f t="shared" si="364"/>
        <v>0</v>
      </c>
    </row>
    <row r="2960" spans="1:17" s="94" customFormat="1" ht="15.75" hidden="1" x14ac:dyDescent="0.25">
      <c r="A2960" s="276"/>
      <c r="B2960" s="279"/>
      <c r="C2960" s="267"/>
      <c r="D2960" s="288"/>
      <c r="E2960" s="288"/>
      <c r="F2960" s="288"/>
      <c r="G2960" s="289"/>
      <c r="H2960" s="197"/>
      <c r="I2960" s="231"/>
      <c r="J2960" s="227"/>
      <c r="K2960" s="224"/>
      <c r="L2960" s="228"/>
      <c r="M2960" s="197"/>
      <c r="N2960" s="133"/>
      <c r="O2960" s="131"/>
      <c r="P2960" s="93"/>
      <c r="Q2960" s="93">
        <f t="shared" si="364"/>
        <v>0</v>
      </c>
    </row>
    <row r="2961" spans="1:17" s="94" customFormat="1" ht="15.75" hidden="1" x14ac:dyDescent="0.25">
      <c r="A2961" s="276"/>
      <c r="B2961" s="279"/>
      <c r="C2961" s="268"/>
      <c r="D2961" s="179"/>
      <c r="E2961" s="180"/>
      <c r="F2961" s="180"/>
      <c r="G2961" s="168"/>
      <c r="H2961" s="242"/>
      <c r="I2961" s="231"/>
      <c r="J2961" s="227"/>
      <c r="K2961" s="228"/>
      <c r="L2961" s="228"/>
      <c r="M2961" s="178"/>
      <c r="N2961" s="133"/>
      <c r="O2961" s="131"/>
      <c r="P2961" s="93"/>
      <c r="Q2961" s="93">
        <f t="shared" si="364"/>
        <v>0</v>
      </c>
    </row>
    <row r="2962" spans="1:17" s="94" customFormat="1" ht="15.75" hidden="1" x14ac:dyDescent="0.25">
      <c r="A2962" s="276"/>
      <c r="B2962" s="279"/>
      <c r="C2962" s="198"/>
      <c r="D2962" s="283"/>
      <c r="E2962" s="283"/>
      <c r="F2962" s="283"/>
      <c r="G2962" s="284"/>
      <c r="H2962" s="197"/>
      <c r="I2962" s="231"/>
      <c r="J2962" s="197"/>
      <c r="K2962" s="224"/>
      <c r="L2962" s="228"/>
      <c r="M2962" s="197"/>
      <c r="N2962" s="133"/>
      <c r="O2962" s="131"/>
      <c r="P2962" s="93"/>
      <c r="Q2962" s="93">
        <f t="shared" si="364"/>
        <v>0</v>
      </c>
    </row>
    <row r="2963" spans="1:17" s="94" customFormat="1" ht="15.75" hidden="1" x14ac:dyDescent="0.25">
      <c r="A2963" s="276"/>
      <c r="B2963" s="279"/>
      <c r="C2963" s="198"/>
      <c r="D2963" s="166"/>
      <c r="E2963" s="96"/>
      <c r="F2963" s="96"/>
      <c r="G2963" s="161"/>
      <c r="H2963" s="197"/>
      <c r="I2963" s="231"/>
      <c r="J2963" s="197"/>
      <c r="K2963" s="224"/>
      <c r="L2963" s="228"/>
      <c r="M2963" s="197"/>
      <c r="N2963" s="133"/>
      <c r="O2963" s="131"/>
      <c r="P2963" s="93"/>
      <c r="Q2963" s="93">
        <f t="shared" si="364"/>
        <v>0</v>
      </c>
    </row>
    <row r="2964" spans="1:17" s="94" customFormat="1" ht="15.75" hidden="1" x14ac:dyDescent="0.25">
      <c r="A2964" s="276"/>
      <c r="B2964" s="279"/>
      <c r="C2964" s="198"/>
      <c r="D2964" s="288"/>
      <c r="E2964" s="288"/>
      <c r="F2964" s="288"/>
      <c r="G2964" s="289"/>
      <c r="H2964" s="168"/>
      <c r="I2964" s="231"/>
      <c r="J2964" s="168"/>
      <c r="K2964" s="239"/>
      <c r="L2964" s="228"/>
      <c r="M2964" s="197"/>
      <c r="N2964" s="133"/>
      <c r="O2964" s="131"/>
      <c r="P2964" s="93"/>
      <c r="Q2964" s="93">
        <f t="shared" si="364"/>
        <v>0</v>
      </c>
    </row>
    <row r="2965" spans="1:17" s="94" customFormat="1" ht="15.75" hidden="1" x14ac:dyDescent="0.25">
      <c r="A2965" s="276"/>
      <c r="B2965" s="279"/>
      <c r="C2965" s="269"/>
      <c r="D2965" s="166"/>
      <c r="E2965" s="96"/>
      <c r="F2965" s="96"/>
      <c r="G2965" s="168"/>
      <c r="H2965" s="242"/>
      <c r="I2965" s="231"/>
      <c r="J2965" s="227"/>
      <c r="K2965" s="228"/>
      <c r="L2965" s="228"/>
      <c r="M2965" s="178"/>
      <c r="N2965" s="133"/>
      <c r="O2965" s="131"/>
      <c r="P2965" s="93"/>
      <c r="Q2965" s="93">
        <f t="shared" ref="Q2965:Q3028" si="365">O2965*L2965</f>
        <v>0</v>
      </c>
    </row>
    <row r="2966" spans="1:17" s="94" customFormat="1" ht="15.75" hidden="1" x14ac:dyDescent="0.25">
      <c r="A2966" s="276"/>
      <c r="B2966" s="279"/>
      <c r="C2966" s="269"/>
      <c r="D2966" s="166"/>
      <c r="E2966" s="96"/>
      <c r="F2966" s="96"/>
      <c r="G2966" s="168"/>
      <c r="H2966" s="242"/>
      <c r="I2966" s="231"/>
      <c r="J2966" s="227"/>
      <c r="K2966" s="228"/>
      <c r="L2966" s="228"/>
      <c r="M2966" s="178"/>
      <c r="N2966" s="133"/>
      <c r="O2966" s="131"/>
      <c r="P2966" s="93"/>
      <c r="Q2966" s="93">
        <f t="shared" si="365"/>
        <v>0</v>
      </c>
    </row>
    <row r="2967" spans="1:17" s="94" customFormat="1" ht="15.75" hidden="1" x14ac:dyDescent="0.25">
      <c r="A2967" s="276"/>
      <c r="B2967" s="279"/>
      <c r="C2967" s="198"/>
      <c r="D2967" s="166"/>
      <c r="E2967" s="96"/>
      <c r="F2967" s="96"/>
      <c r="G2967" s="168"/>
      <c r="H2967" s="242"/>
      <c r="I2967" s="231"/>
      <c r="J2967" s="227"/>
      <c r="K2967" s="228"/>
      <c r="L2967" s="228"/>
      <c r="M2967" s="178"/>
      <c r="N2967" s="133"/>
      <c r="O2967" s="131"/>
      <c r="P2967" s="93"/>
      <c r="Q2967" s="93">
        <f t="shared" si="365"/>
        <v>0</v>
      </c>
    </row>
    <row r="2968" spans="1:17" s="94" customFormat="1" ht="15.75" hidden="1" x14ac:dyDescent="0.25">
      <c r="A2968" s="276"/>
      <c r="B2968" s="279"/>
      <c r="C2968" s="269"/>
      <c r="D2968" s="166"/>
      <c r="E2968" s="96"/>
      <c r="F2968" s="96"/>
      <c r="G2968" s="168"/>
      <c r="H2968" s="242"/>
      <c r="I2968" s="231"/>
      <c r="J2968" s="227"/>
      <c r="K2968" s="228"/>
      <c r="L2968" s="228"/>
      <c r="M2968" s="178"/>
      <c r="N2968" s="133"/>
      <c r="O2968" s="131"/>
      <c r="P2968" s="93"/>
      <c r="Q2968" s="93">
        <f t="shared" si="365"/>
        <v>0</v>
      </c>
    </row>
    <row r="2969" spans="1:17" s="94" customFormat="1" ht="15.75" hidden="1" x14ac:dyDescent="0.25">
      <c r="A2969" s="276"/>
      <c r="B2969" s="279"/>
      <c r="C2969" s="269"/>
      <c r="D2969" s="166"/>
      <c r="E2969" s="96"/>
      <c r="F2969" s="96"/>
      <c r="G2969" s="168"/>
      <c r="H2969" s="242"/>
      <c r="I2969" s="231"/>
      <c r="J2969" s="227"/>
      <c r="K2969" s="228"/>
      <c r="L2969" s="228"/>
      <c r="M2969" s="178"/>
      <c r="N2969" s="133"/>
      <c r="O2969" s="131"/>
      <c r="P2969" s="93"/>
      <c r="Q2969" s="93">
        <f t="shared" si="365"/>
        <v>0</v>
      </c>
    </row>
    <row r="2970" spans="1:17" s="94" customFormat="1" ht="15.75" hidden="1" x14ac:dyDescent="0.25">
      <c r="A2970" s="276"/>
      <c r="B2970" s="279"/>
      <c r="C2970" s="269"/>
      <c r="D2970" s="166"/>
      <c r="E2970" s="96"/>
      <c r="F2970" s="96"/>
      <c r="G2970" s="168"/>
      <c r="H2970" s="242"/>
      <c r="I2970" s="231"/>
      <c r="J2970" s="227"/>
      <c r="K2970" s="228"/>
      <c r="L2970" s="228"/>
      <c r="M2970" s="178"/>
      <c r="N2970" s="133"/>
      <c r="O2970" s="131"/>
      <c r="P2970" s="93"/>
      <c r="Q2970" s="93">
        <f t="shared" si="365"/>
        <v>0</v>
      </c>
    </row>
    <row r="2971" spans="1:17" s="94" customFormat="1" ht="15.75" hidden="1" x14ac:dyDescent="0.25">
      <c r="A2971" s="276"/>
      <c r="B2971" s="279"/>
      <c r="C2971" s="269"/>
      <c r="D2971" s="166"/>
      <c r="E2971" s="96"/>
      <c r="F2971" s="96"/>
      <c r="G2971" s="168"/>
      <c r="H2971" s="242"/>
      <c r="I2971" s="231"/>
      <c r="J2971" s="227"/>
      <c r="K2971" s="228"/>
      <c r="L2971" s="228"/>
      <c r="M2971" s="178"/>
      <c r="N2971" s="133"/>
      <c r="O2971" s="131"/>
      <c r="P2971" s="93"/>
      <c r="Q2971" s="93">
        <f t="shared" si="365"/>
        <v>0</v>
      </c>
    </row>
    <row r="2972" spans="1:17" s="94" customFormat="1" ht="15.75" hidden="1" x14ac:dyDescent="0.25">
      <c r="A2972" s="276"/>
      <c r="B2972" s="279"/>
      <c r="C2972" s="269"/>
      <c r="D2972" s="166"/>
      <c r="E2972" s="96"/>
      <c r="F2972" s="96"/>
      <c r="G2972" s="168"/>
      <c r="H2972" s="242"/>
      <c r="I2972" s="231"/>
      <c r="J2972" s="227"/>
      <c r="K2972" s="228"/>
      <c r="L2972" s="228"/>
      <c r="M2972" s="178"/>
      <c r="N2972" s="133"/>
      <c r="O2972" s="131"/>
      <c r="P2972" s="93"/>
      <c r="Q2972" s="93">
        <f t="shared" si="365"/>
        <v>0</v>
      </c>
    </row>
    <row r="2973" spans="1:17" s="94" customFormat="1" ht="15.75" hidden="1" x14ac:dyDescent="0.25">
      <c r="A2973" s="276"/>
      <c r="B2973" s="279"/>
      <c r="C2973" s="269"/>
      <c r="D2973" s="166"/>
      <c r="E2973" s="96"/>
      <c r="F2973" s="96"/>
      <c r="G2973" s="168"/>
      <c r="H2973" s="242"/>
      <c r="I2973" s="231"/>
      <c r="J2973" s="227"/>
      <c r="K2973" s="228"/>
      <c r="L2973" s="228"/>
      <c r="M2973" s="178"/>
      <c r="N2973" s="133"/>
      <c r="O2973" s="131"/>
      <c r="P2973" s="93"/>
      <c r="Q2973" s="93">
        <f t="shared" si="365"/>
        <v>0</v>
      </c>
    </row>
    <row r="2974" spans="1:17" s="94" customFormat="1" ht="15.75" hidden="1" x14ac:dyDescent="0.25">
      <c r="A2974" s="276"/>
      <c r="B2974" s="279"/>
      <c r="C2974" s="269"/>
      <c r="D2974" s="166"/>
      <c r="E2974" s="96"/>
      <c r="F2974" s="96"/>
      <c r="G2974" s="168"/>
      <c r="H2974" s="242"/>
      <c r="I2974" s="231"/>
      <c r="J2974" s="227"/>
      <c r="K2974" s="228"/>
      <c r="L2974" s="228"/>
      <c r="M2974" s="178"/>
      <c r="N2974" s="133"/>
      <c r="O2974" s="131"/>
      <c r="P2974" s="93"/>
      <c r="Q2974" s="93">
        <f t="shared" si="365"/>
        <v>0</v>
      </c>
    </row>
    <row r="2975" spans="1:17" s="94" customFormat="1" ht="15.75" hidden="1" x14ac:dyDescent="0.25">
      <c r="A2975" s="276"/>
      <c r="B2975" s="279"/>
      <c r="C2975" s="269"/>
      <c r="D2975" s="166"/>
      <c r="E2975" s="96"/>
      <c r="F2975" s="96"/>
      <c r="G2975" s="168"/>
      <c r="H2975" s="242"/>
      <c r="I2975" s="231"/>
      <c r="J2975" s="227"/>
      <c r="K2975" s="228"/>
      <c r="L2975" s="228"/>
      <c r="M2975" s="178"/>
      <c r="N2975" s="133"/>
      <c r="O2975" s="131"/>
      <c r="P2975" s="93"/>
      <c r="Q2975" s="93">
        <f t="shared" si="365"/>
        <v>0</v>
      </c>
    </row>
    <row r="2976" spans="1:17" s="94" customFormat="1" ht="15.75" hidden="1" x14ac:dyDescent="0.25">
      <c r="A2976" s="276"/>
      <c r="B2976" s="279"/>
      <c r="C2976" s="241"/>
      <c r="D2976" s="166"/>
      <c r="E2976" s="96"/>
      <c r="F2976" s="96"/>
      <c r="G2976" s="168"/>
      <c r="H2976" s="242"/>
      <c r="I2976" s="231"/>
      <c r="J2976" s="227"/>
      <c r="K2976" s="228"/>
      <c r="L2976" s="228"/>
      <c r="M2976" s="178"/>
      <c r="N2976" s="133"/>
      <c r="O2976" s="131"/>
      <c r="P2976" s="93"/>
      <c r="Q2976" s="93">
        <f t="shared" si="365"/>
        <v>0</v>
      </c>
    </row>
    <row r="2977" spans="1:17" s="94" customFormat="1" ht="15.75" hidden="1" x14ac:dyDescent="0.25">
      <c r="A2977" s="276"/>
      <c r="B2977" s="279"/>
      <c r="C2977" s="267"/>
      <c r="D2977" s="166"/>
      <c r="E2977" s="96"/>
      <c r="F2977" s="96"/>
      <c r="G2977" s="168"/>
      <c r="H2977" s="245"/>
      <c r="I2977" s="231"/>
      <c r="J2977" s="227"/>
      <c r="K2977" s="228"/>
      <c r="L2977" s="228"/>
      <c r="M2977" s="178"/>
      <c r="N2977" s="133"/>
      <c r="O2977" s="131"/>
      <c r="P2977" s="93"/>
      <c r="Q2977" s="93">
        <f t="shared" si="365"/>
        <v>0</v>
      </c>
    </row>
    <row r="2978" spans="1:17" s="94" customFormat="1" ht="15.75" hidden="1" x14ac:dyDescent="0.25">
      <c r="A2978" s="276"/>
      <c r="B2978" s="279"/>
      <c r="C2978" s="271"/>
      <c r="D2978" s="166"/>
      <c r="E2978" s="96"/>
      <c r="F2978" s="96"/>
      <c r="G2978" s="168"/>
      <c r="H2978" s="242"/>
      <c r="I2978" s="231"/>
      <c r="J2978" s="227"/>
      <c r="K2978" s="228"/>
      <c r="L2978" s="228"/>
      <c r="M2978" s="178"/>
      <c r="N2978" s="133"/>
      <c r="O2978" s="131"/>
      <c r="P2978" s="93"/>
      <c r="Q2978" s="93">
        <f t="shared" si="365"/>
        <v>0</v>
      </c>
    </row>
    <row r="2979" spans="1:17" s="94" customFormat="1" ht="15.75" hidden="1" x14ac:dyDescent="0.25">
      <c r="A2979" s="276"/>
      <c r="B2979" s="279"/>
      <c r="C2979" s="268"/>
      <c r="D2979" s="166"/>
      <c r="E2979" s="96"/>
      <c r="F2979" s="96"/>
      <c r="G2979" s="168"/>
      <c r="H2979" s="246"/>
      <c r="I2979" s="231"/>
      <c r="J2979" s="227"/>
      <c r="K2979" s="228"/>
      <c r="L2979" s="228"/>
      <c r="M2979" s="178"/>
      <c r="N2979" s="133"/>
      <c r="O2979" s="131"/>
      <c r="P2979" s="93"/>
      <c r="Q2979" s="93">
        <f t="shared" si="365"/>
        <v>0</v>
      </c>
    </row>
    <row r="2980" spans="1:17" s="94" customFormat="1" ht="15.75" hidden="1" x14ac:dyDescent="0.25">
      <c r="A2980" s="276"/>
      <c r="B2980" s="279"/>
      <c r="C2980" s="243"/>
      <c r="D2980" s="166"/>
      <c r="E2980" s="96"/>
      <c r="F2980" s="96"/>
      <c r="G2980" s="168"/>
      <c r="H2980" s="242"/>
      <c r="I2980" s="231"/>
      <c r="J2980" s="227"/>
      <c r="K2980" s="228"/>
      <c r="L2980" s="228"/>
      <c r="M2980" s="178"/>
      <c r="N2980" s="133"/>
      <c r="O2980" s="131"/>
      <c r="P2980" s="93"/>
      <c r="Q2980" s="93">
        <f t="shared" si="365"/>
        <v>0</v>
      </c>
    </row>
    <row r="2981" spans="1:17" s="94" customFormat="1" ht="15.75" hidden="1" x14ac:dyDescent="0.25">
      <c r="A2981" s="276"/>
      <c r="B2981" s="279"/>
      <c r="C2981" s="269"/>
      <c r="D2981" s="166"/>
      <c r="E2981" s="96"/>
      <c r="F2981" s="96"/>
      <c r="G2981" s="168"/>
      <c r="H2981" s="242"/>
      <c r="I2981" s="231"/>
      <c r="J2981" s="227"/>
      <c r="K2981" s="228"/>
      <c r="L2981" s="228"/>
      <c r="M2981" s="178"/>
      <c r="N2981" s="133"/>
      <c r="O2981" s="131"/>
      <c r="P2981" s="93"/>
      <c r="Q2981" s="93">
        <f t="shared" si="365"/>
        <v>0</v>
      </c>
    </row>
    <row r="2982" spans="1:17" s="94" customFormat="1" ht="15.75" hidden="1" x14ac:dyDescent="0.25">
      <c r="A2982" s="276"/>
      <c r="B2982" s="279"/>
      <c r="C2982" s="269"/>
      <c r="D2982" s="166"/>
      <c r="E2982" s="96"/>
      <c r="F2982" s="96"/>
      <c r="G2982" s="168"/>
      <c r="H2982" s="242"/>
      <c r="I2982" s="231"/>
      <c r="J2982" s="227"/>
      <c r="K2982" s="228"/>
      <c r="L2982" s="228"/>
      <c r="M2982" s="178"/>
      <c r="N2982" s="133"/>
      <c r="O2982" s="131"/>
      <c r="P2982" s="93"/>
      <c r="Q2982" s="93">
        <f t="shared" si="365"/>
        <v>0</v>
      </c>
    </row>
    <row r="2983" spans="1:17" s="94" customFormat="1" ht="15.75" hidden="1" x14ac:dyDescent="0.25">
      <c r="A2983" s="276"/>
      <c r="B2983" s="279"/>
      <c r="C2983" s="269"/>
      <c r="D2983" s="166"/>
      <c r="E2983" s="96"/>
      <c r="F2983" s="96"/>
      <c r="G2983" s="168"/>
      <c r="H2983" s="242"/>
      <c r="I2983" s="231"/>
      <c r="J2983" s="227"/>
      <c r="K2983" s="228"/>
      <c r="L2983" s="228"/>
      <c r="M2983" s="178"/>
      <c r="N2983" s="133"/>
      <c r="O2983" s="131"/>
      <c r="P2983" s="93"/>
      <c r="Q2983" s="93">
        <f t="shared" si="365"/>
        <v>0</v>
      </c>
    </row>
    <row r="2984" spans="1:17" s="94" customFormat="1" ht="15.75" hidden="1" x14ac:dyDescent="0.25">
      <c r="A2984" s="276"/>
      <c r="B2984" s="279"/>
      <c r="C2984" s="269"/>
      <c r="D2984" s="166"/>
      <c r="E2984" s="96"/>
      <c r="F2984" s="96"/>
      <c r="G2984" s="168"/>
      <c r="H2984" s="242"/>
      <c r="I2984" s="231"/>
      <c r="J2984" s="227"/>
      <c r="K2984" s="228"/>
      <c r="L2984" s="228"/>
      <c r="M2984" s="178"/>
      <c r="N2984" s="133"/>
      <c r="O2984" s="131"/>
      <c r="P2984" s="93"/>
      <c r="Q2984" s="93">
        <f t="shared" si="365"/>
        <v>0</v>
      </c>
    </row>
    <row r="2985" spans="1:17" s="94" customFormat="1" ht="15.75" hidden="1" x14ac:dyDescent="0.25">
      <c r="A2985" s="276"/>
      <c r="B2985" s="279"/>
      <c r="C2985" s="269"/>
      <c r="D2985" s="166"/>
      <c r="E2985" s="96"/>
      <c r="F2985" s="96"/>
      <c r="G2985" s="168"/>
      <c r="H2985" s="242"/>
      <c r="I2985" s="231"/>
      <c r="J2985" s="227"/>
      <c r="K2985" s="228"/>
      <c r="L2985" s="228"/>
      <c r="M2985" s="178"/>
      <c r="N2985" s="133"/>
      <c r="O2985" s="131"/>
      <c r="P2985" s="93"/>
      <c r="Q2985" s="93">
        <f t="shared" si="365"/>
        <v>0</v>
      </c>
    </row>
    <row r="2986" spans="1:17" s="94" customFormat="1" ht="15.75" hidden="1" x14ac:dyDescent="0.25">
      <c r="A2986" s="276"/>
      <c r="B2986" s="279"/>
      <c r="C2986" s="269"/>
      <c r="D2986" s="166"/>
      <c r="E2986" s="96"/>
      <c r="F2986" s="96"/>
      <c r="G2986" s="168"/>
      <c r="H2986" s="242"/>
      <c r="I2986" s="231"/>
      <c r="J2986" s="227"/>
      <c r="K2986" s="228"/>
      <c r="L2986" s="228"/>
      <c r="M2986" s="178"/>
      <c r="N2986" s="133"/>
      <c r="O2986" s="131"/>
      <c r="P2986" s="93"/>
      <c r="Q2986" s="93">
        <f t="shared" si="365"/>
        <v>0</v>
      </c>
    </row>
    <row r="2987" spans="1:17" s="94" customFormat="1" ht="15.75" hidden="1" x14ac:dyDescent="0.25">
      <c r="A2987" s="276"/>
      <c r="B2987" s="279"/>
      <c r="C2987" s="269"/>
      <c r="D2987" s="166"/>
      <c r="E2987" s="96"/>
      <c r="F2987" s="96"/>
      <c r="G2987" s="168"/>
      <c r="H2987" s="242"/>
      <c r="I2987" s="231"/>
      <c r="J2987" s="227"/>
      <c r="K2987" s="228"/>
      <c r="L2987" s="228"/>
      <c r="M2987" s="178"/>
      <c r="N2987" s="133"/>
      <c r="O2987" s="131"/>
      <c r="P2987" s="93"/>
      <c r="Q2987" s="93">
        <f t="shared" si="365"/>
        <v>0</v>
      </c>
    </row>
    <row r="2988" spans="1:17" s="94" customFormat="1" ht="15.75" hidden="1" x14ac:dyDescent="0.25">
      <c r="A2988" s="276"/>
      <c r="B2988" s="279"/>
      <c r="C2988" s="269"/>
      <c r="D2988" s="166"/>
      <c r="E2988" s="96"/>
      <c r="F2988" s="96"/>
      <c r="G2988" s="168"/>
      <c r="H2988" s="242"/>
      <c r="I2988" s="231"/>
      <c r="J2988" s="227"/>
      <c r="K2988" s="228"/>
      <c r="L2988" s="228"/>
      <c r="M2988" s="178"/>
      <c r="N2988" s="133"/>
      <c r="O2988" s="131"/>
      <c r="P2988" s="93"/>
      <c r="Q2988" s="93">
        <f t="shared" si="365"/>
        <v>0</v>
      </c>
    </row>
    <row r="2989" spans="1:17" s="94" customFormat="1" ht="15.75" hidden="1" x14ac:dyDescent="0.25">
      <c r="A2989" s="276"/>
      <c r="B2989" s="279"/>
      <c r="C2989" s="269"/>
      <c r="D2989" s="166"/>
      <c r="E2989" s="96"/>
      <c r="F2989" s="96"/>
      <c r="G2989" s="168"/>
      <c r="H2989" s="242"/>
      <c r="I2989" s="231"/>
      <c r="J2989" s="227"/>
      <c r="K2989" s="228"/>
      <c r="L2989" s="228"/>
      <c r="M2989" s="178"/>
      <c r="N2989" s="133"/>
      <c r="O2989" s="131"/>
      <c r="P2989" s="93"/>
      <c r="Q2989" s="93">
        <f t="shared" si="365"/>
        <v>0</v>
      </c>
    </row>
    <row r="2990" spans="1:17" s="94" customFormat="1" ht="15.75" hidden="1" x14ac:dyDescent="0.25">
      <c r="A2990" s="276"/>
      <c r="B2990" s="279"/>
      <c r="C2990" s="269"/>
      <c r="D2990" s="166"/>
      <c r="E2990" s="96"/>
      <c r="F2990" s="96"/>
      <c r="G2990" s="168"/>
      <c r="H2990" s="242"/>
      <c r="I2990" s="231"/>
      <c r="J2990" s="227"/>
      <c r="K2990" s="228"/>
      <c r="L2990" s="228"/>
      <c r="M2990" s="178"/>
      <c r="N2990" s="133"/>
      <c r="O2990" s="131"/>
      <c r="P2990" s="93"/>
      <c r="Q2990" s="93">
        <f t="shared" si="365"/>
        <v>0</v>
      </c>
    </row>
    <row r="2991" spans="1:17" s="94" customFormat="1" ht="15.75" hidden="1" x14ac:dyDescent="0.25">
      <c r="A2991" s="276"/>
      <c r="B2991" s="279"/>
      <c r="C2991" s="241"/>
      <c r="D2991" s="166"/>
      <c r="E2991" s="96"/>
      <c r="F2991" s="96"/>
      <c r="G2991" s="168"/>
      <c r="H2991" s="242"/>
      <c r="I2991" s="231"/>
      <c r="J2991" s="227"/>
      <c r="K2991" s="228"/>
      <c r="L2991" s="228"/>
      <c r="M2991" s="178"/>
      <c r="N2991" s="133"/>
      <c r="O2991" s="132"/>
      <c r="P2991" s="93"/>
      <c r="Q2991" s="93">
        <f t="shared" si="365"/>
        <v>0</v>
      </c>
    </row>
    <row r="2992" spans="1:17" s="94" customFormat="1" ht="15.75" hidden="1" x14ac:dyDescent="0.25">
      <c r="A2992" s="276"/>
      <c r="B2992" s="279"/>
      <c r="C2992" s="241"/>
      <c r="D2992" s="166"/>
      <c r="E2992" s="96"/>
      <c r="F2992" s="96"/>
      <c r="G2992" s="168"/>
      <c r="H2992" s="242"/>
      <c r="I2992" s="231"/>
      <c r="J2992" s="227"/>
      <c r="K2992" s="228"/>
      <c r="L2992" s="228"/>
      <c r="M2992" s="178"/>
      <c r="N2992" s="133"/>
      <c r="O2992" s="131"/>
      <c r="P2992" s="93"/>
      <c r="Q2992" s="93">
        <f t="shared" si="365"/>
        <v>0</v>
      </c>
    </row>
    <row r="2993" spans="1:20" s="94" customFormat="1" ht="15.75" hidden="1" x14ac:dyDescent="0.25">
      <c r="A2993" s="276"/>
      <c r="B2993" s="279"/>
      <c r="C2993" s="241"/>
      <c r="D2993" s="166"/>
      <c r="E2993" s="166"/>
      <c r="F2993" s="166"/>
      <c r="G2993" s="168"/>
      <c r="H2993" s="242"/>
      <c r="I2993" s="231"/>
      <c r="J2993" s="227"/>
      <c r="K2993" s="228"/>
      <c r="L2993" s="228"/>
      <c r="M2993" s="178"/>
      <c r="N2993" s="133"/>
      <c r="O2993" s="131"/>
      <c r="P2993" s="93"/>
      <c r="Q2993" s="93">
        <f t="shared" si="365"/>
        <v>0</v>
      </c>
    </row>
    <row r="2994" spans="1:20" s="94" customFormat="1" ht="15.75" hidden="1" x14ac:dyDescent="0.25">
      <c r="A2994" s="277"/>
      <c r="B2994" s="280"/>
      <c r="C2994" s="249"/>
      <c r="D2994" s="166"/>
      <c r="E2994" s="96"/>
      <c r="F2994" s="96"/>
      <c r="G2994" s="168"/>
      <c r="H2994" s="242"/>
      <c r="I2994" s="231"/>
      <c r="J2994" s="227"/>
      <c r="K2994" s="228"/>
      <c r="L2994" s="228"/>
      <c r="M2994" s="178"/>
      <c r="N2994" s="133"/>
      <c r="O2994" s="131"/>
      <c r="P2994" s="93"/>
      <c r="Q2994" s="93">
        <f t="shared" si="365"/>
        <v>0</v>
      </c>
    </row>
    <row r="2995" spans="1:20" s="94" customFormat="1" x14ac:dyDescent="0.25">
      <c r="A2995" s="2"/>
      <c r="B2995" s="2"/>
      <c r="C2995" s="250"/>
      <c r="D2995" s="145"/>
      <c r="E2995" s="2"/>
      <c r="F2995" s="70"/>
      <c r="G2995" s="114"/>
      <c r="H2995" s="114"/>
      <c r="I2995" s="114"/>
      <c r="J2995" s="114"/>
      <c r="K2995" s="114"/>
      <c r="L2995" s="117"/>
      <c r="M2995" s="117"/>
      <c r="N2995" s="136"/>
      <c r="O2995" s="135"/>
      <c r="P2995" s="93"/>
      <c r="Q2995" s="93"/>
    </row>
    <row r="2996" spans="1:20" s="94" customFormat="1" ht="18.75" x14ac:dyDescent="0.3">
      <c r="A2996" s="155" t="s">
        <v>314</v>
      </c>
      <c r="B2996" s="155"/>
      <c r="C2996" s="155"/>
      <c r="D2996" s="156"/>
      <c r="E2996" s="155"/>
      <c r="F2996" s="158"/>
      <c r="G2996" s="159"/>
      <c r="H2996" s="160"/>
      <c r="I2996" s="157"/>
      <c r="J2996" s="157"/>
      <c r="K2996" s="157"/>
      <c r="L2996" s="157"/>
      <c r="M2996" s="157"/>
      <c r="N2996" s="136"/>
      <c r="O2996" s="135"/>
      <c r="P2996" s="93"/>
      <c r="Q2996" s="93">
        <f>SUBTOTAL(9,Q1537:Q2995)</f>
        <v>1035722467.6929656</v>
      </c>
      <c r="S2996" s="93">
        <f>'свод 1'!B179-'свод 1'!B173</f>
        <v>1035722531.3550367</v>
      </c>
      <c r="T2996" s="93">
        <f>Q2996-S2996</f>
        <v>-63.662071108818054</v>
      </c>
    </row>
    <row r="2997" spans="1:20" s="94" customFormat="1" ht="60" x14ac:dyDescent="0.25">
      <c r="A2997" s="161" t="s">
        <v>0</v>
      </c>
      <c r="B2997" s="161" t="s">
        <v>69</v>
      </c>
      <c r="C2997" s="161" t="s">
        <v>58</v>
      </c>
      <c r="D2997" s="166" t="s">
        <v>1</v>
      </c>
      <c r="E2997" s="161" t="s">
        <v>2</v>
      </c>
      <c r="F2997" s="162"/>
      <c r="G2997" s="163" t="s">
        <v>3</v>
      </c>
      <c r="H2997" s="161" t="s">
        <v>200</v>
      </c>
      <c r="I2997" s="161" t="s">
        <v>201</v>
      </c>
      <c r="J2997" s="161"/>
      <c r="K2997" s="161" t="s">
        <v>68</v>
      </c>
      <c r="L2997" s="161" t="s">
        <v>199</v>
      </c>
      <c r="M2997" s="161" t="s">
        <v>16</v>
      </c>
      <c r="N2997" s="137" t="s">
        <v>246</v>
      </c>
      <c r="O2997" s="138" t="s">
        <v>247</v>
      </c>
      <c r="P2997" s="93"/>
      <c r="Q2997" s="93"/>
    </row>
    <row r="2998" spans="1:20" s="94" customFormat="1" x14ac:dyDescent="0.25">
      <c r="A2998" s="164" t="s">
        <v>4</v>
      </c>
      <c r="B2998" s="164">
        <v>2</v>
      </c>
      <c r="C2998" s="164">
        <v>3</v>
      </c>
      <c r="D2998" s="166">
        <v>4</v>
      </c>
      <c r="E2998" s="167">
        <v>5</v>
      </c>
      <c r="F2998" s="165" t="s">
        <v>205</v>
      </c>
      <c r="G2998" s="168">
        <v>6</v>
      </c>
      <c r="H2998" s="169" t="s">
        <v>205</v>
      </c>
      <c r="I2998" s="169" t="s">
        <v>205</v>
      </c>
      <c r="J2998" s="169" t="s">
        <v>205</v>
      </c>
      <c r="K2998" s="169" t="s">
        <v>205</v>
      </c>
      <c r="L2998" s="169" t="s">
        <v>205</v>
      </c>
      <c r="M2998" s="169">
        <v>7</v>
      </c>
      <c r="N2998" s="144">
        <v>7</v>
      </c>
      <c r="O2998" s="134">
        <v>8</v>
      </c>
      <c r="P2998" s="93"/>
      <c r="Q2998" s="93"/>
    </row>
    <row r="2999" spans="1:20" s="92" customFormat="1" x14ac:dyDescent="0.25">
      <c r="A2999" s="275" t="str">
        <f>CONCATENATE('норма часов'!$B$6,",  ",'норма часов'!$C$6,", ",'норма часов'!$D$6,", ",'норма часов'!$F$6)</f>
        <v>Присмотр и уход,  дети-инвалиды, от 1 года до 3 лет, группа полного дня</v>
      </c>
      <c r="B2999" s="278" t="str">
        <f>'норма часов'!$A$6</f>
        <v>880900О.99.0.ББ08АА02000</v>
      </c>
      <c r="C2999" s="170"/>
      <c r="D2999" s="293" t="s">
        <v>15</v>
      </c>
      <c r="E2999" s="293"/>
      <c r="F2999" s="293"/>
      <c r="G2999" s="294"/>
      <c r="H2999" s="171"/>
      <c r="I2999" s="172"/>
      <c r="J2999" s="173"/>
      <c r="K2999" s="174"/>
      <c r="L2999" s="174"/>
      <c r="M2999" s="175"/>
      <c r="N2999" s="139"/>
      <c r="O2999" s="140">
        <f>O3000+O3005+O3016</f>
        <v>47327.370208999993</v>
      </c>
      <c r="P2999" s="91"/>
      <c r="Q2999" s="93">
        <f t="shared" si="365"/>
        <v>0</v>
      </c>
    </row>
    <row r="3000" spans="1:20" s="94" customFormat="1" x14ac:dyDescent="0.25">
      <c r="A3000" s="276"/>
      <c r="B3000" s="279"/>
      <c r="C3000" s="167"/>
      <c r="D3000" s="283" t="s">
        <v>49</v>
      </c>
      <c r="E3000" s="283"/>
      <c r="F3000" s="283"/>
      <c r="G3000" s="284"/>
      <c r="H3000" s="171"/>
      <c r="I3000" s="176"/>
      <c r="J3000" s="171"/>
      <c r="K3000" s="177"/>
      <c r="L3000" s="177"/>
      <c r="M3000" s="178"/>
      <c r="N3000" s="133"/>
      <c r="O3000" s="140">
        <f>O3002+O3004</f>
        <v>19794.095399999998</v>
      </c>
      <c r="P3000" s="93"/>
      <c r="Q3000" s="93">
        <f t="shared" si="365"/>
        <v>0</v>
      </c>
    </row>
    <row r="3001" spans="1:20" s="94" customFormat="1" x14ac:dyDescent="0.25">
      <c r="A3001" s="276"/>
      <c r="B3001" s="279"/>
      <c r="C3001" s="167">
        <v>211</v>
      </c>
      <c r="D3001" s="179" t="s">
        <v>73</v>
      </c>
      <c r="E3001" s="180" t="s">
        <v>87</v>
      </c>
      <c r="F3001" s="181" t="s">
        <v>87</v>
      </c>
      <c r="G3001" s="168">
        <f>MROUND(H3001*K3001*I3001/L3001,0.00000001)</f>
        <v>0.81693894</v>
      </c>
      <c r="H3001" s="182">
        <f>'свод 1'!C186</f>
        <v>754.5</v>
      </c>
      <c r="I3001" s="183">
        <f>'норма часов'!$K$6</f>
        <v>1.1729850000000001E-3</v>
      </c>
      <c r="J3001" s="182"/>
      <c r="K3001" s="184">
        <v>12</v>
      </c>
      <c r="L3001" s="184">
        <f>'норма часов'!$H$6</f>
        <v>13</v>
      </c>
      <c r="M3001" s="178" t="str">
        <f>CONCATENATE(H3001," ",F3001," ","в мес.","*",K3001,"мес.","*",I3001,"/",L3001,"чел.")</f>
        <v>754,5 шт. ед в мес.*12мес.*0,001172985/13чел.</v>
      </c>
      <c r="N3001" s="133">
        <f>'свод 1'!E186</f>
        <v>18609.515968632655</v>
      </c>
      <c r="O3001" s="141">
        <f>MROUND(G3001*N3001,0.000001)</f>
        <v>15202.838248999999</v>
      </c>
      <c r="P3001" s="93"/>
      <c r="Q3001" s="93">
        <f t="shared" si="365"/>
        <v>197636.89723699997</v>
      </c>
    </row>
    <row r="3002" spans="1:20" s="92" customFormat="1" x14ac:dyDescent="0.25">
      <c r="A3002" s="276"/>
      <c r="B3002" s="279"/>
      <c r="C3002" s="170" t="s">
        <v>249</v>
      </c>
      <c r="D3002" s="185"/>
      <c r="E3002" s="186"/>
      <c r="F3002" s="187"/>
      <c r="G3002" s="188"/>
      <c r="H3002" s="182"/>
      <c r="I3002" s="189"/>
      <c r="J3002" s="190"/>
      <c r="K3002" s="191"/>
      <c r="L3002" s="184"/>
      <c r="M3002" s="192"/>
      <c r="N3002" s="139"/>
      <c r="O3002" s="140">
        <f>SUM(O3001)</f>
        <v>15202.838248999999</v>
      </c>
      <c r="P3002" s="91"/>
      <c r="Q3002" s="93">
        <f t="shared" si="365"/>
        <v>0</v>
      </c>
    </row>
    <row r="3003" spans="1:20" s="94" customFormat="1" x14ac:dyDescent="0.25">
      <c r="A3003" s="276"/>
      <c r="B3003" s="279"/>
      <c r="C3003" s="167">
        <v>213</v>
      </c>
      <c r="D3003" s="179" t="s">
        <v>74</v>
      </c>
      <c r="E3003" s="180" t="s">
        <v>75</v>
      </c>
      <c r="F3003" s="181"/>
      <c r="G3003" s="168">
        <v>30.2</v>
      </c>
      <c r="H3003" s="171"/>
      <c r="I3003" s="176">
        <f>I3001</f>
        <v>1.1729850000000001E-3</v>
      </c>
      <c r="J3003" s="171"/>
      <c r="K3003" s="177">
        <v>12</v>
      </c>
      <c r="L3003" s="184">
        <f>'норма часов'!$H$6</f>
        <v>13</v>
      </c>
      <c r="M3003" s="178"/>
      <c r="N3003" s="133"/>
      <c r="O3003" s="142">
        <f>MROUND(O3001*0.302,0.000001)</f>
        <v>4591.2571509999998</v>
      </c>
      <c r="P3003" s="93"/>
      <c r="Q3003" s="93">
        <f t="shared" si="365"/>
        <v>59686.342962999996</v>
      </c>
    </row>
    <row r="3004" spans="1:20" s="92" customFormat="1" x14ac:dyDescent="0.25">
      <c r="A3004" s="276"/>
      <c r="B3004" s="279"/>
      <c r="C3004" s="170" t="s">
        <v>250</v>
      </c>
      <c r="D3004" s="185"/>
      <c r="E3004" s="186"/>
      <c r="F3004" s="187"/>
      <c r="G3004" s="188"/>
      <c r="H3004" s="171"/>
      <c r="I3004" s="172"/>
      <c r="J3004" s="173"/>
      <c r="K3004" s="174"/>
      <c r="L3004" s="184"/>
      <c r="M3004" s="192"/>
      <c r="N3004" s="139"/>
      <c r="O3004" s="140">
        <f>SUM(O3003)</f>
        <v>4591.2571509999998</v>
      </c>
      <c r="P3004" s="91"/>
      <c r="Q3004" s="93">
        <f t="shared" si="365"/>
        <v>0</v>
      </c>
    </row>
    <row r="3005" spans="1:20" s="94" customFormat="1" x14ac:dyDescent="0.25">
      <c r="A3005" s="276"/>
      <c r="B3005" s="279"/>
      <c r="C3005" s="167"/>
      <c r="D3005" s="285" t="s">
        <v>50</v>
      </c>
      <c r="E3005" s="285"/>
      <c r="F3005" s="285"/>
      <c r="G3005" s="284"/>
      <c r="H3005" s="171"/>
      <c r="I3005" s="176">
        <f>I3003</f>
        <v>1.1729850000000001E-3</v>
      </c>
      <c r="J3005" s="171"/>
      <c r="K3005" s="177"/>
      <c r="L3005" s="184"/>
      <c r="M3005" s="178"/>
      <c r="N3005" s="133"/>
      <c r="O3005" s="140">
        <f>O3009+O3010+O3011+O3012+O3013++O3014</f>
        <v>27533.274808999995</v>
      </c>
      <c r="P3005" s="93"/>
      <c r="Q3005" s="93">
        <f t="shared" si="365"/>
        <v>0</v>
      </c>
    </row>
    <row r="3006" spans="1:20" s="94" customFormat="1" x14ac:dyDescent="0.25">
      <c r="A3006" s="276"/>
      <c r="B3006" s="279"/>
      <c r="C3006" s="270" t="s">
        <v>67</v>
      </c>
      <c r="D3006" s="166"/>
      <c r="E3006" s="193"/>
      <c r="F3006" s="181"/>
      <c r="G3006" s="168"/>
      <c r="H3006" s="171">
        <f>'свод 1'!C188</f>
        <v>0</v>
      </c>
      <c r="I3006" s="176">
        <f t="shared" ref="I3006:I3075" si="366">I3005</f>
        <v>1.1729850000000001E-3</v>
      </c>
      <c r="J3006" s="182"/>
      <c r="K3006" s="184">
        <v>1</v>
      </c>
      <c r="L3006" s="184">
        <f>'норма часов'!$H$6</f>
        <v>13</v>
      </c>
      <c r="M3006" s="178"/>
      <c r="N3006" s="133">
        <f>'свод 1'!E188</f>
        <v>0</v>
      </c>
      <c r="O3006" s="142">
        <f>MROUND(G3006*N3006,0.000001)</f>
        <v>0</v>
      </c>
      <c r="P3006" s="93"/>
      <c r="Q3006" s="93">
        <f t="shared" si="365"/>
        <v>0</v>
      </c>
    </row>
    <row r="3007" spans="1:20" s="94" customFormat="1" x14ac:dyDescent="0.25">
      <c r="A3007" s="276"/>
      <c r="B3007" s="279"/>
      <c r="C3007" s="270"/>
      <c r="D3007" s="166"/>
      <c r="E3007" s="193"/>
      <c r="F3007" s="181"/>
      <c r="G3007" s="168"/>
      <c r="H3007" s="171">
        <f>'свод 1'!C98</f>
        <v>0</v>
      </c>
      <c r="I3007" s="176">
        <f>I3006</f>
        <v>1.1729850000000001E-3</v>
      </c>
      <c r="J3007" s="182"/>
      <c r="K3007" s="184">
        <v>1</v>
      </c>
      <c r="L3007" s="184">
        <f>'норма часов'!$H$6</f>
        <v>13</v>
      </c>
      <c r="M3007" s="178"/>
      <c r="N3007" s="133">
        <f>'свод 1'!E189</f>
        <v>0</v>
      </c>
      <c r="O3007" s="142">
        <f>MROUND(G3007*N3007,0.000001)</f>
        <v>0</v>
      </c>
      <c r="P3007" s="93"/>
      <c r="Q3007" s="93">
        <f t="shared" si="365"/>
        <v>0</v>
      </c>
    </row>
    <row r="3008" spans="1:20" s="94" customFormat="1" x14ac:dyDescent="0.25">
      <c r="A3008" s="276"/>
      <c r="B3008" s="279"/>
      <c r="C3008" s="270"/>
      <c r="D3008" s="166"/>
      <c r="E3008" s="193"/>
      <c r="F3008" s="181"/>
      <c r="G3008" s="168"/>
      <c r="H3008" s="171">
        <f>'свод 1'!C99</f>
        <v>0</v>
      </c>
      <c r="I3008" s="176">
        <f>I3007</f>
        <v>1.1729850000000001E-3</v>
      </c>
      <c r="J3008" s="182"/>
      <c r="K3008" s="184">
        <v>1</v>
      </c>
      <c r="L3008" s="184">
        <f>'норма часов'!$H$6</f>
        <v>13</v>
      </c>
      <c r="M3008" s="178"/>
      <c r="N3008" s="133">
        <f>'свод 1'!E190</f>
        <v>0</v>
      </c>
      <c r="O3008" s="142">
        <f>MROUND(G3008*N3008,0.000001)</f>
        <v>0</v>
      </c>
      <c r="P3008" s="93"/>
      <c r="Q3008" s="93">
        <f t="shared" si="365"/>
        <v>0</v>
      </c>
    </row>
    <row r="3009" spans="1:17" s="92" customFormat="1" x14ac:dyDescent="0.25">
      <c r="A3009" s="276"/>
      <c r="B3009" s="279"/>
      <c r="C3009" s="170" t="s">
        <v>251</v>
      </c>
      <c r="D3009" s="194"/>
      <c r="E3009" s="195"/>
      <c r="F3009" s="187"/>
      <c r="G3009" s="188"/>
      <c r="H3009" s="171"/>
      <c r="I3009" s="172"/>
      <c r="J3009" s="190"/>
      <c r="K3009" s="191"/>
      <c r="L3009" s="184"/>
      <c r="M3009" s="192"/>
      <c r="N3009" s="139"/>
      <c r="O3009" s="140">
        <f>SUM(O3006:O3008)</f>
        <v>0</v>
      </c>
      <c r="P3009" s="91"/>
      <c r="Q3009" s="93">
        <f t="shared" si="365"/>
        <v>0</v>
      </c>
    </row>
    <row r="3010" spans="1:17" s="94" customFormat="1" x14ac:dyDescent="0.25">
      <c r="A3010" s="276"/>
      <c r="B3010" s="279"/>
      <c r="C3010" s="167" t="s">
        <v>91</v>
      </c>
      <c r="D3010" s="166"/>
      <c r="E3010" s="180"/>
      <c r="F3010" s="181"/>
      <c r="G3010" s="168"/>
      <c r="H3010" s="171"/>
      <c r="I3010" s="176">
        <f>I3008</f>
        <v>1.1729850000000001E-3</v>
      </c>
      <c r="J3010" s="182"/>
      <c r="K3010" s="184"/>
      <c r="L3010" s="184"/>
      <c r="M3010" s="178"/>
      <c r="N3010" s="133"/>
      <c r="O3010" s="142">
        <f>MROUND(G3010*N3010,0.000001)</f>
        <v>0</v>
      </c>
      <c r="P3010" s="93"/>
      <c r="Q3010" s="93">
        <f t="shared" si="365"/>
        <v>0</v>
      </c>
    </row>
    <row r="3011" spans="1:17" s="94" customFormat="1" ht="30" x14ac:dyDescent="0.25">
      <c r="A3011" s="276"/>
      <c r="B3011" s="279"/>
      <c r="C3011" s="167" t="s">
        <v>93</v>
      </c>
      <c r="D3011" s="166" t="s">
        <v>94</v>
      </c>
      <c r="E3011" s="180" t="s">
        <v>95</v>
      </c>
      <c r="F3011" s="181" t="s">
        <v>95</v>
      </c>
      <c r="G3011" s="196">
        <f>'свод 1'!D101</f>
        <v>247</v>
      </c>
      <c r="H3011" s="171">
        <f>'свод 1'!D101</f>
        <v>247</v>
      </c>
      <c r="I3011" s="176">
        <f>I3010</f>
        <v>1.1729850000000001E-3</v>
      </c>
      <c r="J3011" s="182"/>
      <c r="K3011" s="184">
        <v>1</v>
      </c>
      <c r="L3011" s="184">
        <f>'норма часов'!$H$6</f>
        <v>13</v>
      </c>
      <c r="M3011" s="178" t="str">
        <f>CONCATENATE(G3011,"- фактичесое посещение 1 ребенка в год")</f>
        <v>247- фактичесое посещение 1 ребенка в год</v>
      </c>
      <c r="N3011" s="133">
        <f>'свод 1'!E192</f>
        <v>103.30800858029397</v>
      </c>
      <c r="O3011" s="142">
        <f>MROUND(G3011*N3011,0.000001)</f>
        <v>25517.078118999998</v>
      </c>
      <c r="P3011" s="93"/>
      <c r="Q3011" s="93">
        <f t="shared" si="365"/>
        <v>331722.01554699999</v>
      </c>
    </row>
    <row r="3012" spans="1:17" s="94" customFormat="1" ht="30" x14ac:dyDescent="0.25">
      <c r="A3012" s="276"/>
      <c r="B3012" s="279"/>
      <c r="C3012" s="167" t="s">
        <v>96</v>
      </c>
      <c r="D3012" s="166" t="s">
        <v>97</v>
      </c>
      <c r="E3012" s="180" t="s">
        <v>98</v>
      </c>
      <c r="F3012" s="181" t="s">
        <v>203</v>
      </c>
      <c r="G3012" s="168">
        <f>MROUND(H3012*K3012*I3012/L3012,0.000001)</f>
        <v>1.804592</v>
      </c>
      <c r="H3012" s="171">
        <f>'свод 1'!C102</f>
        <v>20000</v>
      </c>
      <c r="I3012" s="176">
        <f t="shared" si="366"/>
        <v>1.1729850000000001E-3</v>
      </c>
      <c r="J3012" s="182"/>
      <c r="K3012" s="184">
        <v>1</v>
      </c>
      <c r="L3012" s="184">
        <f>'норма часов'!$H$6</f>
        <v>13</v>
      </c>
      <c r="M3012" s="178" t="str">
        <f>CONCATENATE(H3012," ",F3012," ","*",I3012,"/",L3012,"чел.")</f>
        <v>20000 компл. *0,001172985/13чел.</v>
      </c>
      <c r="N3012" s="133">
        <f>'свод 1'!E193</f>
        <v>418.36548000000005</v>
      </c>
      <c r="O3012" s="142">
        <f>MROUND(G3012*N3012,0.000001)</f>
        <v>754.97899799999993</v>
      </c>
      <c r="P3012" s="93"/>
      <c r="Q3012" s="93">
        <f t="shared" si="365"/>
        <v>9814.7269739999992</v>
      </c>
    </row>
    <row r="3013" spans="1:17" s="94" customFormat="1" ht="30" x14ac:dyDescent="0.25">
      <c r="A3013" s="276"/>
      <c r="B3013" s="279"/>
      <c r="C3013" s="270" t="s">
        <v>85</v>
      </c>
      <c r="D3013" s="166" t="s">
        <v>99</v>
      </c>
      <c r="E3013" s="180" t="s">
        <v>202</v>
      </c>
      <c r="F3013" s="181" t="s">
        <v>204</v>
      </c>
      <c r="G3013" s="168">
        <f>MROUND(H3013*K3013*I3013/L3013,0.000001)</f>
        <v>0.543543</v>
      </c>
      <c r="H3013" s="171">
        <f>'свод 1'!C104</f>
        <v>502</v>
      </c>
      <c r="I3013" s="176">
        <f t="shared" si="366"/>
        <v>1.1729850000000001E-3</v>
      </c>
      <c r="J3013" s="182"/>
      <c r="K3013" s="184">
        <v>12</v>
      </c>
      <c r="L3013" s="184">
        <f>'норма часов'!$H$6</f>
        <v>13</v>
      </c>
      <c r="M3013" s="178" t="str">
        <f>CONCATENATE(H3013," ",F3013," ","*",I3013,"/",L3013,"чел.")</f>
        <v>502 гр. *0,001172985/13чел.</v>
      </c>
      <c r="N3013" s="133">
        <f>'свод 1'!E195</f>
        <v>2320.3641517264273</v>
      </c>
      <c r="O3013" s="142">
        <f>MROUND(G3013*N3013,0.000001)</f>
        <v>1261.2176919999999</v>
      </c>
      <c r="P3013" s="93"/>
      <c r="Q3013" s="93">
        <f t="shared" si="365"/>
        <v>16395.829996</v>
      </c>
    </row>
    <row r="3014" spans="1:17" s="94" customFormat="1" x14ac:dyDescent="0.25">
      <c r="A3014" s="276"/>
      <c r="B3014" s="279"/>
      <c r="C3014" s="270"/>
      <c r="D3014" s="166"/>
      <c r="E3014" s="180"/>
      <c r="F3014" s="181"/>
      <c r="G3014" s="168"/>
      <c r="H3014" s="171">
        <f>'свод 1'!C106</f>
        <v>0</v>
      </c>
      <c r="I3014" s="176">
        <f t="shared" si="366"/>
        <v>1.1729850000000001E-3</v>
      </c>
      <c r="J3014" s="182"/>
      <c r="K3014" s="184">
        <v>1</v>
      </c>
      <c r="L3014" s="184">
        <f>'норма часов'!$H$6</f>
        <v>13</v>
      </c>
      <c r="M3014" s="178"/>
      <c r="N3014" s="133">
        <f>'свод 1'!E197</f>
        <v>0</v>
      </c>
      <c r="O3014" s="142">
        <f>MROUND(G3014*N3014,0.000001)</f>
        <v>0</v>
      </c>
      <c r="P3014" s="93"/>
      <c r="Q3014" s="93">
        <f t="shared" si="365"/>
        <v>0</v>
      </c>
    </row>
    <row r="3015" spans="1:17" s="94" customFormat="1" x14ac:dyDescent="0.25">
      <c r="A3015" s="276"/>
      <c r="B3015" s="279"/>
      <c r="C3015" s="170" t="s">
        <v>259</v>
      </c>
      <c r="D3015" s="283"/>
      <c r="E3015" s="283"/>
      <c r="F3015" s="283"/>
      <c r="G3015" s="284"/>
      <c r="H3015" s="171"/>
      <c r="I3015" s="176">
        <f t="shared" si="366"/>
        <v>1.1729850000000001E-3</v>
      </c>
      <c r="J3015" s="171"/>
      <c r="K3015" s="177"/>
      <c r="L3015" s="184"/>
      <c r="M3015" s="197"/>
      <c r="N3015" s="133"/>
      <c r="O3015" s="140">
        <f>O3013+O3014</f>
        <v>1261.2176919999999</v>
      </c>
      <c r="P3015" s="93"/>
      <c r="Q3015" s="93">
        <f t="shared" si="365"/>
        <v>0</v>
      </c>
    </row>
    <row r="3016" spans="1:17" s="94" customFormat="1" x14ac:dyDescent="0.25">
      <c r="A3016" s="276"/>
      <c r="B3016" s="279"/>
      <c r="C3016" s="170"/>
      <c r="D3016" s="283" t="s">
        <v>51</v>
      </c>
      <c r="E3016" s="283"/>
      <c r="F3016" s="283"/>
      <c r="G3016" s="284"/>
      <c r="H3016" s="171"/>
      <c r="I3016" s="176">
        <f t="shared" si="366"/>
        <v>1.1729850000000001E-3</v>
      </c>
      <c r="J3016" s="171"/>
      <c r="K3016" s="177"/>
      <c r="L3016" s="184"/>
      <c r="M3016" s="197"/>
      <c r="N3016" s="133"/>
      <c r="O3016" s="140"/>
      <c r="P3016" s="93"/>
      <c r="Q3016" s="93">
        <f t="shared" si="365"/>
        <v>0</v>
      </c>
    </row>
    <row r="3017" spans="1:17" s="92" customFormat="1" x14ac:dyDescent="0.25">
      <c r="A3017" s="276"/>
      <c r="B3017" s="279"/>
      <c r="C3017" s="170"/>
      <c r="D3017" s="295" t="s">
        <v>5</v>
      </c>
      <c r="E3017" s="295"/>
      <c r="F3017" s="295"/>
      <c r="G3017" s="296"/>
      <c r="H3017" s="171"/>
      <c r="I3017" s="172">
        <f>I3016</f>
        <v>1.1729850000000001E-3</v>
      </c>
      <c r="J3017" s="173"/>
      <c r="K3017" s="174"/>
      <c r="L3017" s="184"/>
      <c r="M3017" s="175"/>
      <c r="N3017" s="139"/>
      <c r="O3017" s="140">
        <f>O3018+O3028+O3034+O3036+O3038+O3040+O3042</f>
        <v>30294.542653337736</v>
      </c>
      <c r="P3017" s="91"/>
      <c r="Q3017" s="93">
        <f t="shared" si="365"/>
        <v>0</v>
      </c>
    </row>
    <row r="3018" spans="1:17" s="94" customFormat="1" x14ac:dyDescent="0.25">
      <c r="A3018" s="276"/>
      <c r="B3018" s="279"/>
      <c r="C3018" s="198" t="s">
        <v>57</v>
      </c>
      <c r="D3018" s="286" t="s">
        <v>6</v>
      </c>
      <c r="E3018" s="286"/>
      <c r="F3018" s="286"/>
      <c r="G3018" s="287"/>
      <c r="H3018" s="182"/>
      <c r="I3018" s="176">
        <f t="shared" si="366"/>
        <v>1.1729850000000001E-3</v>
      </c>
      <c r="J3018" s="182"/>
      <c r="K3018" s="184"/>
      <c r="L3018" s="184"/>
      <c r="M3018" s="197"/>
      <c r="N3018" s="133"/>
      <c r="O3018" s="140">
        <f>O3019+O3020+O3024+O3027</f>
        <v>18168.286418337735</v>
      </c>
      <c r="P3018" s="93"/>
      <c r="Q3018" s="93">
        <f t="shared" si="365"/>
        <v>0</v>
      </c>
    </row>
    <row r="3019" spans="1:17" s="94" customFormat="1" ht="30" x14ac:dyDescent="0.25">
      <c r="A3019" s="276"/>
      <c r="B3019" s="279"/>
      <c r="C3019" s="198" t="s">
        <v>59</v>
      </c>
      <c r="D3019" s="166" t="s">
        <v>7</v>
      </c>
      <c r="E3019" s="199" t="s">
        <v>8</v>
      </c>
      <c r="F3019" s="199" t="s">
        <v>8</v>
      </c>
      <c r="G3019" s="168">
        <f>MROUND(H3019*K3019*I3019/L3019,0.000001)</f>
        <v>351.12606099999999</v>
      </c>
      <c r="H3019" s="182">
        <f>'свод 1'!C107</f>
        <v>3891472.4332458824</v>
      </c>
      <c r="I3019" s="176">
        <f t="shared" si="366"/>
        <v>1.1729850000000001E-3</v>
      </c>
      <c r="J3019" s="182"/>
      <c r="K3019" s="184">
        <v>1</v>
      </c>
      <c r="L3019" s="184">
        <f>'норма часов'!$H$6</f>
        <v>13</v>
      </c>
      <c r="M3019" s="178" t="str">
        <f>CONCATENATE(H3019," ",F3019,"(лимиты выделенные УЖКХ) ","*",I3019,"/",L3019,"чел.")</f>
        <v>3891472,43324588 кВт час.(лимиты выделенные УЖКХ) *0,001172985/13чел.</v>
      </c>
      <c r="N3019" s="133">
        <f>'свод 1'!E198</f>
        <v>11.336912949220538</v>
      </c>
      <c r="O3019" s="142">
        <f>MROUND(G3019*N3019,0.000001)</f>
        <v>3980.6855879999998</v>
      </c>
      <c r="P3019" s="93"/>
      <c r="Q3019" s="93">
        <f t="shared" si="365"/>
        <v>51748.912643999996</v>
      </c>
    </row>
    <row r="3020" spans="1:17" s="94" customFormat="1" ht="30" x14ac:dyDescent="0.25">
      <c r="A3020" s="276"/>
      <c r="B3020" s="279"/>
      <c r="C3020" s="198" t="s">
        <v>60</v>
      </c>
      <c r="D3020" s="166" t="s">
        <v>9</v>
      </c>
      <c r="E3020" s="199" t="s">
        <v>10</v>
      </c>
      <c r="F3020" s="199" t="s">
        <v>10</v>
      </c>
      <c r="G3020" s="168">
        <f>MROUND(H3020*K3020*I3020/L3020,0.0000001)</f>
        <v>2.6889011999999997</v>
      </c>
      <c r="H3020" s="182">
        <f>'свод 1'!C108</f>
        <v>29800.65</v>
      </c>
      <c r="I3020" s="176">
        <f t="shared" si="366"/>
        <v>1.1729850000000001E-3</v>
      </c>
      <c r="J3020" s="182"/>
      <c r="K3020" s="184">
        <v>1</v>
      </c>
      <c r="L3020" s="184">
        <f>'норма часов'!$H$6</f>
        <v>13</v>
      </c>
      <c r="M3020" s="178" t="str">
        <f>CONCATENATE(H3020," ",F3020,"(лимиты выделенные УЖКХ) ","*",I3020,"/",L3020,"чел.")</f>
        <v>29800,65 Гкал(лимиты выделенные УЖКХ) *0,001172985/13чел.</v>
      </c>
      <c r="N3020" s="133">
        <f>'свод 1'!E199</f>
        <v>3104.576696817016</v>
      </c>
      <c r="O3020" s="142">
        <f>MROUND(G3020*N3020,0.000001)</f>
        <v>8347.9000059999998</v>
      </c>
      <c r="P3020" s="93"/>
      <c r="Q3020" s="93">
        <f t="shared" si="365"/>
        <v>108522.70007799999</v>
      </c>
    </row>
    <row r="3021" spans="1:17" s="94" customFormat="1" ht="30" x14ac:dyDescent="0.25">
      <c r="A3021" s="276"/>
      <c r="B3021" s="279"/>
      <c r="C3021" s="269" t="s">
        <v>61</v>
      </c>
      <c r="D3021" s="166" t="s">
        <v>12</v>
      </c>
      <c r="E3021" s="200" t="s">
        <v>11</v>
      </c>
      <c r="F3021" s="200" t="s">
        <v>11</v>
      </c>
      <c r="G3021" s="168">
        <f>MROUND(H3021*K3021*I3021/L3021,0.0000000001)</f>
        <v>20.557644136900002</v>
      </c>
      <c r="H3021" s="182">
        <f>'свод 1'!C109</f>
        <v>227836.99175999995</v>
      </c>
      <c r="I3021" s="176">
        <f t="shared" si="366"/>
        <v>1.1729850000000001E-3</v>
      </c>
      <c r="J3021" s="182"/>
      <c r="K3021" s="184">
        <v>1</v>
      </c>
      <c r="L3021" s="184">
        <f>'норма часов'!$H$6</f>
        <v>13</v>
      </c>
      <c r="M3021" s="178" t="str">
        <f>CONCATENATE(H3021," ",F3021,"(лимиты выделенные УЖКХ) ","*",I3021,"/",L3021,"чел.")</f>
        <v>227836,99176 м3(лимиты выделенные УЖКХ) *0,001172985/13чел.</v>
      </c>
      <c r="N3021" s="133">
        <f>'свод 1'!E200</f>
        <v>56.382747200000004</v>
      </c>
      <c r="O3021" s="142">
        <f>MROUND(G3021*N3021,0.000001)</f>
        <v>1159.096452</v>
      </c>
      <c r="P3021" s="93"/>
      <c r="Q3021" s="93">
        <f t="shared" si="365"/>
        <v>15068.253876000001</v>
      </c>
    </row>
    <row r="3022" spans="1:17" s="94" customFormat="1" ht="30" x14ac:dyDescent="0.25">
      <c r="A3022" s="276"/>
      <c r="B3022" s="279"/>
      <c r="C3022" s="269"/>
      <c r="D3022" s="166" t="s">
        <v>17</v>
      </c>
      <c r="E3022" s="200" t="s">
        <v>11</v>
      </c>
      <c r="F3022" s="200" t="s">
        <v>11</v>
      </c>
      <c r="G3022" s="168">
        <f>MROUND(H3022*K3022*I3022/L3022,0.0000000000001)</f>
        <v>2.8161178392799999E-2</v>
      </c>
      <c r="H3022" s="182">
        <f>'свод 1'!C110</f>
        <v>26.008809369960769</v>
      </c>
      <c r="I3022" s="176">
        <f t="shared" si="366"/>
        <v>1.1729850000000001E-3</v>
      </c>
      <c r="J3022" s="182"/>
      <c r="K3022" s="184">
        <v>12</v>
      </c>
      <c r="L3022" s="184">
        <f>'норма часов'!$H$6</f>
        <v>13</v>
      </c>
      <c r="M3022" s="178" t="str">
        <f>CONCATENATE(H3022," ",F3022,"(лимиты выделенные УЖКХ) ","*",I3022,"/",L3022,"чел.")</f>
        <v>26,0088093699608 м3(лимиты выделенные УЖКХ) *0,001172985/13чел.</v>
      </c>
      <c r="N3022" s="133">
        <f>'свод 1'!E201</f>
        <v>62546.013407878731</v>
      </c>
      <c r="O3022" s="142">
        <f>MROUND(G3022*N3022,0.0000000000001)</f>
        <v>1761.3694413377336</v>
      </c>
      <c r="P3022" s="93"/>
      <c r="Q3022" s="93">
        <f t="shared" si="365"/>
        <v>22897.802737390539</v>
      </c>
    </row>
    <row r="3023" spans="1:17" s="94" customFormat="1" ht="30" x14ac:dyDescent="0.25">
      <c r="A3023" s="276"/>
      <c r="B3023" s="279"/>
      <c r="C3023" s="269"/>
      <c r="D3023" s="166" t="s">
        <v>13</v>
      </c>
      <c r="E3023" s="200" t="s">
        <v>11</v>
      </c>
      <c r="F3023" s="200" t="s">
        <v>11</v>
      </c>
      <c r="G3023" s="168">
        <f>MROUND(H3023*K3023*I3023/L3023,0.00000001)</f>
        <v>20.557644140000001</v>
      </c>
      <c r="H3023" s="182">
        <f>'свод 1'!C111</f>
        <v>227836.99175999995</v>
      </c>
      <c r="I3023" s="176">
        <f t="shared" si="366"/>
        <v>1.1729850000000001E-3</v>
      </c>
      <c r="J3023" s="182"/>
      <c r="K3023" s="184">
        <v>1</v>
      </c>
      <c r="L3023" s="184">
        <f>'норма часов'!$H$6</f>
        <v>13</v>
      </c>
      <c r="M3023" s="178" t="str">
        <f>CONCATENATE(H3023," ",F3023,"(лимиты выделенные УЖКХ) ","*",I3023,"/",L3023,"чел.")</f>
        <v>227836,99176 м3(лимиты выделенные УЖКХ) *0,001172985/13чел.</v>
      </c>
      <c r="N3023" s="133">
        <f>'свод 1'!E202</f>
        <v>119.08121213471127</v>
      </c>
      <c r="O3023" s="142">
        <f>MROUND(G3023*N3023,0.000001)</f>
        <v>2448.0291830000001</v>
      </c>
      <c r="P3023" s="93"/>
      <c r="Q3023" s="93">
        <f t="shared" si="365"/>
        <v>31824.379379000002</v>
      </c>
    </row>
    <row r="3024" spans="1:17" s="92" customFormat="1" ht="28.5" x14ac:dyDescent="0.25">
      <c r="A3024" s="276"/>
      <c r="B3024" s="279"/>
      <c r="C3024" s="201" t="s">
        <v>253</v>
      </c>
      <c r="D3024" s="194"/>
      <c r="E3024" s="202"/>
      <c r="F3024" s="202"/>
      <c r="G3024" s="188"/>
      <c r="H3024" s="182"/>
      <c r="I3024" s="172"/>
      <c r="J3024" s="190"/>
      <c r="K3024" s="191"/>
      <c r="L3024" s="184"/>
      <c r="M3024" s="192"/>
      <c r="N3024" s="139"/>
      <c r="O3024" s="140">
        <f>SUM(O3021:O3023)</f>
        <v>5368.4950763377337</v>
      </c>
      <c r="P3024" s="91"/>
      <c r="Q3024" s="93">
        <f t="shared" si="365"/>
        <v>0</v>
      </c>
    </row>
    <row r="3025" spans="1:17" s="94" customFormat="1" x14ac:dyDescent="0.25">
      <c r="A3025" s="276"/>
      <c r="B3025" s="279"/>
      <c r="C3025" s="269" t="s">
        <v>208</v>
      </c>
      <c r="D3025" s="166" t="s">
        <v>21</v>
      </c>
      <c r="E3025" s="96" t="s">
        <v>11</v>
      </c>
      <c r="F3025" s="96" t="s">
        <v>11</v>
      </c>
      <c r="G3025" s="168">
        <f>MROUND(H3025*K3025*I3025/L3025,0.00000001)</f>
        <v>3.155239E-2</v>
      </c>
      <c r="H3025" s="182">
        <f>'свод 1'!C112</f>
        <v>349.68999999999994</v>
      </c>
      <c r="I3025" s="176">
        <f>I3023</f>
        <v>1.1729850000000001E-3</v>
      </c>
      <c r="J3025" s="182"/>
      <c r="K3025" s="184">
        <v>1</v>
      </c>
      <c r="L3025" s="184">
        <f>'норма часов'!$H$6</f>
        <v>13</v>
      </c>
      <c r="M3025" s="178" t="str">
        <f>CONCATENATE(H3025," ",F3025," ","*",I3025,"/",L3025,"чел.")</f>
        <v>349,69 м3 *0,001172985/13чел.</v>
      </c>
      <c r="N3025" s="133">
        <f>'свод 1'!E203</f>
        <v>9688.2240269953381</v>
      </c>
      <c r="O3025" s="142">
        <f>MROUND(G3025*N3025,0.000001)</f>
        <v>305.686623</v>
      </c>
      <c r="P3025" s="93"/>
      <c r="Q3025" s="93">
        <f t="shared" si="365"/>
        <v>3973.9260989999998</v>
      </c>
    </row>
    <row r="3026" spans="1:17" s="94" customFormat="1" ht="45" x14ac:dyDescent="0.25">
      <c r="A3026" s="276"/>
      <c r="B3026" s="279"/>
      <c r="C3026" s="269"/>
      <c r="D3026" s="166" t="s">
        <v>22</v>
      </c>
      <c r="E3026" s="96" t="s">
        <v>23</v>
      </c>
      <c r="F3026" s="96" t="s">
        <v>26</v>
      </c>
      <c r="G3026" s="168">
        <f>MROUND(H3026*K3026*I3026/L3026,0.0000001)</f>
        <v>2.5625199999999997E-2</v>
      </c>
      <c r="H3026" s="182">
        <f>'свод 1'!C113</f>
        <v>284</v>
      </c>
      <c r="I3026" s="176">
        <f>I3025</f>
        <v>1.1729850000000001E-3</v>
      </c>
      <c r="J3026" s="182"/>
      <c r="K3026" s="184">
        <v>1</v>
      </c>
      <c r="L3026" s="184">
        <f>'норма часов'!$H$6</f>
        <v>13</v>
      </c>
      <c r="M3026" s="178" t="str">
        <f>CONCATENATE(H3026," ",F3026,"(потребность из расчета 4 контейнера для уборки территории весной и осенью на 1 учреждение)","*",I3026,"/",L3026,"чел.")</f>
        <v>284 шт(потребность из расчета 4 контейнера для уборки территории весной и осенью на 1 учреждение)*0,001172985/13чел.</v>
      </c>
      <c r="N3026" s="133">
        <f>'свод 1'!E204</f>
        <v>6459.2324999999964</v>
      </c>
      <c r="O3026" s="142">
        <f>MROUND(G3026*N3026,0.000001)</f>
        <v>165.519125</v>
      </c>
      <c r="P3026" s="93"/>
      <c r="Q3026" s="93">
        <f t="shared" si="365"/>
        <v>2151.7486250000002</v>
      </c>
    </row>
    <row r="3027" spans="1:17" s="92" customFormat="1" ht="28.5" x14ac:dyDescent="0.25">
      <c r="A3027" s="276"/>
      <c r="B3027" s="279"/>
      <c r="C3027" s="201" t="s">
        <v>254</v>
      </c>
      <c r="D3027" s="194"/>
      <c r="E3027" s="203"/>
      <c r="F3027" s="203"/>
      <c r="G3027" s="188"/>
      <c r="H3027" s="182"/>
      <c r="I3027" s="172"/>
      <c r="J3027" s="190"/>
      <c r="K3027" s="191"/>
      <c r="L3027" s="184"/>
      <c r="M3027" s="192"/>
      <c r="N3027" s="139"/>
      <c r="O3027" s="140">
        <f>SUM(O3025:O3026)</f>
        <v>471.20574799999997</v>
      </c>
      <c r="P3027" s="91"/>
      <c r="Q3027" s="93">
        <f t="shared" si="365"/>
        <v>0</v>
      </c>
    </row>
    <row r="3028" spans="1:17" s="94" customFormat="1" x14ac:dyDescent="0.25">
      <c r="A3028" s="276"/>
      <c r="B3028" s="279"/>
      <c r="C3028" s="198"/>
      <c r="D3028" s="285" t="s">
        <v>14</v>
      </c>
      <c r="E3028" s="285"/>
      <c r="F3028" s="285"/>
      <c r="G3028" s="284"/>
      <c r="H3028" s="204"/>
      <c r="I3028" s="176">
        <f>I3023</f>
        <v>1.1729850000000001E-3</v>
      </c>
      <c r="J3028" s="204"/>
      <c r="K3028" s="205"/>
      <c r="L3028" s="184"/>
      <c r="M3028" s="197"/>
      <c r="N3028" s="133"/>
      <c r="O3028" s="140">
        <f>O3032+O3033</f>
        <v>4751.5050949999995</v>
      </c>
      <c r="P3028" s="93"/>
      <c r="Q3028" s="93">
        <f t="shared" si="365"/>
        <v>0</v>
      </c>
    </row>
    <row r="3029" spans="1:17" s="94" customFormat="1" x14ac:dyDescent="0.25">
      <c r="A3029" s="276"/>
      <c r="B3029" s="279"/>
      <c r="C3029" s="269" t="s">
        <v>62</v>
      </c>
      <c r="D3029" s="166" t="s">
        <v>41</v>
      </c>
      <c r="E3029" s="193" t="s">
        <v>20</v>
      </c>
      <c r="F3029" s="193" t="s">
        <v>20</v>
      </c>
      <c r="G3029" s="168">
        <f>MROUND(H3029*K3029*I3029/L3029,0.00000001)</f>
        <v>0.96229885000000004</v>
      </c>
      <c r="H3029" s="182">
        <f>'свод 1'!C205</f>
        <v>10665</v>
      </c>
      <c r="I3029" s="176">
        <f t="shared" si="366"/>
        <v>1.1729850000000001E-3</v>
      </c>
      <c r="J3029" s="182"/>
      <c r="K3029" s="184">
        <v>1</v>
      </c>
      <c r="L3029" s="184">
        <f>'норма часов'!$H$6</f>
        <v>13</v>
      </c>
      <c r="M3029" s="178" t="str">
        <f>CONCATENATE(H3029," ",F3029," ","*",I3029,"/",L3029,"чел.")</f>
        <v>10665 м2 *0,001172985/13чел.</v>
      </c>
      <c r="N3029" s="133">
        <f>'свод 1'!E205</f>
        <v>822.31598687294888</v>
      </c>
      <c r="O3029" s="142">
        <f>MROUND(G3029*N3029,0.000001)</f>
        <v>791.31372899999997</v>
      </c>
      <c r="P3029" s="93"/>
      <c r="Q3029" s="93">
        <f t="shared" ref="Q3029:Q3097" si="367">O3029*L3029</f>
        <v>10287.078476999999</v>
      </c>
    </row>
    <row r="3030" spans="1:17" s="94" customFormat="1" x14ac:dyDescent="0.25">
      <c r="A3030" s="276"/>
      <c r="B3030" s="279"/>
      <c r="C3030" s="269"/>
      <c r="D3030" s="166" t="s">
        <v>41</v>
      </c>
      <c r="E3030" s="193" t="s">
        <v>78</v>
      </c>
      <c r="F3030" s="193" t="s">
        <v>78</v>
      </c>
      <c r="G3030" s="168">
        <f>MROUND(H3030*K3030*I3030/L3030,0.00000001)</f>
        <v>2.8572710000000001E-2</v>
      </c>
      <c r="H3030" s="182">
        <f>'свод 1'!C206</f>
        <v>316.66660000000002</v>
      </c>
      <c r="I3030" s="176">
        <f t="shared" si="366"/>
        <v>1.1729850000000001E-3</v>
      </c>
      <c r="J3030" s="182"/>
      <c r="K3030" s="184">
        <v>1</v>
      </c>
      <c r="L3030" s="184">
        <f>'норма часов'!$H$6</f>
        <v>13</v>
      </c>
      <c r="M3030" s="178" t="str">
        <f>CONCATENATE(H3030," ",F3030," ","*",I3030,"/",L3030,"чел.")</f>
        <v>316,6666 погон.м. *0,001172985/13чел.</v>
      </c>
      <c r="N3030" s="133">
        <f>'свод 1'!E206</f>
        <v>3000.0006315790802</v>
      </c>
      <c r="O3030" s="142">
        <f>MROUND(G3030*N3030,0.000001)</f>
        <v>85.718147999999999</v>
      </c>
      <c r="P3030" s="93"/>
      <c r="Q3030" s="93">
        <f t="shared" si="367"/>
        <v>1114.335924</v>
      </c>
    </row>
    <row r="3031" spans="1:17" s="94" customFormat="1" x14ac:dyDescent="0.25">
      <c r="A3031" s="276"/>
      <c r="B3031" s="279"/>
      <c r="C3031" s="269"/>
      <c r="D3031" s="166" t="s">
        <v>41</v>
      </c>
      <c r="E3031" s="193" t="s">
        <v>48</v>
      </c>
      <c r="F3031" s="193" t="s">
        <v>48</v>
      </c>
      <c r="G3031" s="168">
        <f>MROUND(H3031*K3031*I3031/L3031,0.0000000001)</f>
        <v>8.2830786900000009E-2</v>
      </c>
      <c r="H3031" s="182">
        <f>'свод 1'!C207</f>
        <v>918</v>
      </c>
      <c r="I3031" s="176">
        <f t="shared" si="366"/>
        <v>1.1729850000000001E-3</v>
      </c>
      <c r="J3031" s="182"/>
      <c r="K3031" s="184">
        <v>1</v>
      </c>
      <c r="L3031" s="184">
        <f>'норма часов'!$H$6</f>
        <v>13</v>
      </c>
      <c r="M3031" s="178" t="str">
        <f>CONCATENATE(H3031," ",F3031," ","*",I3031,"/",L3031,"чел.")</f>
        <v>918 шт. *0,001172985/13чел.</v>
      </c>
      <c r="N3031" s="133">
        <f>'свод 1'!E207</f>
        <v>46775.762527233113</v>
      </c>
      <c r="O3031" s="142">
        <f>MROUND(G3031*N3031,0.000001)</f>
        <v>3874.4732179999996</v>
      </c>
      <c r="P3031" s="93"/>
      <c r="Q3031" s="93">
        <f t="shared" si="367"/>
        <v>50368.151833999997</v>
      </c>
    </row>
    <row r="3032" spans="1:17" s="92" customFormat="1" ht="28.5" x14ac:dyDescent="0.25">
      <c r="A3032" s="276"/>
      <c r="B3032" s="279"/>
      <c r="C3032" s="201" t="s">
        <v>252</v>
      </c>
      <c r="D3032" s="194"/>
      <c r="E3032" s="195"/>
      <c r="F3032" s="195"/>
      <c r="G3032" s="188"/>
      <c r="H3032" s="182"/>
      <c r="I3032" s="172"/>
      <c r="J3032" s="190"/>
      <c r="K3032" s="191"/>
      <c r="L3032" s="184"/>
      <c r="M3032" s="192"/>
      <c r="N3032" s="139"/>
      <c r="O3032" s="140">
        <f>SUM(O3029:O3031)</f>
        <v>4751.5050949999995</v>
      </c>
      <c r="P3032" s="91"/>
      <c r="Q3032" s="93">
        <f t="shared" si="367"/>
        <v>0</v>
      </c>
    </row>
    <row r="3033" spans="1:17" s="94" customFormat="1" x14ac:dyDescent="0.25">
      <c r="A3033" s="276"/>
      <c r="B3033" s="279"/>
      <c r="C3033" s="198" t="s">
        <v>63</v>
      </c>
      <c r="D3033" s="166"/>
      <c r="E3033" s="193"/>
      <c r="F3033" s="193"/>
      <c r="G3033" s="168"/>
      <c r="H3033" s="182">
        <f>'свод 1'!C117</f>
        <v>0</v>
      </c>
      <c r="I3033" s="176">
        <f>I3031</f>
        <v>1.1729850000000001E-3</v>
      </c>
      <c r="J3033" s="182"/>
      <c r="K3033" s="184">
        <v>12</v>
      </c>
      <c r="L3033" s="184">
        <f>'норма часов'!$H$6</f>
        <v>13</v>
      </c>
      <c r="M3033" s="178"/>
      <c r="N3033" s="133">
        <f>'свод 1'!E208</f>
        <v>0</v>
      </c>
      <c r="O3033" s="142">
        <f>MROUND(G3033*N3033,0.000001)</f>
        <v>0</v>
      </c>
      <c r="P3033" s="93"/>
      <c r="Q3033" s="93">
        <f t="shared" si="367"/>
        <v>0</v>
      </c>
    </row>
    <row r="3034" spans="1:17" s="94" customFormat="1" x14ac:dyDescent="0.25">
      <c r="A3034" s="276"/>
      <c r="B3034" s="279"/>
      <c r="C3034" s="198"/>
      <c r="D3034" s="283" t="s">
        <v>52</v>
      </c>
      <c r="E3034" s="283"/>
      <c r="F3034" s="283"/>
      <c r="G3034" s="284"/>
      <c r="H3034" s="171"/>
      <c r="I3034" s="176">
        <f t="shared" si="366"/>
        <v>1.1729850000000001E-3</v>
      </c>
      <c r="J3034" s="171"/>
      <c r="K3034" s="177"/>
      <c r="L3034" s="184"/>
      <c r="M3034" s="197"/>
      <c r="N3034" s="133"/>
      <c r="O3034" s="140"/>
      <c r="P3034" s="93"/>
      <c r="Q3034" s="93">
        <f t="shared" si="367"/>
        <v>0</v>
      </c>
    </row>
    <row r="3035" spans="1:17" s="94" customFormat="1" x14ac:dyDescent="0.25">
      <c r="A3035" s="276"/>
      <c r="B3035" s="279"/>
      <c r="C3035" s="198"/>
      <c r="D3035" s="179"/>
      <c r="E3035" s="180"/>
      <c r="F3035" s="181"/>
      <c r="G3035" s="168"/>
      <c r="H3035" s="171"/>
      <c r="I3035" s="176">
        <f t="shared" si="366"/>
        <v>1.1729850000000001E-3</v>
      </c>
      <c r="J3035" s="171"/>
      <c r="K3035" s="177"/>
      <c r="L3035" s="184"/>
      <c r="M3035" s="197"/>
      <c r="N3035" s="133"/>
      <c r="O3035" s="142"/>
      <c r="P3035" s="93"/>
      <c r="Q3035" s="93">
        <f t="shared" si="367"/>
        <v>0</v>
      </c>
    </row>
    <row r="3036" spans="1:17" s="94" customFormat="1" x14ac:dyDescent="0.25">
      <c r="A3036" s="276"/>
      <c r="B3036" s="279"/>
      <c r="C3036" s="267" t="s">
        <v>101</v>
      </c>
      <c r="D3036" s="288" t="s">
        <v>53</v>
      </c>
      <c r="E3036" s="288"/>
      <c r="F3036" s="288"/>
      <c r="G3036" s="289"/>
      <c r="H3036" s="171"/>
      <c r="I3036" s="176">
        <f t="shared" si="366"/>
        <v>1.1729850000000001E-3</v>
      </c>
      <c r="J3036" s="171"/>
      <c r="K3036" s="177"/>
      <c r="L3036" s="184"/>
      <c r="M3036" s="197"/>
      <c r="N3036" s="133"/>
      <c r="O3036" s="140">
        <f>O3037</f>
        <v>34.520372000000002</v>
      </c>
      <c r="P3036" s="93"/>
      <c r="Q3036" s="93">
        <f t="shared" si="367"/>
        <v>0</v>
      </c>
    </row>
    <row r="3037" spans="1:17" s="94" customFormat="1" ht="45" x14ac:dyDescent="0.25">
      <c r="A3037" s="276"/>
      <c r="B3037" s="279"/>
      <c r="C3037" s="268"/>
      <c r="D3037" s="166" t="s">
        <v>286</v>
      </c>
      <c r="E3037" s="180" t="s">
        <v>26</v>
      </c>
      <c r="F3037" s="180" t="s">
        <v>26</v>
      </c>
      <c r="G3037" s="168">
        <f>MROUND(H3037*K3037*I3037/L3037,0.00000001)</f>
        <v>7.5792880000000007E-2</v>
      </c>
      <c r="H3037" s="182">
        <f>'свод 1'!C214</f>
        <v>70</v>
      </c>
      <c r="I3037" s="176">
        <f t="shared" si="366"/>
        <v>1.1729850000000001E-3</v>
      </c>
      <c r="J3037" s="182"/>
      <c r="K3037" s="184">
        <v>12</v>
      </c>
      <c r="L3037" s="184">
        <f>'норма часов'!$H$6</f>
        <v>13</v>
      </c>
      <c r="M3037" s="178" t="str">
        <f>CONCATENATE(H3037," ",F3037," ","в мес.","*",K3037,"мес.","*",I3037,"/",L3037,"чел.")</f>
        <v>70 шт в мес.*12мес.*0,001172985/13чел.</v>
      </c>
      <c r="N3037" s="133">
        <f>'свод 1'!E214</f>
        <v>455.45666666666642</v>
      </c>
      <c r="O3037" s="142">
        <f>MROUND(G3037*N3037,0.000001)</f>
        <v>34.520372000000002</v>
      </c>
      <c r="P3037" s="93"/>
      <c r="Q3037" s="93">
        <f t="shared" si="367"/>
        <v>448.764836</v>
      </c>
    </row>
    <row r="3038" spans="1:17" s="94" customFormat="1" x14ac:dyDescent="0.25">
      <c r="A3038" s="276"/>
      <c r="B3038" s="279"/>
      <c r="C3038" s="269" t="s">
        <v>102</v>
      </c>
      <c r="D3038" s="288" t="s">
        <v>54</v>
      </c>
      <c r="E3038" s="288"/>
      <c r="F3038" s="288"/>
      <c r="G3038" s="289"/>
      <c r="H3038" s="171"/>
      <c r="I3038" s="176">
        <f>I3036</f>
        <v>1.1729850000000001E-3</v>
      </c>
      <c r="J3038" s="182"/>
      <c r="K3038" s="177"/>
      <c r="L3038" s="184"/>
      <c r="M3038" s="197"/>
      <c r="N3038" s="133"/>
      <c r="O3038" s="140">
        <f>O3039</f>
        <v>11.811622999999999</v>
      </c>
      <c r="P3038" s="93"/>
      <c r="Q3038" s="93">
        <f t="shared" si="367"/>
        <v>0</v>
      </c>
    </row>
    <row r="3039" spans="1:17" s="94" customFormat="1" x14ac:dyDescent="0.25">
      <c r="A3039" s="276"/>
      <c r="B3039" s="279"/>
      <c r="C3039" s="269"/>
      <c r="D3039" s="179" t="s">
        <v>103</v>
      </c>
      <c r="E3039" s="180" t="s">
        <v>26</v>
      </c>
      <c r="F3039" s="180" t="s">
        <v>26</v>
      </c>
      <c r="G3039" s="168">
        <f>MROUND(H3039*K3039*I3039/L3039,0.00000001)</f>
        <v>4.3310199999999997E-3</v>
      </c>
      <c r="H3039" s="182">
        <v>4</v>
      </c>
      <c r="I3039" s="176">
        <f t="shared" si="366"/>
        <v>1.1729850000000001E-3</v>
      </c>
      <c r="J3039" s="182"/>
      <c r="K3039" s="184">
        <v>12</v>
      </c>
      <c r="L3039" s="184">
        <f>'норма часов'!$H$6</f>
        <v>13</v>
      </c>
      <c r="M3039" s="178" t="str">
        <f>CONCATENATE(H3039," ",F3039," ","в мес.","*",K3039,"мес.","*",I3039,"/",L3039,"чел.")</f>
        <v>4 шт в мес.*12мес.*0,001172985/13чел.</v>
      </c>
      <c r="N3039" s="133">
        <f>'свод 1'!E215</f>
        <v>2727.2150000000001</v>
      </c>
      <c r="O3039" s="142">
        <f>MROUND(G3039*N3039,0.000001)</f>
        <v>11.811622999999999</v>
      </c>
      <c r="P3039" s="93"/>
      <c r="Q3039" s="93">
        <f t="shared" si="367"/>
        <v>153.55109899999999</v>
      </c>
    </row>
    <row r="3040" spans="1:17" s="94" customFormat="1" x14ac:dyDescent="0.25">
      <c r="A3040" s="276"/>
      <c r="B3040" s="279"/>
      <c r="C3040" s="198"/>
      <c r="D3040" s="283" t="s">
        <v>55</v>
      </c>
      <c r="E3040" s="283"/>
      <c r="F3040" s="283"/>
      <c r="G3040" s="284"/>
      <c r="H3040" s="171"/>
      <c r="I3040" s="176">
        <f t="shared" si="366"/>
        <v>1.1729850000000001E-3</v>
      </c>
      <c r="J3040" s="171"/>
      <c r="K3040" s="177"/>
      <c r="L3040" s="184"/>
      <c r="M3040" s="197"/>
      <c r="N3040" s="133"/>
      <c r="O3040" s="142"/>
      <c r="P3040" s="93"/>
      <c r="Q3040" s="93">
        <f t="shared" si="367"/>
        <v>0</v>
      </c>
    </row>
    <row r="3041" spans="1:19" s="94" customFormat="1" x14ac:dyDescent="0.25">
      <c r="A3041" s="276"/>
      <c r="B3041" s="279"/>
      <c r="C3041" s="198"/>
      <c r="D3041" s="166"/>
      <c r="E3041" s="96"/>
      <c r="F3041" s="206"/>
      <c r="G3041" s="161"/>
      <c r="H3041" s="171"/>
      <c r="I3041" s="176">
        <f t="shared" si="366"/>
        <v>1.1729850000000001E-3</v>
      </c>
      <c r="J3041" s="171"/>
      <c r="K3041" s="177"/>
      <c r="L3041" s="184"/>
      <c r="M3041" s="197"/>
      <c r="N3041" s="133"/>
      <c r="O3041" s="142"/>
      <c r="P3041" s="93"/>
      <c r="Q3041" s="93">
        <f t="shared" si="367"/>
        <v>0</v>
      </c>
    </row>
    <row r="3042" spans="1:19" s="94" customFormat="1" x14ac:dyDescent="0.25">
      <c r="A3042" s="276"/>
      <c r="B3042" s="279"/>
      <c r="C3042" s="198"/>
      <c r="D3042" s="288" t="s">
        <v>56</v>
      </c>
      <c r="E3042" s="288"/>
      <c r="F3042" s="288"/>
      <c r="G3042" s="289"/>
      <c r="H3042" s="182"/>
      <c r="I3042" s="176">
        <f t="shared" si="366"/>
        <v>1.1729850000000001E-3</v>
      </c>
      <c r="J3042" s="182"/>
      <c r="K3042" s="184"/>
      <c r="L3042" s="184"/>
      <c r="M3042" s="197"/>
      <c r="N3042" s="133"/>
      <c r="O3042" s="140">
        <f>O3050+O3072+O3073+O3088+O3089+O3090+O3093</f>
        <v>7328.4191449999998</v>
      </c>
      <c r="P3042" s="93"/>
      <c r="Q3042" s="93">
        <f t="shared" si="367"/>
        <v>0</v>
      </c>
    </row>
    <row r="3043" spans="1:19" s="94" customFormat="1" ht="45" x14ac:dyDescent="0.25">
      <c r="A3043" s="276"/>
      <c r="B3043" s="279"/>
      <c r="C3043" s="269" t="s">
        <v>64</v>
      </c>
      <c r="D3043" s="166" t="s">
        <v>24</v>
      </c>
      <c r="E3043" s="96" t="s">
        <v>20</v>
      </c>
      <c r="F3043" s="96" t="s">
        <v>209</v>
      </c>
      <c r="G3043" s="168">
        <f>MROUND(H3043*K3043*I3043/L3043,0.000001)</f>
        <v>135.796593</v>
      </c>
      <c r="H3043" s="182">
        <f>'свод 1'!C125</f>
        <v>125417.61000000002</v>
      </c>
      <c r="I3043" s="176">
        <f t="shared" si="366"/>
        <v>1.1729850000000001E-3</v>
      </c>
      <c r="J3043" s="182"/>
      <c r="K3043" s="184">
        <v>12</v>
      </c>
      <c r="L3043" s="184">
        <f>'норма часов'!$H$6</f>
        <v>13</v>
      </c>
      <c r="M3043" s="178" t="str">
        <f>CONCATENATE(H3043," ",F3043," ","в мес.","*",K3043,"мес.","*",I3043,"/",L3043,"чел.")</f>
        <v>125417,61 м2 (обрабатываемая площадь) в мес.*12мес.*0,001172985/13чел.</v>
      </c>
      <c r="N3043" s="133">
        <f>'свод 1'!E216</f>
        <v>1.2568903867115102</v>
      </c>
      <c r="O3043" s="142">
        <f>MROUND(G3043*N3043,0.000001)</f>
        <v>170.681432</v>
      </c>
      <c r="P3043" s="93"/>
      <c r="Q3043" s="93">
        <f t="shared" si="367"/>
        <v>2218.858616</v>
      </c>
    </row>
    <row r="3044" spans="1:19" s="94" customFormat="1" ht="45" x14ac:dyDescent="0.25">
      <c r="A3044" s="276"/>
      <c r="B3044" s="279"/>
      <c r="C3044" s="269"/>
      <c r="D3044" s="166" t="s">
        <v>77</v>
      </c>
      <c r="E3044" s="96" t="s">
        <v>20</v>
      </c>
      <c r="F3044" s="96" t="s">
        <v>209</v>
      </c>
      <c r="G3044" s="168">
        <f>MROUND(H3044*K3044*I3044/L3044,0.000001)</f>
        <v>135.796593</v>
      </c>
      <c r="H3044" s="182">
        <f>'свод 1'!C126</f>
        <v>125417.61000000002</v>
      </c>
      <c r="I3044" s="176">
        <f t="shared" si="366"/>
        <v>1.1729850000000001E-3</v>
      </c>
      <c r="J3044" s="182"/>
      <c r="K3044" s="184">
        <v>12</v>
      </c>
      <c r="L3044" s="184">
        <f>'норма часов'!$H$6</f>
        <v>13</v>
      </c>
      <c r="M3044" s="178" t="str">
        <f>CONCATENATE(H3044," ",F3044," ","в мес.","*",K3044,"мес.","*",I3044,"/",L3044,"чел.")</f>
        <v>125417,61 м2 (обрабатываемая площадь) в мес.*12мес.*0,001172985/13чел.</v>
      </c>
      <c r="N3044" s="133">
        <f>'свод 1'!E217</f>
        <v>1.6600438261155399</v>
      </c>
      <c r="O3044" s="142">
        <f>MROUND(G3044*N3044,0.000001)</f>
        <v>225.42829599999999</v>
      </c>
      <c r="P3044" s="93"/>
      <c r="Q3044" s="93">
        <f t="shared" si="367"/>
        <v>2930.5678479999997</v>
      </c>
    </row>
    <row r="3045" spans="1:19" s="94" customFormat="1" ht="45" x14ac:dyDescent="0.25">
      <c r="A3045" s="276"/>
      <c r="B3045" s="279"/>
      <c r="C3045" s="269"/>
      <c r="D3045" s="166" t="s">
        <v>298</v>
      </c>
      <c r="E3045" s="96" t="s">
        <v>20</v>
      </c>
      <c r="F3045" s="96" t="s">
        <v>209</v>
      </c>
      <c r="G3045" s="168">
        <f>MROUND(H3045*K3045*I3045/L3045,0.00000001)</f>
        <v>135.79659255000001</v>
      </c>
      <c r="H3045" s="182">
        <f>'свод 1'!C209</f>
        <v>125417.61000000002</v>
      </c>
      <c r="I3045" s="176">
        <f>I3041</f>
        <v>1.1729850000000001E-3</v>
      </c>
      <c r="J3045" s="182"/>
      <c r="K3045" s="184">
        <v>12</v>
      </c>
      <c r="L3045" s="184">
        <f>'норма часов'!$H$6</f>
        <v>13</v>
      </c>
      <c r="M3045" s="178" t="str">
        <f t="shared" ref="M3045:M3047" si="368">CONCATENATE(H3045," ",F3045," ","в мес.","*",K3045,"мес.","*",I3045,"/",L3045,"чел.")</f>
        <v>125417,61 м2 (обрабатываемая площадь) в мес.*12мес.*0,001172985/13чел.</v>
      </c>
      <c r="N3045" s="133">
        <f>'свод 1'!E209</f>
        <v>0.59287278317614256</v>
      </c>
      <c r="O3045" s="142">
        <f t="shared" ref="O3045:O3047" si="369">MROUND(G3045*N3045,0.000001)</f>
        <v>80.510103999999998</v>
      </c>
      <c r="P3045" s="93"/>
      <c r="Q3045" s="93">
        <f t="shared" si="367"/>
        <v>1046.6313519999999</v>
      </c>
    </row>
    <row r="3046" spans="1:19" s="94" customFormat="1" ht="45" x14ac:dyDescent="0.25">
      <c r="A3046" s="276"/>
      <c r="B3046" s="279"/>
      <c r="C3046" s="269"/>
      <c r="D3046" s="166" t="s">
        <v>299</v>
      </c>
      <c r="E3046" s="96" t="s">
        <v>20</v>
      </c>
      <c r="F3046" s="96" t="s">
        <v>209</v>
      </c>
      <c r="G3046" s="168">
        <f>MROUND(H3046*K3046*I3046/L3046,0.00000001)</f>
        <v>271.59318510999998</v>
      </c>
      <c r="H3046" s="182">
        <f>'свод 1'!C210</f>
        <v>125417.61000000002</v>
      </c>
      <c r="I3046" s="176">
        <f>I3042</f>
        <v>1.1729850000000001E-3</v>
      </c>
      <c r="J3046" s="182"/>
      <c r="K3046" s="184">
        <v>24</v>
      </c>
      <c r="L3046" s="184">
        <f>'норма часов'!$H$6</f>
        <v>13</v>
      </c>
      <c r="M3046" s="178" t="str">
        <f>CONCATENATE(H3046," ",F3046," ","в год","*",K3046,"  раза в год","*",I3046,"/",L3046,"чел.")</f>
        <v>125417,61 м2 (обрабатываемая площадь) в год*24  раза в год*0,001172985/13чел.</v>
      </c>
      <c r="N3046" s="133">
        <f>'свод 1'!E210</f>
        <v>2.4900657458177777</v>
      </c>
      <c r="O3046" s="142">
        <f t="shared" si="369"/>
        <v>676.28488700000003</v>
      </c>
      <c r="P3046" s="93"/>
      <c r="Q3046" s="93">
        <f t="shared" si="367"/>
        <v>8791.703531000001</v>
      </c>
    </row>
    <row r="3047" spans="1:19" s="94" customFormat="1" ht="45" x14ac:dyDescent="0.25">
      <c r="A3047" s="276"/>
      <c r="B3047" s="279"/>
      <c r="C3047" s="269"/>
      <c r="D3047" s="166" t="s">
        <v>300</v>
      </c>
      <c r="E3047" s="96" t="s">
        <v>280</v>
      </c>
      <c r="F3047" s="96" t="s">
        <v>281</v>
      </c>
      <c r="G3047" s="168">
        <f>MROUND(H3047*K3047*I3047/L3047,0.00000001)</f>
        <v>2.8151600000000001E-3</v>
      </c>
      <c r="H3047" s="182">
        <f>'свод 1'!C211</f>
        <v>31.200000000000021</v>
      </c>
      <c r="I3047" s="176">
        <f>I3043</f>
        <v>1.1729850000000001E-3</v>
      </c>
      <c r="J3047" s="182"/>
      <c r="K3047" s="184">
        <v>1</v>
      </c>
      <c r="L3047" s="184">
        <f>'норма часов'!$H$6</f>
        <v>13</v>
      </c>
      <c r="M3047" s="178" t="str">
        <f t="shared" si="368"/>
        <v>31,2 га (обрабатываемая площадь) в мес.*1мес.*0,001172985/13чел.</v>
      </c>
      <c r="N3047" s="133">
        <f>'свод 1'!E211</f>
        <v>592.87083333333283</v>
      </c>
      <c r="O3047" s="142">
        <f t="shared" si="369"/>
        <v>1.6690259999999999</v>
      </c>
      <c r="P3047" s="93"/>
      <c r="Q3047" s="93">
        <f t="shared" si="367"/>
        <v>21.697337999999998</v>
      </c>
    </row>
    <row r="3048" spans="1:19" s="94" customFormat="1" ht="45" x14ac:dyDescent="0.25">
      <c r="A3048" s="276"/>
      <c r="B3048" s="279"/>
      <c r="C3048" s="269"/>
      <c r="D3048" s="166" t="s">
        <v>276</v>
      </c>
      <c r="E3048" s="96" t="s">
        <v>280</v>
      </c>
      <c r="F3048" s="96" t="s">
        <v>281</v>
      </c>
      <c r="G3048" s="168">
        <f>MROUND(H3048*K3048*I3048/L3048,0.00000001)</f>
        <v>2.8151600000000001E-3</v>
      </c>
      <c r="H3048" s="182">
        <f>'свод 1'!C127</f>
        <v>31.200000000000021</v>
      </c>
      <c r="I3048" s="176">
        <f>I3044</f>
        <v>1.1729850000000001E-3</v>
      </c>
      <c r="J3048" s="182"/>
      <c r="K3048" s="184">
        <v>1</v>
      </c>
      <c r="L3048" s="184">
        <f>'норма часов'!$H$6</f>
        <v>13</v>
      </c>
      <c r="M3048" s="178" t="str">
        <f>CONCATENATE(H3048," ",F3048," ","в мес.","*",K3048,"мес.","*",I3048,"/",L3048,"чел.")</f>
        <v>31,2 га (обрабатываемая площадь) в мес.*1мес.*0,001172985/13чел.</v>
      </c>
      <c r="N3048" s="133">
        <f>'свод 1'!E218</f>
        <v>3226.5067307692289</v>
      </c>
      <c r="O3048" s="142">
        <f>MROUND(G3048*N3048,0.000001)</f>
        <v>9.0831330000000001</v>
      </c>
      <c r="P3048" s="93"/>
      <c r="Q3048" s="93">
        <f t="shared" si="367"/>
        <v>118.08072900000001</v>
      </c>
    </row>
    <row r="3049" spans="1:19" s="94" customFormat="1" ht="25.5" x14ac:dyDescent="0.25">
      <c r="A3049" s="276"/>
      <c r="B3049" s="279"/>
      <c r="C3049" s="269"/>
      <c r="D3049" s="166" t="s">
        <v>105</v>
      </c>
      <c r="E3049" s="96" t="s">
        <v>106</v>
      </c>
      <c r="F3049" s="206" t="s">
        <v>210</v>
      </c>
      <c r="G3049" s="168">
        <f>MROUND(H3049*K3049*I3049/L3049,0.000001)</f>
        <v>21.804960999999999</v>
      </c>
      <c r="H3049" s="182">
        <f>'свод 1'!C128</f>
        <v>20138.400000000001</v>
      </c>
      <c r="I3049" s="176">
        <f>I3044</f>
        <v>1.1729850000000001E-3</v>
      </c>
      <c r="J3049" s="182"/>
      <c r="K3049" s="184">
        <v>12</v>
      </c>
      <c r="L3049" s="184">
        <f>'норма часов'!$H$6</f>
        <v>13</v>
      </c>
      <c r="M3049" s="178" t="str">
        <f>CONCATENATE(H3049," ",F3049," ","в мес.","*",K3049,"мес.","*",I3049,"/",L3049,"чел.")</f>
        <v>20138,4 кг стираемого белья в мес.*12мес.*0,001172985/13чел.</v>
      </c>
      <c r="N3049" s="133">
        <f>'свод 1'!E219</f>
        <v>77.073464045471994</v>
      </c>
      <c r="O3049" s="142">
        <f>MROUND(G3049*N3049,0.000001)</f>
        <v>1680.5838779999999</v>
      </c>
      <c r="P3049" s="93"/>
      <c r="Q3049" s="93">
        <f t="shared" si="367"/>
        <v>21847.590413999998</v>
      </c>
    </row>
    <row r="3050" spans="1:19" s="92" customFormat="1" ht="28.5" x14ac:dyDescent="0.25">
      <c r="A3050" s="276"/>
      <c r="B3050" s="279"/>
      <c r="C3050" s="201" t="s">
        <v>255</v>
      </c>
      <c r="D3050" s="194"/>
      <c r="E3050" s="203"/>
      <c r="F3050" s="207"/>
      <c r="G3050" s="188"/>
      <c r="H3050" s="182"/>
      <c r="I3050" s="172"/>
      <c r="J3050" s="190"/>
      <c r="K3050" s="191"/>
      <c r="L3050" s="184"/>
      <c r="M3050" s="192"/>
      <c r="N3050" s="139"/>
      <c r="O3050" s="140">
        <f>SUM(O3043:O3049)</f>
        <v>2844.2407560000001</v>
      </c>
      <c r="P3050" s="91"/>
      <c r="Q3050" s="93">
        <f t="shared" si="367"/>
        <v>0</v>
      </c>
    </row>
    <row r="3051" spans="1:19" s="94" customFormat="1" ht="45" x14ac:dyDescent="0.25">
      <c r="A3051" s="276"/>
      <c r="B3051" s="279"/>
      <c r="C3051" s="269" t="s">
        <v>63</v>
      </c>
      <c r="D3051" s="208" t="s">
        <v>301</v>
      </c>
      <c r="E3051" s="96" t="s">
        <v>20</v>
      </c>
      <c r="F3051" s="96" t="s">
        <v>209</v>
      </c>
      <c r="G3051" s="168">
        <f>MROUND(H3051*K3051*I3051/L3051,0.000001)</f>
        <v>0.68735400000000002</v>
      </c>
      <c r="H3051" s="182">
        <f>'свод 1'!C220</f>
        <v>7617.8300000000008</v>
      </c>
      <c r="I3051" s="176">
        <f>I3049</f>
        <v>1.1729850000000001E-3</v>
      </c>
      <c r="J3051" s="182"/>
      <c r="K3051" s="184">
        <v>1</v>
      </c>
      <c r="L3051" s="184">
        <f>'норма часов'!$H$6</f>
        <v>13</v>
      </c>
      <c r="M3051" s="178" t="str">
        <f>CONCATENATE(H3051," ",F3051," ","*",I3051,"/",L3051,"чел.")</f>
        <v>7617,83 м2 (обрабатываемая площадь) *0,001172985/13чел.</v>
      </c>
      <c r="N3051" s="133">
        <f>'свод 1'!E220</f>
        <v>74.831520262331921</v>
      </c>
      <c r="O3051" s="142">
        <f>MROUND(G3051*N3051,0.000001)</f>
        <v>51.435744999999997</v>
      </c>
      <c r="P3051" s="93"/>
      <c r="Q3051" s="93">
        <f t="shared" si="367"/>
        <v>668.66468499999996</v>
      </c>
      <c r="S3051" s="120" t="s">
        <v>301</v>
      </c>
    </row>
    <row r="3052" spans="1:19" s="94" customFormat="1" ht="60" x14ac:dyDescent="0.25">
      <c r="A3052" s="276"/>
      <c r="B3052" s="279"/>
      <c r="C3052" s="269"/>
      <c r="D3052" s="166" t="s">
        <v>302</v>
      </c>
      <c r="E3052" s="96" t="s">
        <v>26</v>
      </c>
      <c r="F3052" s="206" t="s">
        <v>26</v>
      </c>
      <c r="G3052" s="168">
        <f>MROUND(H3052*K3052*I3052/L3052,0.000001)</f>
        <v>2.4359999999999998E-3</v>
      </c>
      <c r="H3052" s="182">
        <f>'свод 1'!C130</f>
        <v>27</v>
      </c>
      <c r="I3052" s="176">
        <f t="shared" si="366"/>
        <v>1.1729850000000001E-3</v>
      </c>
      <c r="J3052" s="182"/>
      <c r="K3052" s="184">
        <v>1</v>
      </c>
      <c r="L3052" s="184">
        <f>'норма часов'!$H$6</f>
        <v>13</v>
      </c>
      <c r="M3052" s="178" t="str">
        <f>CONCATENATE(H3052," ",F3052," ","*",I3052,"/",L3052,"чел.")</f>
        <v>27 шт *0,001172985/13чел.</v>
      </c>
      <c r="N3052" s="133">
        <f>'свод 1'!E221</f>
        <v>7114.4748148148165</v>
      </c>
      <c r="O3052" s="142">
        <f>MROUND(G3052*N3052,0.000001)</f>
        <v>17.330860999999999</v>
      </c>
      <c r="P3052" s="93"/>
      <c r="Q3052" s="93">
        <f t="shared" si="367"/>
        <v>225.30119299999998</v>
      </c>
      <c r="S3052" s="85" t="s">
        <v>302</v>
      </c>
    </row>
    <row r="3053" spans="1:19" s="94" customFormat="1" ht="45" x14ac:dyDescent="0.25">
      <c r="A3053" s="276"/>
      <c r="B3053" s="279"/>
      <c r="C3053" s="269"/>
      <c r="D3053" s="208" t="s">
        <v>30</v>
      </c>
      <c r="E3053" s="96" t="s">
        <v>45</v>
      </c>
      <c r="F3053" s="206" t="s">
        <v>223</v>
      </c>
      <c r="G3053" s="168">
        <f>MROUND(H3053*K3053*I3053/L3053,0.00000001)</f>
        <v>2.598613E-2</v>
      </c>
      <c r="H3053" s="182">
        <f>'свод 1'!C131</f>
        <v>72</v>
      </c>
      <c r="I3053" s="176">
        <f>I3052</f>
        <v>1.1729850000000001E-3</v>
      </c>
      <c r="J3053" s="182"/>
      <c r="K3053" s="184">
        <v>4</v>
      </c>
      <c r="L3053" s="184">
        <f>'норма часов'!$H$6</f>
        <v>13</v>
      </c>
      <c r="M3053" s="178" t="str">
        <f>CONCATENATE(H3053," ",F3053," ","в кв.","*",K3053,"кв.","*",I3053,"/",L3053,"чел.")</f>
        <v>72 системы в кв.*4кв.*0,001172985/13чел.</v>
      </c>
      <c r="N3053" s="133">
        <f>'свод 1'!E222</f>
        <v>7541.0103472222254</v>
      </c>
      <c r="O3053" s="142">
        <f>MROUND(G3053*N3053,0.000001)</f>
        <v>195.96167499999999</v>
      </c>
      <c r="P3053" s="93"/>
      <c r="Q3053" s="93">
        <f t="shared" si="367"/>
        <v>2547.5017749999997</v>
      </c>
      <c r="S3053" s="87" t="s">
        <v>30</v>
      </c>
    </row>
    <row r="3054" spans="1:19" s="94" customFormat="1" ht="60" x14ac:dyDescent="0.25">
      <c r="A3054" s="276"/>
      <c r="B3054" s="279"/>
      <c r="C3054" s="269"/>
      <c r="D3054" s="208" t="s">
        <v>86</v>
      </c>
      <c r="E3054" s="96" t="s">
        <v>45</v>
      </c>
      <c r="F3054" s="206" t="s">
        <v>224</v>
      </c>
      <c r="G3054" s="168">
        <f>MROUND(H3054*K3054*I3054/L3054,0.00000001)</f>
        <v>7.687563E-2</v>
      </c>
      <c r="H3054" s="182">
        <f>'свод 1'!C223</f>
        <v>71</v>
      </c>
      <c r="I3054" s="176">
        <f t="shared" si="366"/>
        <v>1.1729850000000001E-3</v>
      </c>
      <c r="J3054" s="182"/>
      <c r="K3054" s="184">
        <v>12</v>
      </c>
      <c r="L3054" s="184">
        <f>'норма часов'!$H$6</f>
        <v>13</v>
      </c>
      <c r="M3054" s="178" t="str">
        <f>CONCATENATE(H3054," ",F3054," ","в мес.","*",K3054,"мес.","*",I3054,"/",L3054,"чел.")</f>
        <v>71 систем в мес.*12мес.*0,001172985/13чел.</v>
      </c>
      <c r="N3054" s="133">
        <f>'свод 1'!E223</f>
        <v>6224.8300469483565</v>
      </c>
      <c r="O3054" s="142">
        <f t="shared" ref="O3054:O3071" si="370">MROUND(G3054*N3054,0.000001)</f>
        <v>478.53773200000001</v>
      </c>
      <c r="P3054" s="93"/>
      <c r="Q3054" s="93">
        <f t="shared" si="367"/>
        <v>6220.9905159999998</v>
      </c>
      <c r="S3054" s="87" t="s">
        <v>86</v>
      </c>
    </row>
    <row r="3055" spans="1:19" s="94" customFormat="1" ht="31.5" x14ac:dyDescent="0.25">
      <c r="A3055" s="276"/>
      <c r="B3055" s="279"/>
      <c r="C3055" s="269"/>
      <c r="D3055" s="211" t="s">
        <v>303</v>
      </c>
      <c r="E3055" s="96" t="s">
        <v>26</v>
      </c>
      <c r="F3055" s="206" t="s">
        <v>26</v>
      </c>
      <c r="G3055" s="168">
        <f>MROUND(H3055*K3055*I3055/L3055,0.000000001)</f>
        <v>3.60918E-4</v>
      </c>
      <c r="H3055" s="182">
        <f>'свод 1'!C133</f>
        <v>4</v>
      </c>
      <c r="I3055" s="176">
        <f t="shared" si="366"/>
        <v>1.1729850000000001E-3</v>
      </c>
      <c r="J3055" s="182"/>
      <c r="K3055" s="184">
        <v>1</v>
      </c>
      <c r="L3055" s="184">
        <f>'норма часов'!$H$6</f>
        <v>13</v>
      </c>
      <c r="M3055" s="178" t="str">
        <f>CONCATENATE(H3055," ",F3055," ","*",I3055,"/",L3055,"чел.")</f>
        <v>4 шт *0,001172985/13чел.</v>
      </c>
      <c r="N3055" s="133">
        <f>'свод 1'!E224</f>
        <v>74229.032500000001</v>
      </c>
      <c r="O3055" s="142">
        <f t="shared" si="370"/>
        <v>26.790593999999999</v>
      </c>
      <c r="P3055" s="93"/>
      <c r="Q3055" s="93">
        <f t="shared" si="367"/>
        <v>348.27772199999998</v>
      </c>
      <c r="S3055" s="128" t="s">
        <v>303</v>
      </c>
    </row>
    <row r="3056" spans="1:19" s="94" customFormat="1" ht="30" x14ac:dyDescent="0.25">
      <c r="A3056" s="276"/>
      <c r="B3056" s="279"/>
      <c r="C3056" s="269"/>
      <c r="D3056" s="208" t="s">
        <v>108</v>
      </c>
      <c r="E3056" s="96" t="s">
        <v>26</v>
      </c>
      <c r="F3056" s="206" t="s">
        <v>26</v>
      </c>
      <c r="G3056" s="168">
        <f>MROUND(H3056*K3056*I3056/L3056,0.00000001)</f>
        <v>1.0827600000000001E-3</v>
      </c>
      <c r="H3056" s="182">
        <v>1</v>
      </c>
      <c r="I3056" s="176">
        <f t="shared" si="366"/>
        <v>1.1729850000000001E-3</v>
      </c>
      <c r="J3056" s="182"/>
      <c r="K3056" s="184">
        <v>12</v>
      </c>
      <c r="L3056" s="184">
        <f>'норма часов'!$H$6</f>
        <v>13</v>
      </c>
      <c r="M3056" s="178" t="str">
        <f>CONCATENATE(H3056," ",F3056," ","в мес.","*",K3056,"мес.","*",I3056,"/",L3056,"чел.")</f>
        <v>1 шт в мес.*12мес.*0,001172985/13чел.</v>
      </c>
      <c r="N3056" s="133">
        <f>'свод 1'!E225</f>
        <v>3023.6541666666667</v>
      </c>
      <c r="O3056" s="142">
        <f t="shared" si="370"/>
        <v>3.273892</v>
      </c>
      <c r="P3056" s="93"/>
      <c r="Q3056" s="93">
        <f t="shared" si="367"/>
        <v>42.560596000000004</v>
      </c>
      <c r="S3056" s="87" t="s">
        <v>108</v>
      </c>
    </row>
    <row r="3057" spans="1:19" s="94" customFormat="1" ht="31.5" x14ac:dyDescent="0.25">
      <c r="A3057" s="276"/>
      <c r="B3057" s="279"/>
      <c r="C3057" s="269"/>
      <c r="D3057" s="211" t="s">
        <v>304</v>
      </c>
      <c r="E3057" s="96" t="s">
        <v>26</v>
      </c>
      <c r="F3057" s="206" t="s">
        <v>26</v>
      </c>
      <c r="G3057" s="168">
        <f>MROUND(H3057*K3057*I3057/L3057,0.00000001)</f>
        <v>6.4063000000000002E-3</v>
      </c>
      <c r="H3057" s="182">
        <f>'свод 1'!C226</f>
        <v>71</v>
      </c>
      <c r="I3057" s="176">
        <f t="shared" si="366"/>
        <v>1.1729850000000001E-3</v>
      </c>
      <c r="J3057" s="182"/>
      <c r="K3057" s="184">
        <v>1</v>
      </c>
      <c r="L3057" s="184">
        <f>'норма часов'!$H$6</f>
        <v>13</v>
      </c>
      <c r="M3057" s="178" t="str">
        <f>CONCATENATE(H3057," ",F3057," ","*",I3057,"/",L3057,"чел.")</f>
        <v>71 шт *0,001172985/13чел.</v>
      </c>
      <c r="N3057" s="133">
        <f>'свод 1'!E226</f>
        <v>948.59014084506896</v>
      </c>
      <c r="O3057" s="142">
        <f t="shared" si="370"/>
        <v>6.0769529999999996</v>
      </c>
      <c r="P3057" s="93"/>
      <c r="Q3057" s="93">
        <f t="shared" si="367"/>
        <v>79.000388999999998</v>
      </c>
      <c r="S3057" s="128" t="s">
        <v>304</v>
      </c>
    </row>
    <row r="3058" spans="1:19" s="94" customFormat="1" ht="60" x14ac:dyDescent="0.25">
      <c r="A3058" s="276"/>
      <c r="B3058" s="279"/>
      <c r="C3058" s="269"/>
      <c r="D3058" s="208" t="s">
        <v>31</v>
      </c>
      <c r="E3058" s="96" t="s">
        <v>46</v>
      </c>
      <c r="F3058" s="206" t="s">
        <v>26</v>
      </c>
      <c r="G3058" s="168">
        <f>MROUND(H3058*K3058*I3058/L3058,0.00000001)</f>
        <v>7.9402099999999996E-3</v>
      </c>
      <c r="H3058" s="182">
        <f>'свод 1'!C136</f>
        <v>44</v>
      </c>
      <c r="I3058" s="176">
        <f t="shared" si="366"/>
        <v>1.1729850000000001E-3</v>
      </c>
      <c r="J3058" s="182"/>
      <c r="K3058" s="184">
        <v>2</v>
      </c>
      <c r="L3058" s="184">
        <f>'норма часов'!$H$6</f>
        <v>13</v>
      </c>
      <c r="M3058" s="178" t="str">
        <f>CONCATENATE(H3058," ",F3058," ","*",I3058,"/",L3058,"чел.")</f>
        <v>44 шт *0,001172985/13чел.</v>
      </c>
      <c r="N3058" s="133">
        <f>'свод 1'!E227</f>
        <v>5125.3856818181812</v>
      </c>
      <c r="O3058" s="142">
        <f t="shared" si="370"/>
        <v>40.696638999999998</v>
      </c>
      <c r="P3058" s="93"/>
      <c r="Q3058" s="93">
        <f t="shared" si="367"/>
        <v>529.05630699999995</v>
      </c>
      <c r="S3058" s="87" t="s">
        <v>31</v>
      </c>
    </row>
    <row r="3059" spans="1:19" s="94" customFormat="1" ht="30" x14ac:dyDescent="0.25">
      <c r="A3059" s="276"/>
      <c r="B3059" s="279"/>
      <c r="C3059" s="269"/>
      <c r="D3059" s="208" t="s">
        <v>109</v>
      </c>
      <c r="E3059" s="96" t="s">
        <v>45</v>
      </c>
      <c r="F3059" s="206" t="s">
        <v>211</v>
      </c>
      <c r="G3059" s="168">
        <f>MROUND(H3059*K3059*I3059/L3059,0.0000001)</f>
        <v>1.805E-4</v>
      </c>
      <c r="H3059" s="182">
        <v>1</v>
      </c>
      <c r="I3059" s="176">
        <f t="shared" si="366"/>
        <v>1.1729850000000001E-3</v>
      </c>
      <c r="J3059" s="182"/>
      <c r="K3059" s="184">
        <v>2</v>
      </c>
      <c r="L3059" s="184">
        <f>'норма часов'!$H$6</f>
        <v>13</v>
      </c>
      <c r="M3059" s="178" t="str">
        <f>CONCATENATE(H3059," ",F3059," ","в мес.","*",K3059,"*",I3059,"/",L3059,"чел.")</f>
        <v>1  система(2 раза в год (зима, лето) в мес.*2*0,001172985/13чел.</v>
      </c>
      <c r="N3059" s="133">
        <f>'свод 1'!E228</f>
        <v>9753.27</v>
      </c>
      <c r="O3059" s="142">
        <f t="shared" si="370"/>
        <v>1.7604649999999999</v>
      </c>
      <c r="P3059" s="93"/>
      <c r="Q3059" s="93">
        <f t="shared" si="367"/>
        <v>22.886044999999999</v>
      </c>
      <c r="S3059" s="87" t="s">
        <v>109</v>
      </c>
    </row>
    <row r="3060" spans="1:19" s="94" customFormat="1" ht="45" x14ac:dyDescent="0.25">
      <c r="A3060" s="276"/>
      <c r="B3060" s="279"/>
      <c r="C3060" s="269"/>
      <c r="D3060" s="208" t="s">
        <v>110</v>
      </c>
      <c r="E3060" s="96" t="s">
        <v>48</v>
      </c>
      <c r="F3060" s="206" t="s">
        <v>26</v>
      </c>
      <c r="G3060" s="168">
        <f>MROUND(H3060*K3060*I3060/L3060,0.000001)</f>
        <v>2.797E-3</v>
      </c>
      <c r="H3060" s="182">
        <f>'свод 1'!C138</f>
        <v>31</v>
      </c>
      <c r="I3060" s="176">
        <f t="shared" si="366"/>
        <v>1.1729850000000001E-3</v>
      </c>
      <c r="J3060" s="182"/>
      <c r="K3060" s="184">
        <v>1</v>
      </c>
      <c r="L3060" s="184">
        <f>'норма часов'!$H$6</f>
        <v>13</v>
      </c>
      <c r="M3060" s="178" t="str">
        <f>CONCATENATE(H3060," ",F3060," ","*",I3060,"/",L3060,"чел.")</f>
        <v>31 шт *0,001172985/13чел.</v>
      </c>
      <c r="N3060" s="133">
        <f>'свод 1'!E229</f>
        <v>13392.040967741937</v>
      </c>
      <c r="O3060" s="142">
        <f t="shared" si="370"/>
        <v>37.457538999999997</v>
      </c>
      <c r="P3060" s="93"/>
      <c r="Q3060" s="93">
        <f t="shared" si="367"/>
        <v>486.94800699999996</v>
      </c>
      <c r="S3060" s="87" t="s">
        <v>110</v>
      </c>
    </row>
    <row r="3061" spans="1:19" s="94" customFormat="1" x14ac:dyDescent="0.25">
      <c r="A3061" s="276"/>
      <c r="B3061" s="279"/>
      <c r="C3061" s="269"/>
      <c r="D3061" s="208" t="s">
        <v>111</v>
      </c>
      <c r="E3061" s="96" t="s">
        <v>48</v>
      </c>
      <c r="F3061" s="206" t="s">
        <v>26</v>
      </c>
      <c r="G3061" s="168">
        <f>MROUND(H3061*K3061*I3061/L3061,0.000000001)</f>
        <v>2.9775773000000002E-2</v>
      </c>
      <c r="H3061" s="182">
        <f>'свод 1'!C230</f>
        <v>330</v>
      </c>
      <c r="I3061" s="176">
        <f t="shared" si="366"/>
        <v>1.1729850000000001E-3</v>
      </c>
      <c r="J3061" s="182"/>
      <c r="K3061" s="184">
        <v>1</v>
      </c>
      <c r="L3061" s="184">
        <f>'норма часов'!$H$6</f>
        <v>13</v>
      </c>
      <c r="M3061" s="178" t="str">
        <f>CONCATENATE(H3061," ",F3061," ","*",I3061,"/",L3061,"чел.")</f>
        <v>330 шт *0,001172985/13чел.</v>
      </c>
      <c r="N3061" s="133">
        <f>'свод 1'!E230</f>
        <v>17624.491333333328</v>
      </c>
      <c r="O3061" s="142">
        <f t="shared" si="370"/>
        <v>524.78285299999993</v>
      </c>
      <c r="P3061" s="93"/>
      <c r="Q3061" s="93">
        <f t="shared" si="367"/>
        <v>6822.1770889999989</v>
      </c>
      <c r="S3061" s="87" t="s">
        <v>111</v>
      </c>
    </row>
    <row r="3062" spans="1:19" s="94" customFormat="1" ht="45" x14ac:dyDescent="0.25">
      <c r="A3062" s="276"/>
      <c r="B3062" s="279"/>
      <c r="C3062" s="269"/>
      <c r="D3062" s="208" t="s">
        <v>112</v>
      </c>
      <c r="E3062" s="96" t="s">
        <v>20</v>
      </c>
      <c r="F3062" s="96" t="s">
        <v>209</v>
      </c>
      <c r="G3062" s="168">
        <f t="shared" ref="G3062:G3067" si="371">MROUND(H3062*K3062*I3062/L3062,0.00000001)</f>
        <v>1.3173520000000001E-2</v>
      </c>
      <c r="H3062" s="182">
        <f>'свод 1'!C140</f>
        <v>73</v>
      </c>
      <c r="I3062" s="176">
        <f t="shared" si="366"/>
        <v>1.1729850000000001E-3</v>
      </c>
      <c r="J3062" s="182"/>
      <c r="K3062" s="184">
        <v>2</v>
      </c>
      <c r="L3062" s="184">
        <f>'норма часов'!$H$6</f>
        <v>13</v>
      </c>
      <c r="M3062" s="178" t="str">
        <f>CONCATENATE(H3062," ",F3062," ","*",I3062,"/",L3062,"чел.")</f>
        <v>73 м2 (обрабатываемая площадь) *0,001172985/13чел.</v>
      </c>
      <c r="N3062" s="133">
        <f>'свод 1'!E231</f>
        <v>5928.7278082191779</v>
      </c>
      <c r="O3062" s="142">
        <f t="shared" si="370"/>
        <v>78.102213999999989</v>
      </c>
      <c r="P3062" s="93"/>
      <c r="Q3062" s="93">
        <f t="shared" si="367"/>
        <v>1015.3287819999998</v>
      </c>
      <c r="S3062" s="87" t="s">
        <v>112</v>
      </c>
    </row>
    <row r="3063" spans="1:19" s="94" customFormat="1" ht="30" x14ac:dyDescent="0.25">
      <c r="A3063" s="276"/>
      <c r="B3063" s="279"/>
      <c r="C3063" s="269"/>
      <c r="D3063" s="208" t="s">
        <v>32</v>
      </c>
      <c r="E3063" s="96" t="s">
        <v>79</v>
      </c>
      <c r="F3063" s="206" t="s">
        <v>212</v>
      </c>
      <c r="G3063" s="168">
        <f t="shared" si="371"/>
        <v>6.4063000000000002E-3</v>
      </c>
      <c r="H3063" s="182">
        <f>'свод 1'!C141</f>
        <v>71</v>
      </c>
      <c r="I3063" s="176">
        <f t="shared" si="366"/>
        <v>1.1729850000000001E-3</v>
      </c>
      <c r="J3063" s="182"/>
      <c r="K3063" s="184">
        <v>1</v>
      </c>
      <c r="L3063" s="184">
        <f>'норма часов'!$H$6</f>
        <v>13</v>
      </c>
      <c r="M3063" s="178" t="str">
        <f>CONCATENATE(H3063," ",F3063," ","*",I3063,"/",L3063,"чел.")</f>
        <v>71 замеров(потребность) *0,001172985/13чел.</v>
      </c>
      <c r="N3063" s="133">
        <f>'свод 1'!E232</f>
        <v>12525.485211267594</v>
      </c>
      <c r="O3063" s="142">
        <f t="shared" si="370"/>
        <v>80.242015999999992</v>
      </c>
      <c r="P3063" s="93"/>
      <c r="Q3063" s="93">
        <f t="shared" si="367"/>
        <v>1043.1462079999999</v>
      </c>
      <c r="S3063" s="87" t="s">
        <v>32</v>
      </c>
    </row>
    <row r="3064" spans="1:19" s="94" customFormat="1" ht="30" x14ac:dyDescent="0.25">
      <c r="A3064" s="276"/>
      <c r="B3064" s="279"/>
      <c r="C3064" s="269"/>
      <c r="D3064" s="208" t="s">
        <v>113</v>
      </c>
      <c r="E3064" s="96" t="s">
        <v>48</v>
      </c>
      <c r="F3064" s="206" t="s">
        <v>26</v>
      </c>
      <c r="G3064" s="168">
        <f t="shared" si="371"/>
        <v>3.7896440000000003E-2</v>
      </c>
      <c r="H3064" s="182">
        <f>'свод 1'!C142</f>
        <v>35</v>
      </c>
      <c r="I3064" s="176">
        <f t="shared" si="366"/>
        <v>1.1729850000000001E-3</v>
      </c>
      <c r="J3064" s="182"/>
      <c r="K3064" s="184">
        <v>12</v>
      </c>
      <c r="L3064" s="184">
        <f>'норма часов'!$H$6</f>
        <v>13</v>
      </c>
      <c r="M3064" s="178" t="str">
        <f>CONCATENATE(H3064," ",F3064," ","в мес.","*",K3064,"мес.","*",I3064,"/",L3064,"чел.")</f>
        <v>35 шт в мес.*12мес.*0,001172985/13чел.</v>
      </c>
      <c r="N3064" s="133">
        <f>'свод 1'!E233</f>
        <v>3127.7868809523811</v>
      </c>
      <c r="O3064" s="142">
        <f t="shared" si="370"/>
        <v>118.531988</v>
      </c>
      <c r="P3064" s="93"/>
      <c r="Q3064" s="93">
        <f t="shared" si="367"/>
        <v>1540.9158439999999</v>
      </c>
      <c r="S3064" s="87" t="s">
        <v>113</v>
      </c>
    </row>
    <row r="3065" spans="1:19" s="94" customFormat="1" x14ac:dyDescent="0.25">
      <c r="A3065" s="276"/>
      <c r="B3065" s="279"/>
      <c r="C3065" s="269"/>
      <c r="D3065" s="166" t="s">
        <v>25</v>
      </c>
      <c r="E3065" s="96" t="s">
        <v>26</v>
      </c>
      <c r="F3065" s="206" t="s">
        <v>26</v>
      </c>
      <c r="G3065" s="168">
        <f t="shared" si="371"/>
        <v>5.3776850000000001E-2</v>
      </c>
      <c r="H3065" s="182">
        <f>'свод 1'!C234</f>
        <v>596</v>
      </c>
      <c r="I3065" s="176">
        <f t="shared" si="366"/>
        <v>1.1729850000000001E-3</v>
      </c>
      <c r="J3065" s="182"/>
      <c r="K3065" s="184">
        <v>1</v>
      </c>
      <c r="L3065" s="184">
        <f>'норма часов'!$H$6</f>
        <v>13</v>
      </c>
      <c r="M3065" s="178" t="str">
        <f>CONCATENATE(H3065," ",F3065," ","*",I3065,"/",L3065,"чел.")</f>
        <v>596 шт *0,001172985/13чел.</v>
      </c>
      <c r="N3065" s="133">
        <f>'свод 1'!E234</f>
        <v>434.51181208053686</v>
      </c>
      <c r="O3065" s="142">
        <f t="shared" si="370"/>
        <v>23.366676999999999</v>
      </c>
      <c r="P3065" s="93"/>
      <c r="Q3065" s="93">
        <f t="shared" si="367"/>
        <v>303.76680099999999</v>
      </c>
      <c r="S3065" s="85" t="s">
        <v>25</v>
      </c>
    </row>
    <row r="3066" spans="1:19" s="94" customFormat="1" ht="30" x14ac:dyDescent="0.25">
      <c r="A3066" s="276"/>
      <c r="B3066" s="279"/>
      <c r="C3066" s="269"/>
      <c r="D3066" s="208" t="s">
        <v>80</v>
      </c>
      <c r="E3066" s="96" t="s">
        <v>81</v>
      </c>
      <c r="F3066" s="206" t="s">
        <v>213</v>
      </c>
      <c r="G3066" s="168">
        <f t="shared" si="371"/>
        <v>6.4063000000000002E-3</v>
      </c>
      <c r="H3066" s="182">
        <f>'свод 1'!C144</f>
        <v>71</v>
      </c>
      <c r="I3066" s="176">
        <f>I3064</f>
        <v>1.1729850000000001E-3</v>
      </c>
      <c r="J3066" s="182"/>
      <c r="K3066" s="184">
        <v>1</v>
      </c>
      <c r="L3066" s="184">
        <f>'норма часов'!$H$6</f>
        <v>13</v>
      </c>
      <c r="M3066" s="178" t="str">
        <f>CONCATENATE(H3066," ",F3066," ","*",I3066,"/",L3066,"чел.")</f>
        <v>71 отключений(потребность) *0,001172985/13чел.</v>
      </c>
      <c r="N3066" s="133">
        <f>'свод 1'!E235</f>
        <v>5335.8598591549217</v>
      </c>
      <c r="O3066" s="142">
        <f t="shared" si="370"/>
        <v>34.183118999999998</v>
      </c>
      <c r="P3066" s="93"/>
      <c r="Q3066" s="93">
        <f t="shared" si="367"/>
        <v>444.38054699999998</v>
      </c>
      <c r="S3066" s="87" t="s">
        <v>80</v>
      </c>
    </row>
    <row r="3067" spans="1:19" s="94" customFormat="1" ht="47.25" x14ac:dyDescent="0.25">
      <c r="A3067" s="276"/>
      <c r="B3067" s="279"/>
      <c r="C3067" s="269"/>
      <c r="D3067" s="211" t="s">
        <v>305</v>
      </c>
      <c r="E3067" s="96" t="s">
        <v>28</v>
      </c>
      <c r="F3067" s="206" t="s">
        <v>312</v>
      </c>
      <c r="G3067" s="168">
        <f t="shared" si="371"/>
        <v>1.281261E-2</v>
      </c>
      <c r="H3067" s="182">
        <f>'свод 1'!C236</f>
        <v>71</v>
      </c>
      <c r="I3067" s="176">
        <f>I3065</f>
        <v>1.1729850000000001E-3</v>
      </c>
      <c r="J3067" s="182"/>
      <c r="K3067" s="184">
        <v>2</v>
      </c>
      <c r="L3067" s="184">
        <f>'норма часов'!$H$6</f>
        <v>13</v>
      </c>
      <c r="M3067" s="178" t="str">
        <f>CONCATENATE(H3067," ",F3067," ","в год","*",K3067," раза в год","*",I3067,"/",L3067,"чел.")</f>
        <v>71 устройство в год*2 раза в год*0,001172985/13чел.</v>
      </c>
      <c r="N3067" s="133">
        <f>'свод 1'!E236</f>
        <v>2964.3649999999984</v>
      </c>
      <c r="O3067" s="142">
        <f t="shared" si="370"/>
        <v>37.981252999999995</v>
      </c>
      <c r="P3067" s="93"/>
      <c r="Q3067" s="93">
        <f t="shared" si="367"/>
        <v>493.75628899999992</v>
      </c>
      <c r="S3067" s="128" t="s">
        <v>305</v>
      </c>
    </row>
    <row r="3068" spans="1:19" s="94" customFormat="1" ht="32.25" customHeight="1" x14ac:dyDescent="0.25">
      <c r="A3068" s="276"/>
      <c r="B3068" s="279"/>
      <c r="C3068" s="269"/>
      <c r="D3068" s="211" t="s">
        <v>306</v>
      </c>
      <c r="E3068" s="96" t="s">
        <v>26</v>
      </c>
      <c r="F3068" s="206" t="s">
        <v>26</v>
      </c>
      <c r="G3068" s="168">
        <f>MROUND(H3068*K3068*I3068/L3068,0.0000000001)</f>
        <v>6.4063026999999998E-3</v>
      </c>
      <c r="H3068" s="182">
        <f>'свод 1'!C237</f>
        <v>71</v>
      </c>
      <c r="I3068" s="176">
        <f>I3066</f>
        <v>1.1729850000000001E-3</v>
      </c>
      <c r="J3068" s="182"/>
      <c r="K3068" s="184">
        <v>1</v>
      </c>
      <c r="L3068" s="184">
        <f>'норма часов'!$H$6</f>
        <v>13</v>
      </c>
      <c r="M3068" s="178" t="str">
        <f>CONCATENATE(H3068," ",F3068," ","*",I3068,"/",L3068,"чел.")</f>
        <v>71 шт *0,001172985/13чел.</v>
      </c>
      <c r="N3068" s="133">
        <f>'свод 1'!E237</f>
        <v>6640.1699999999964</v>
      </c>
      <c r="O3068" s="142">
        <f t="shared" si="370"/>
        <v>42.538938999999999</v>
      </c>
      <c r="P3068" s="93"/>
      <c r="Q3068" s="93">
        <f t="shared" si="367"/>
        <v>553.00620700000002</v>
      </c>
      <c r="S3068" s="128" t="s">
        <v>306</v>
      </c>
    </row>
    <row r="3069" spans="1:19" s="94" customFormat="1" ht="31.5" x14ac:dyDescent="0.25">
      <c r="A3069" s="276"/>
      <c r="B3069" s="279"/>
      <c r="C3069" s="269"/>
      <c r="D3069" s="209" t="s">
        <v>307</v>
      </c>
      <c r="E3069" s="96" t="s">
        <v>26</v>
      </c>
      <c r="F3069" s="206" t="s">
        <v>26</v>
      </c>
      <c r="G3069" s="168">
        <f>MROUND(H3069*K3069*I3069/L3069,0.00000001)</f>
        <v>6.4063000000000002E-3</v>
      </c>
      <c r="H3069" s="182">
        <f>'свод 1'!C238</f>
        <v>71</v>
      </c>
      <c r="I3069" s="176">
        <f>I3064</f>
        <v>1.1729850000000001E-3</v>
      </c>
      <c r="J3069" s="182"/>
      <c r="K3069" s="184">
        <v>1</v>
      </c>
      <c r="L3069" s="184">
        <f>'норма часов'!$H$6</f>
        <v>13</v>
      </c>
      <c r="M3069" s="178" t="str">
        <f>CONCATENATE(H3069," ",F3069," ","в мес.","*",K3069,"мес.","*",I3069,"/",L3069,"чел.")</f>
        <v>71 шт в мес.*1мес.*0,001172985/13чел.</v>
      </c>
      <c r="N3069" s="133">
        <f>'свод 1'!E238</f>
        <v>11976.029859154949</v>
      </c>
      <c r="O3069" s="142">
        <f t="shared" si="370"/>
        <v>76.722039999999993</v>
      </c>
      <c r="P3069" s="93"/>
      <c r="Q3069" s="93">
        <f t="shared" si="367"/>
        <v>997.3865199999999</v>
      </c>
      <c r="S3069" s="127" t="s">
        <v>307</v>
      </c>
    </row>
    <row r="3070" spans="1:19" s="94" customFormat="1" ht="63" x14ac:dyDescent="0.25">
      <c r="A3070" s="276"/>
      <c r="B3070" s="279"/>
      <c r="C3070" s="269"/>
      <c r="D3070" s="211" t="s">
        <v>308</v>
      </c>
      <c r="E3070" s="96" t="s">
        <v>26</v>
      </c>
      <c r="F3070" s="206" t="s">
        <v>26</v>
      </c>
      <c r="G3070" s="168">
        <f>MROUND(H3070*K3070*I3070/L3070,0.00000001)</f>
        <v>9.0230000000000009E-5</v>
      </c>
      <c r="H3070" s="182">
        <f>'свод 1'!C241</f>
        <v>1</v>
      </c>
      <c r="I3070" s="176">
        <f>I3065</f>
        <v>1.1729850000000001E-3</v>
      </c>
      <c r="J3070" s="182"/>
      <c r="K3070" s="184">
        <v>1</v>
      </c>
      <c r="L3070" s="184">
        <f>'норма часов'!$H$6</f>
        <v>13</v>
      </c>
      <c r="M3070" s="178" t="str">
        <f>CONCATENATE(H3070," ",F3070," ","в год","*",K3070," раз в год","*",I3070,"/",L3070,"чел.")</f>
        <v>1 шт в год*1 раз в год*0,001172985/13чел.</v>
      </c>
      <c r="N3070" s="133">
        <f>'свод 1'!E241</f>
        <v>35572.370000000003</v>
      </c>
      <c r="O3070" s="142">
        <f t="shared" si="370"/>
        <v>3.209695</v>
      </c>
      <c r="P3070" s="93"/>
      <c r="Q3070" s="93">
        <f t="shared" si="367"/>
        <v>41.726034999999996</v>
      </c>
      <c r="S3070" s="128" t="s">
        <v>308</v>
      </c>
    </row>
    <row r="3071" spans="1:19" s="94" customFormat="1" ht="45" x14ac:dyDescent="0.25">
      <c r="A3071" s="276"/>
      <c r="B3071" s="279"/>
      <c r="C3071" s="269"/>
      <c r="D3071" s="208" t="s">
        <v>33</v>
      </c>
      <c r="E3071" s="96" t="s">
        <v>28</v>
      </c>
      <c r="F3071" s="206" t="s">
        <v>26</v>
      </c>
      <c r="G3071" s="168">
        <f>MROUND(H3071*K3071*I3071/L3071,0.00000001)</f>
        <v>7.687563E-2</v>
      </c>
      <c r="H3071" s="182">
        <f>'свод 1'!C148</f>
        <v>71</v>
      </c>
      <c r="I3071" s="176">
        <f>I3067</f>
        <v>1.1729850000000001E-3</v>
      </c>
      <c r="J3071" s="182"/>
      <c r="K3071" s="184">
        <v>12</v>
      </c>
      <c r="L3071" s="184">
        <f>'норма часов'!$H$6</f>
        <v>13</v>
      </c>
      <c r="M3071" s="178" t="str">
        <f>CONCATENATE(H3071," ",F3071," ","в мес.","*",K3071,"мес.","*",I3071,"/",L3071,"чел.")</f>
        <v>71 шт в мес.*12мес.*0,001172985/13чел.</v>
      </c>
      <c r="N3071" s="133">
        <f>'свод 1'!E239</f>
        <v>2608.6424999999977</v>
      </c>
      <c r="O3071" s="142">
        <f t="shared" si="370"/>
        <v>200.54103599999999</v>
      </c>
      <c r="P3071" s="93"/>
      <c r="Q3071" s="93">
        <f t="shared" si="367"/>
        <v>2607.0334680000001</v>
      </c>
      <c r="S3071" s="128" t="s">
        <v>311</v>
      </c>
    </row>
    <row r="3072" spans="1:19" s="92" customFormat="1" ht="30" x14ac:dyDescent="0.25">
      <c r="A3072" s="276"/>
      <c r="B3072" s="279"/>
      <c r="C3072" s="201" t="s">
        <v>256</v>
      </c>
      <c r="D3072" s="212"/>
      <c r="E3072" s="203"/>
      <c r="F3072" s="207"/>
      <c r="G3072" s="188"/>
      <c r="H3072" s="182"/>
      <c r="I3072" s="172"/>
      <c r="J3072" s="190"/>
      <c r="K3072" s="191"/>
      <c r="L3072" s="184"/>
      <c r="M3072" s="192"/>
      <c r="N3072" s="139"/>
      <c r="O3072" s="140">
        <f>SUM(O3051:O3071)</f>
        <v>2079.523925</v>
      </c>
      <c r="P3072" s="91"/>
      <c r="Q3072" s="93">
        <f t="shared" si="367"/>
        <v>0</v>
      </c>
      <c r="S3072" s="87" t="s">
        <v>33</v>
      </c>
    </row>
    <row r="3073" spans="1:17" s="94" customFormat="1" x14ac:dyDescent="0.25">
      <c r="A3073" s="276"/>
      <c r="B3073" s="279"/>
      <c r="C3073" s="198" t="s">
        <v>65</v>
      </c>
      <c r="D3073" s="208" t="s">
        <v>115</v>
      </c>
      <c r="E3073" s="96" t="s">
        <v>116</v>
      </c>
      <c r="F3073" s="206" t="s">
        <v>214</v>
      </c>
      <c r="G3073" s="168">
        <f>MROUND(H3073*K3073*I3073/L3073,0.000000001)</f>
        <v>6.4063030000000003E-3</v>
      </c>
      <c r="H3073" s="182">
        <f>'свод 1'!C149</f>
        <v>71</v>
      </c>
      <c r="I3073" s="176">
        <f>I3071</f>
        <v>1.1729850000000001E-3</v>
      </c>
      <c r="J3073" s="182"/>
      <c r="K3073" s="184">
        <v>1</v>
      </c>
      <c r="L3073" s="184">
        <f>'норма часов'!$H$6</f>
        <v>13</v>
      </c>
      <c r="M3073" s="178" t="str">
        <f>CONCATENATE(H3073," ",F3073," ","*",I3073,"/",L3073,"чел.")</f>
        <v>71 учреждений *0,001172985/13чел.</v>
      </c>
      <c r="N3073" s="133">
        <f>'свод 1'!E240</f>
        <v>61698.591549295772</v>
      </c>
      <c r="O3073" s="142">
        <f t="shared" ref="O3073:O3087" si="372">MROUND(G3073*N3073,0.000001)</f>
        <v>395.25987199999997</v>
      </c>
      <c r="P3073" s="93"/>
      <c r="Q3073" s="93">
        <f t="shared" si="367"/>
        <v>5138.3783359999998</v>
      </c>
    </row>
    <row r="3074" spans="1:17" s="94" customFormat="1" x14ac:dyDescent="0.25">
      <c r="A3074" s="276"/>
      <c r="B3074" s="279"/>
      <c r="C3074" s="269" t="s">
        <v>66</v>
      </c>
      <c r="D3074" s="208" t="s">
        <v>34</v>
      </c>
      <c r="E3074" s="96" t="s">
        <v>47</v>
      </c>
      <c r="F3074" s="206" t="s">
        <v>215</v>
      </c>
      <c r="G3074" s="168">
        <f t="shared" ref="G3074:G3080" si="373">MROUND(H3074*K3074*I3074/L3074,0.00000001)</f>
        <v>7.687563E-2</v>
      </c>
      <c r="H3074" s="182">
        <f>'свод 1'!C153</f>
        <v>71</v>
      </c>
      <c r="I3074" s="176">
        <f t="shared" si="366"/>
        <v>1.1729850000000001E-3</v>
      </c>
      <c r="J3074" s="182"/>
      <c r="K3074" s="184">
        <v>12</v>
      </c>
      <c r="L3074" s="184">
        <f>'норма часов'!$H$6</f>
        <v>13</v>
      </c>
      <c r="M3074" s="178" t="str">
        <f>CONCATENATE(H3074," ",F3074," ","в мес.","*",K3074,"мес.","*",I3074,"/",L3074,"чел.")</f>
        <v>71 зданий в мес.*12мес.*0,001172985/13чел.</v>
      </c>
      <c r="N3074" s="133">
        <f>'свод 1'!E244</f>
        <v>5107.0066549295807</v>
      </c>
      <c r="O3074" s="142">
        <f t="shared" si="372"/>
        <v>392.604354</v>
      </c>
      <c r="P3074" s="93"/>
      <c r="Q3074" s="93">
        <f t="shared" si="367"/>
        <v>5103.8566019999998</v>
      </c>
    </row>
    <row r="3075" spans="1:17" s="94" customFormat="1" x14ac:dyDescent="0.25">
      <c r="A3075" s="276"/>
      <c r="B3075" s="279"/>
      <c r="C3075" s="269"/>
      <c r="D3075" s="208" t="s">
        <v>117</v>
      </c>
      <c r="E3075" s="96" t="s">
        <v>19</v>
      </c>
      <c r="F3075" s="206" t="s">
        <v>216</v>
      </c>
      <c r="G3075" s="168">
        <f t="shared" si="373"/>
        <v>0.22449128000000002</v>
      </c>
      <c r="H3075" s="182">
        <f>'свод 1'!C154</f>
        <v>2488</v>
      </c>
      <c r="I3075" s="176">
        <f t="shared" si="366"/>
        <v>1.1729850000000001E-3</v>
      </c>
      <c r="J3075" s="182"/>
      <c r="K3075" s="184">
        <v>1</v>
      </c>
      <c r="L3075" s="184">
        <f>'норма часов'!$H$6</f>
        <v>13</v>
      </c>
      <c r="M3075" s="178" t="str">
        <f>CONCATENATE(H3075," ",F3075," ","*",I3075,"/",L3075,"чел.")</f>
        <v>2488 чел. в год *0,001172985/13чел.</v>
      </c>
      <c r="N3075" s="133">
        <f>'свод 1'!E245</f>
        <v>2015.7675361736331</v>
      </c>
      <c r="O3075" s="142">
        <f t="shared" si="372"/>
        <v>452.52223399999997</v>
      </c>
      <c r="P3075" s="93"/>
      <c r="Q3075" s="93">
        <f t="shared" si="367"/>
        <v>5882.7890419999994</v>
      </c>
    </row>
    <row r="3076" spans="1:17" s="94" customFormat="1" ht="30" x14ac:dyDescent="0.25">
      <c r="A3076" s="276"/>
      <c r="B3076" s="279"/>
      <c r="C3076" s="269"/>
      <c r="D3076" s="208" t="s">
        <v>39</v>
      </c>
      <c r="E3076" s="96" t="s">
        <v>44</v>
      </c>
      <c r="F3076" s="206" t="s">
        <v>217</v>
      </c>
      <c r="G3076" s="168">
        <f t="shared" si="373"/>
        <v>6.31607E-3</v>
      </c>
      <c r="H3076" s="182">
        <f>'свод 1'!C246</f>
        <v>70</v>
      </c>
      <c r="I3076" s="176">
        <f t="shared" ref="I3076:I3092" si="374">I3075</f>
        <v>1.1729850000000001E-3</v>
      </c>
      <c r="J3076" s="182"/>
      <c r="K3076" s="184">
        <v>1</v>
      </c>
      <c r="L3076" s="184">
        <f>'норма часов'!$H$6</f>
        <v>13</v>
      </c>
      <c r="M3076" s="178" t="str">
        <f>CONCATENATE(H3076," ",F3076," (по 1 ЭЦП на 1 учреждение. Срок сертификата ЭЦП 1 год) ","*",I3076,"/",L3076,"чел.")</f>
        <v>70 ЭЦП (по 1 ЭЦП на 1 учреждение. Срок сертификата ЭЦП 1 год) *0,001172985/13чел.</v>
      </c>
      <c r="N3076" s="133">
        <f>'свод 1'!E246</f>
        <v>8423.5399999999972</v>
      </c>
      <c r="O3076" s="142">
        <f t="shared" si="372"/>
        <v>53.203668</v>
      </c>
      <c r="P3076" s="93"/>
      <c r="Q3076" s="93">
        <f t="shared" si="367"/>
        <v>691.64768400000003</v>
      </c>
    </row>
    <row r="3077" spans="1:17" s="94" customFormat="1" ht="30" x14ac:dyDescent="0.25">
      <c r="A3077" s="276"/>
      <c r="B3077" s="279"/>
      <c r="C3077" s="269"/>
      <c r="D3077" s="208" t="s">
        <v>37</v>
      </c>
      <c r="E3077" s="96" t="s">
        <v>42</v>
      </c>
      <c r="F3077" s="206" t="s">
        <v>218</v>
      </c>
      <c r="G3077" s="168">
        <f t="shared" si="373"/>
        <v>6.31607E-3</v>
      </c>
      <c r="H3077" s="182">
        <f>'свод 1'!C156</f>
        <v>70</v>
      </c>
      <c r="I3077" s="176">
        <f t="shared" si="374"/>
        <v>1.1729850000000001E-3</v>
      </c>
      <c r="J3077" s="182"/>
      <c r="K3077" s="184">
        <v>1</v>
      </c>
      <c r="L3077" s="184">
        <f>'норма часов'!$H$6</f>
        <v>13</v>
      </c>
      <c r="M3077" s="178" t="str">
        <f>CONCATENATE(H3077," ",F3077," (по 1 отчету на 1 учреждение) ","*",I3077,"/",L3077,"чел.")</f>
        <v>70 отчетов (по 1 отчету на 1 учреждение) *0,001172985/13чел.</v>
      </c>
      <c r="N3077" s="133">
        <f>'свод 1'!E247</f>
        <v>7114.4699999999866</v>
      </c>
      <c r="O3077" s="142">
        <f t="shared" si="372"/>
        <v>44.935490999999999</v>
      </c>
      <c r="P3077" s="93"/>
      <c r="Q3077" s="93">
        <f t="shared" si="367"/>
        <v>584.161383</v>
      </c>
    </row>
    <row r="3078" spans="1:17" s="94" customFormat="1" ht="30" x14ac:dyDescent="0.25">
      <c r="A3078" s="276"/>
      <c r="B3078" s="279"/>
      <c r="C3078" s="269"/>
      <c r="D3078" s="208" t="s">
        <v>38</v>
      </c>
      <c r="E3078" s="96" t="s">
        <v>43</v>
      </c>
      <c r="F3078" s="206" t="s">
        <v>219</v>
      </c>
      <c r="G3078" s="168">
        <f t="shared" si="373"/>
        <v>3.3024039999999998E-2</v>
      </c>
      <c r="H3078" s="182">
        <f>'свод 1'!C157</f>
        <v>366</v>
      </c>
      <c r="I3078" s="176">
        <f t="shared" si="374"/>
        <v>1.1729850000000001E-3</v>
      </c>
      <c r="J3078" s="182"/>
      <c r="K3078" s="184">
        <v>1</v>
      </c>
      <c r="L3078" s="184">
        <f>'норма часов'!$H$6</f>
        <v>13</v>
      </c>
      <c r="M3078" s="178" t="str">
        <f>CONCATENATE(H3078," ",F3078," (заявленная потребность руководителями учреждений) ","*",I3078,"/",L3078,"чел.")</f>
        <v>366 мест (заявленная потребность руководителями учреждений) *0,001172985/13чел.</v>
      </c>
      <c r="N3078" s="133">
        <f>'свод 1'!E248</f>
        <v>1185.7457103825129</v>
      </c>
      <c r="O3078" s="142">
        <f t="shared" si="372"/>
        <v>39.158113999999998</v>
      </c>
      <c r="P3078" s="93"/>
      <c r="Q3078" s="93">
        <f t="shared" si="367"/>
        <v>509.05548199999998</v>
      </c>
    </row>
    <row r="3079" spans="1:17" s="94" customFormat="1" x14ac:dyDescent="0.25">
      <c r="A3079" s="276"/>
      <c r="B3079" s="279"/>
      <c r="C3079" s="269"/>
      <c r="D3079" s="208" t="s">
        <v>118</v>
      </c>
      <c r="E3079" s="96" t="s">
        <v>19</v>
      </c>
      <c r="F3079" s="206" t="s">
        <v>19</v>
      </c>
      <c r="G3079" s="168">
        <f t="shared" si="373"/>
        <v>0.22449128000000002</v>
      </c>
      <c r="H3079" s="182">
        <f>'свод 1'!C158</f>
        <v>2488</v>
      </c>
      <c r="I3079" s="176">
        <f t="shared" si="374"/>
        <v>1.1729850000000001E-3</v>
      </c>
      <c r="J3079" s="182"/>
      <c r="K3079" s="184">
        <v>1</v>
      </c>
      <c r="L3079" s="184">
        <f>'норма часов'!$H$6</f>
        <v>13</v>
      </c>
      <c r="M3079" s="178" t="str">
        <f>CONCATENATE(H3079," ",F3079," ","*",I3079,"/",L3079,"чел.")</f>
        <v>2488 чел. *0,001172985/13чел.</v>
      </c>
      <c r="N3079" s="133">
        <f>'свод 1'!E249</f>
        <v>533.58550241157548</v>
      </c>
      <c r="O3079" s="142">
        <f t="shared" si="372"/>
        <v>119.785292</v>
      </c>
      <c r="P3079" s="93"/>
      <c r="Q3079" s="93">
        <f t="shared" si="367"/>
        <v>1557.2087959999999</v>
      </c>
    </row>
    <row r="3080" spans="1:17" s="94" customFormat="1" ht="30" x14ac:dyDescent="0.25">
      <c r="A3080" s="276"/>
      <c r="B3080" s="279"/>
      <c r="C3080" s="269"/>
      <c r="D3080" s="208" t="s">
        <v>35</v>
      </c>
      <c r="E3080" s="96" t="s">
        <v>19</v>
      </c>
      <c r="F3080" s="206" t="s">
        <v>19</v>
      </c>
      <c r="G3080" s="168">
        <f t="shared" si="373"/>
        <v>1.6421789999999999E-2</v>
      </c>
      <c r="H3080" s="182">
        <f>'свод 1'!C159</f>
        <v>182</v>
      </c>
      <c r="I3080" s="176">
        <f t="shared" si="374"/>
        <v>1.1729850000000001E-3</v>
      </c>
      <c r="J3080" s="182"/>
      <c r="K3080" s="184">
        <v>1</v>
      </c>
      <c r="L3080" s="184">
        <f>'норма часов'!$H$6</f>
        <v>13</v>
      </c>
      <c r="M3080" s="178" t="str">
        <f>CONCATENATE(H3080," ",F3080," (заявленная потребность руководителями учреждений) ","*",I3080,"/",L3080,"чел.")</f>
        <v>182 чел. (заявленная потребность руководителями учреждений) *0,001172985/13чел.</v>
      </c>
      <c r="N3080" s="133">
        <f>'свод 1'!E250</f>
        <v>830.02208791208784</v>
      </c>
      <c r="O3080" s="142">
        <f t="shared" si="372"/>
        <v>13.630447999999999</v>
      </c>
      <c r="P3080" s="93"/>
      <c r="Q3080" s="93">
        <f t="shared" si="367"/>
        <v>177.19582399999999</v>
      </c>
    </row>
    <row r="3081" spans="1:17" s="94" customFormat="1" ht="30" x14ac:dyDescent="0.25">
      <c r="A3081" s="276"/>
      <c r="B3081" s="279"/>
      <c r="C3081" s="269"/>
      <c r="D3081" s="208" t="s">
        <v>36</v>
      </c>
      <c r="E3081" s="96" t="s">
        <v>19</v>
      </c>
      <c r="F3081" s="206" t="s">
        <v>19</v>
      </c>
      <c r="G3081" s="168">
        <f>MROUND(H3081*K3081*I3081/L3081,0.000000001)</f>
        <v>1.3805131E-2</v>
      </c>
      <c r="H3081" s="182">
        <f>'свод 1'!C160</f>
        <v>153</v>
      </c>
      <c r="I3081" s="176">
        <f t="shared" si="374"/>
        <v>1.1729850000000001E-3</v>
      </c>
      <c r="J3081" s="182"/>
      <c r="K3081" s="184">
        <v>1</v>
      </c>
      <c r="L3081" s="184">
        <f>'норма часов'!$H$6</f>
        <v>13</v>
      </c>
      <c r="M3081" s="178" t="str">
        <f>CONCATENATE(H3081," ",F3081," (заявленная потребность руководителями учреждений) ","*",I3081,"/",L3081,"чел.")</f>
        <v>153 чел. (заявленная потребность руководителями учреждений) *0,001172985/13чел.</v>
      </c>
      <c r="N3081" s="133">
        <f>'свод 1'!E251</f>
        <v>1778.6194771241812</v>
      </c>
      <c r="O3081" s="142">
        <f t="shared" si="372"/>
        <v>24.554074999999997</v>
      </c>
      <c r="P3081" s="93"/>
      <c r="Q3081" s="93">
        <f t="shared" si="367"/>
        <v>319.20297499999998</v>
      </c>
    </row>
    <row r="3082" spans="1:17" s="94" customFormat="1" ht="30" x14ac:dyDescent="0.25">
      <c r="A3082" s="276"/>
      <c r="B3082" s="279"/>
      <c r="C3082" s="269"/>
      <c r="D3082" s="208" t="s">
        <v>119</v>
      </c>
      <c r="E3082" s="96" t="s">
        <v>19</v>
      </c>
      <c r="F3082" s="206" t="s">
        <v>19</v>
      </c>
      <c r="G3082" s="168">
        <f>MROUND(H3082*K3082*I3082/L3082,0.000001)</f>
        <v>1.0376E-2</v>
      </c>
      <c r="H3082" s="182">
        <f>'свод 1'!C161</f>
        <v>115</v>
      </c>
      <c r="I3082" s="176">
        <f t="shared" si="374"/>
        <v>1.1729850000000001E-3</v>
      </c>
      <c r="J3082" s="182"/>
      <c r="K3082" s="184">
        <v>1</v>
      </c>
      <c r="L3082" s="184">
        <f>'норма часов'!$H$6</f>
        <v>13</v>
      </c>
      <c r="M3082" s="178" t="str">
        <f>CONCATENATE(H3082," ",F3082," (заявленная потребность руководителями учреждений) ","*",I3082,"/",L3082,"чел.")</f>
        <v>115 чел. (заявленная потребность руководителями учреждений) *0,001172985/13чел.</v>
      </c>
      <c r="N3082" s="133">
        <f>'свод 1'!E252</f>
        <v>3794.3864347826106</v>
      </c>
      <c r="O3082" s="142">
        <f t="shared" si="372"/>
        <v>39.370553999999998</v>
      </c>
      <c r="P3082" s="93"/>
      <c r="Q3082" s="93">
        <f t="shared" si="367"/>
        <v>511.81720199999995</v>
      </c>
    </row>
    <row r="3083" spans="1:17" s="94" customFormat="1" ht="31.5" x14ac:dyDescent="0.25">
      <c r="A3083" s="276"/>
      <c r="B3083" s="279"/>
      <c r="C3083" s="269"/>
      <c r="D3083" s="211" t="s">
        <v>309</v>
      </c>
      <c r="E3083" s="96" t="s">
        <v>19</v>
      </c>
      <c r="F3083" s="206" t="s">
        <v>19</v>
      </c>
      <c r="G3083" s="168">
        <f>MROUND(H3083*K3083*I3083/L3083,0.000001)</f>
        <v>0.224491</v>
      </c>
      <c r="H3083" s="182">
        <f>'свод 1'!C253</f>
        <v>2488</v>
      </c>
      <c r="I3083" s="176">
        <f t="shared" si="374"/>
        <v>1.1729850000000001E-3</v>
      </c>
      <c r="J3083" s="182"/>
      <c r="K3083" s="184">
        <v>1</v>
      </c>
      <c r="L3083" s="184">
        <f>'норма часов'!$H$6</f>
        <v>13</v>
      </c>
      <c r="M3083" s="178" t="str">
        <f>CONCATENATE(H3083," ",F3083," (заявленная потребность руководителями учреждений) ","*",I3083,"/",L3083,"чел.")</f>
        <v>2488 чел. (заявленная потребность руководителями учреждений) *0,001172985/13чел.</v>
      </c>
      <c r="N3083" s="133">
        <f>'свод 1'!E253</f>
        <v>592.87280948553052</v>
      </c>
      <c r="O3083" s="142">
        <f t="shared" si="372"/>
        <v>133.09460999999999</v>
      </c>
      <c r="P3083" s="93"/>
      <c r="Q3083" s="93">
        <f t="shared" si="367"/>
        <v>1730.22993</v>
      </c>
    </row>
    <row r="3084" spans="1:17" s="94" customFormat="1" x14ac:dyDescent="0.25">
      <c r="A3084" s="276"/>
      <c r="B3084" s="279"/>
      <c r="C3084" s="269"/>
      <c r="D3084" s="166"/>
      <c r="E3084" s="166"/>
      <c r="F3084" s="206"/>
      <c r="G3084" s="168"/>
      <c r="H3084" s="182">
        <f>'свод 1'!C163</f>
        <v>0</v>
      </c>
      <c r="I3084" s="176">
        <f t="shared" si="374"/>
        <v>1.1729850000000001E-3</v>
      </c>
      <c r="J3084" s="182"/>
      <c r="K3084" s="184">
        <v>1</v>
      </c>
      <c r="L3084" s="184">
        <f>'норма часов'!$H$6</f>
        <v>13</v>
      </c>
      <c r="M3084" s="178"/>
      <c r="N3084" s="133">
        <f>'свод 1'!E254</f>
        <v>0</v>
      </c>
      <c r="O3084" s="142">
        <f t="shared" si="372"/>
        <v>0</v>
      </c>
      <c r="P3084" s="93"/>
      <c r="Q3084" s="93">
        <f t="shared" si="367"/>
        <v>0</v>
      </c>
    </row>
    <row r="3085" spans="1:17" s="94" customFormat="1" x14ac:dyDescent="0.25">
      <c r="A3085" s="276"/>
      <c r="B3085" s="279"/>
      <c r="C3085" s="269"/>
      <c r="D3085" s="166" t="s">
        <v>287</v>
      </c>
      <c r="E3085" s="166" t="s">
        <v>26</v>
      </c>
      <c r="F3085" s="206" t="s">
        <v>26</v>
      </c>
      <c r="G3085" s="251">
        <f>MROUND(H3085*K3085*I3085/L3085,0.00000000000001)</f>
        <v>6.3160730769200001E-3</v>
      </c>
      <c r="H3085" s="182">
        <f>'свод 1'!C165</f>
        <v>70</v>
      </c>
      <c r="I3085" s="176">
        <f t="shared" si="374"/>
        <v>1.1729850000000001E-3</v>
      </c>
      <c r="J3085" s="182"/>
      <c r="K3085" s="184">
        <v>1</v>
      </c>
      <c r="L3085" s="184">
        <f>'норма часов'!$H$6</f>
        <v>13</v>
      </c>
      <c r="M3085" s="178" t="str">
        <f>CONCATENATE(H3085," ",F3085," ","*",I3085,"/",L3085,"чел.")</f>
        <v>70 шт *0,001172985/13чел.</v>
      </c>
      <c r="N3085" s="133">
        <f>'свод 1'!E256</f>
        <v>70990.589999999924</v>
      </c>
      <c r="O3085" s="142">
        <f t="shared" si="372"/>
        <v>448.381754</v>
      </c>
      <c r="P3085" s="93"/>
      <c r="Q3085" s="93">
        <f t="shared" si="367"/>
        <v>5828.962802</v>
      </c>
    </row>
    <row r="3086" spans="1:17" s="94" customFormat="1" x14ac:dyDescent="0.25">
      <c r="A3086" s="276"/>
      <c r="B3086" s="279"/>
      <c r="C3086" s="269"/>
      <c r="D3086" s="166" t="s">
        <v>284</v>
      </c>
      <c r="E3086" s="166" t="s">
        <v>26</v>
      </c>
      <c r="F3086" s="206" t="s">
        <v>26</v>
      </c>
      <c r="G3086" s="168">
        <f>MROUND(H3086*K3086*I3086/L3086,0.00000001)</f>
        <v>6.31607E-3</v>
      </c>
      <c r="H3086" s="182">
        <f>'свод 1'!C255</f>
        <v>70</v>
      </c>
      <c r="I3086" s="176">
        <f t="shared" si="374"/>
        <v>1.1729850000000001E-3</v>
      </c>
      <c r="J3086" s="182"/>
      <c r="K3086" s="184">
        <v>1</v>
      </c>
      <c r="L3086" s="184">
        <f>'норма часов'!$H$6</f>
        <v>13</v>
      </c>
      <c r="M3086" s="178" t="str">
        <f>CONCATENATE(H3086," ",F3086," ","*",I3086,"/",L3086,"чел.")</f>
        <v>70 шт *0,001172985/13чел.</v>
      </c>
      <c r="N3086" s="133">
        <f>'свод 1'!E255</f>
        <v>24000</v>
      </c>
      <c r="O3086" s="142">
        <f t="shared" si="372"/>
        <v>151.58568</v>
      </c>
      <c r="P3086" s="93"/>
      <c r="Q3086" s="93">
        <f t="shared" si="367"/>
        <v>1970.61384</v>
      </c>
    </row>
    <row r="3087" spans="1:17" s="94" customFormat="1" x14ac:dyDescent="0.25">
      <c r="A3087" s="276"/>
      <c r="B3087" s="279"/>
      <c r="C3087" s="269"/>
      <c r="D3087" s="208" t="s">
        <v>121</v>
      </c>
      <c r="E3087" s="96" t="s">
        <v>122</v>
      </c>
      <c r="F3087" s="206" t="s">
        <v>220</v>
      </c>
      <c r="G3087" s="168">
        <f>MROUND(H3087*K3087*I3087/L3087,0.00000001)</f>
        <v>6.31607E-3</v>
      </c>
      <c r="H3087" s="182">
        <f>'свод 1'!C166</f>
        <v>70</v>
      </c>
      <c r="I3087" s="176">
        <f>I3083</f>
        <v>1.1729850000000001E-3</v>
      </c>
      <c r="J3087" s="182"/>
      <c r="K3087" s="184">
        <v>1</v>
      </c>
      <c r="L3087" s="184">
        <f>'норма часов'!$H$6</f>
        <v>13</v>
      </c>
      <c r="M3087" s="178" t="str">
        <f>CONCATENATE(H3087," ",F3087," ","*",I3087,"/",L3087,"чел.")</f>
        <v>70 сайтов *0,001172985/13чел.</v>
      </c>
      <c r="N3087" s="133">
        <f>'свод 1'!E257</f>
        <v>6165.8800000000037</v>
      </c>
      <c r="O3087" s="142">
        <f t="shared" si="372"/>
        <v>38.944130000000001</v>
      </c>
      <c r="P3087" s="93"/>
      <c r="Q3087" s="93">
        <f t="shared" si="367"/>
        <v>506.27368999999999</v>
      </c>
    </row>
    <row r="3088" spans="1:17" s="92" customFormat="1" x14ac:dyDescent="0.25">
      <c r="A3088" s="276"/>
      <c r="B3088" s="279"/>
      <c r="C3088" s="201" t="s">
        <v>257</v>
      </c>
      <c r="D3088" s="212"/>
      <c r="E3088" s="203"/>
      <c r="F3088" s="207"/>
      <c r="G3088" s="188"/>
      <c r="H3088" s="182"/>
      <c r="I3088" s="172"/>
      <c r="J3088" s="190"/>
      <c r="K3088" s="191"/>
      <c r="L3088" s="184"/>
      <c r="M3088" s="192"/>
      <c r="N3088" s="139"/>
      <c r="O3088" s="140">
        <f>SUM(O3074:O3087)</f>
        <v>1951.7704039999999</v>
      </c>
      <c r="P3088" s="91"/>
      <c r="Q3088" s="93">
        <f t="shared" si="367"/>
        <v>0</v>
      </c>
    </row>
    <row r="3089" spans="1:17" s="94" customFormat="1" x14ac:dyDescent="0.25">
      <c r="A3089" s="276"/>
      <c r="B3089" s="279"/>
      <c r="C3089" s="198" t="s">
        <v>207</v>
      </c>
      <c r="D3089" s="166"/>
      <c r="E3089" s="166"/>
      <c r="F3089" s="210"/>
      <c r="G3089" s="168"/>
      <c r="H3089" s="182">
        <f>'свод 1'!C168</f>
        <v>0</v>
      </c>
      <c r="I3089" s="176">
        <f>I3087</f>
        <v>1.1729850000000001E-3</v>
      </c>
      <c r="J3089" s="182"/>
      <c r="K3089" s="184">
        <v>12</v>
      </c>
      <c r="L3089" s="184">
        <f>'норма часов'!$H$6</f>
        <v>13</v>
      </c>
      <c r="M3089" s="178"/>
      <c r="N3089" s="133"/>
      <c r="O3089" s="142">
        <f>MROUND(G3089*N3089,0.000001)</f>
        <v>0</v>
      </c>
      <c r="P3089" s="93"/>
      <c r="Q3089" s="93">
        <f t="shared" si="367"/>
        <v>0</v>
      </c>
    </row>
    <row r="3090" spans="1:17" s="94" customFormat="1" ht="30" x14ac:dyDescent="0.25">
      <c r="A3090" s="276"/>
      <c r="B3090" s="279"/>
      <c r="C3090" s="198" t="s">
        <v>67</v>
      </c>
      <c r="D3090" s="166" t="s">
        <v>124</v>
      </c>
      <c r="E3090" s="193" t="s">
        <v>26</v>
      </c>
      <c r="F3090" s="181" t="s">
        <v>26</v>
      </c>
      <c r="G3090" s="168">
        <f>MROUND(H3090*K3090*I3090/L3090,0.0000001)</f>
        <v>1.62413E-2</v>
      </c>
      <c r="H3090" s="171">
        <f>'свод 1'!C261</f>
        <v>180</v>
      </c>
      <c r="I3090" s="176">
        <f t="shared" si="374"/>
        <v>1.1729850000000001E-3</v>
      </c>
      <c r="J3090" s="182"/>
      <c r="K3090" s="184">
        <v>1</v>
      </c>
      <c r="L3090" s="184">
        <f>'норма часов'!$H$6</f>
        <v>13</v>
      </c>
      <c r="M3090" s="178" t="str">
        <f>CONCATENATE(H3090," ",F3090," ","*",I3090,"/",L3090,"чел.")</f>
        <v>180 шт *0,001172985/13чел.</v>
      </c>
      <c r="N3090" s="133">
        <f>'свод 1'!E261</f>
        <v>2331.9664444444447</v>
      </c>
      <c r="O3090" s="142">
        <f>MROUND(G3090*N3090,0.000001)</f>
        <v>37.874167</v>
      </c>
      <c r="P3090" s="93"/>
      <c r="Q3090" s="93">
        <f t="shared" si="367"/>
        <v>492.364171</v>
      </c>
    </row>
    <row r="3091" spans="1:17" s="94" customFormat="1" x14ac:dyDescent="0.25">
      <c r="A3091" s="276"/>
      <c r="B3091" s="279"/>
      <c r="C3091" s="269" t="s">
        <v>226</v>
      </c>
      <c r="D3091" s="166" t="s">
        <v>40</v>
      </c>
      <c r="E3091" s="180" t="s">
        <v>26</v>
      </c>
      <c r="F3091" s="180" t="s">
        <v>48</v>
      </c>
      <c r="G3091" s="168">
        <f>MROUND(H3091*K3091*I3091/L3091,0.000001)</f>
        <v>2.5624999999999998E-2</v>
      </c>
      <c r="H3091" s="171">
        <f>'свод 1'!C171</f>
        <v>284</v>
      </c>
      <c r="I3091" s="176">
        <f>I3087</f>
        <v>1.1729850000000001E-3</v>
      </c>
      <c r="J3091" s="182"/>
      <c r="K3091" s="184">
        <v>1</v>
      </c>
      <c r="L3091" s="184">
        <f>'норма часов'!$H$6</f>
        <v>13</v>
      </c>
      <c r="M3091" s="178" t="str">
        <f>CONCATENATE(H3091," ",F3091," ","*",I3091,"/",L3091,"чел.")</f>
        <v>284 шт. *0,001172985/13чел.</v>
      </c>
      <c r="N3091" s="133">
        <f>'свод 1'!E262</f>
        <v>770.73253521126651</v>
      </c>
      <c r="O3091" s="142">
        <f>MROUND(G3091*N3091,0.000001)</f>
        <v>19.750021</v>
      </c>
      <c r="P3091" s="93"/>
      <c r="Q3091" s="93">
        <f t="shared" si="367"/>
        <v>256.75027299999999</v>
      </c>
    </row>
    <row r="3092" spans="1:17" s="94" customFormat="1" x14ac:dyDescent="0.25">
      <c r="A3092" s="276"/>
      <c r="B3092" s="279"/>
      <c r="C3092" s="269"/>
      <c r="D3092" s="166"/>
      <c r="E3092" s="180"/>
      <c r="F3092" s="180"/>
      <c r="G3092" s="168"/>
      <c r="H3092" s="171">
        <f>'свод 1'!C263</f>
        <v>0</v>
      </c>
      <c r="I3092" s="176">
        <f t="shared" si="374"/>
        <v>1.1729850000000001E-3</v>
      </c>
      <c r="J3092" s="182"/>
      <c r="K3092" s="184">
        <v>1</v>
      </c>
      <c r="L3092" s="184">
        <f>'норма часов'!$H$6</f>
        <v>13</v>
      </c>
      <c r="M3092" s="178"/>
      <c r="N3092" s="133">
        <f>'свод 1'!E263</f>
        <v>0</v>
      </c>
      <c r="O3092" s="142">
        <f>MROUND(G3092*N3092,0.000001)</f>
        <v>0</v>
      </c>
      <c r="P3092" s="93"/>
      <c r="Q3092" s="93">
        <f t="shared" si="367"/>
        <v>0</v>
      </c>
    </row>
    <row r="3093" spans="1:17" s="92" customFormat="1" x14ac:dyDescent="0.25">
      <c r="A3093" s="277"/>
      <c r="B3093" s="280"/>
      <c r="C3093" s="201" t="s">
        <v>258</v>
      </c>
      <c r="D3093" s="194"/>
      <c r="E3093" s="186"/>
      <c r="F3093" s="186"/>
      <c r="G3093" s="188"/>
      <c r="H3093" s="171"/>
      <c r="I3093" s="172"/>
      <c r="J3093" s="190"/>
      <c r="K3093" s="191"/>
      <c r="L3093" s="191"/>
      <c r="M3093" s="192"/>
      <c r="N3093" s="139"/>
      <c r="O3093" s="140">
        <f>SUM(O3091:O3092)</f>
        <v>19.750021</v>
      </c>
      <c r="P3093" s="91"/>
      <c r="Q3093" s="93">
        <f t="shared" si="367"/>
        <v>0</v>
      </c>
    </row>
    <row r="3094" spans="1:17" s="94" customFormat="1" x14ac:dyDescent="0.25">
      <c r="A3094" s="275" t="str">
        <f>CONCATENATE('норма часов'!$B$7,",  ",'норма часов'!$C$7,", ",'норма часов'!$D$7,", ",'норма часов'!$F$7)</f>
        <v>Присмотр и уход,  дети-инвалиды, от 3 лет до 8 лет, группа полного дня</v>
      </c>
      <c r="B3094" s="278" t="str">
        <f>'норма часов'!$A$7</f>
        <v>880900О.99.0.ББ08АА08000</v>
      </c>
      <c r="C3094" s="170"/>
      <c r="D3094" s="290" t="s">
        <v>15</v>
      </c>
      <c r="E3094" s="290"/>
      <c r="F3094" s="290"/>
      <c r="G3094" s="291"/>
      <c r="H3094" s="213"/>
      <c r="I3094" s="214"/>
      <c r="J3094" s="213"/>
      <c r="K3094" s="215"/>
      <c r="L3094" s="215"/>
      <c r="M3094" s="216"/>
      <c r="N3094" s="133"/>
      <c r="O3094" s="140">
        <f>O3095+O3100+O3111</f>
        <v>47327.374262999991</v>
      </c>
      <c r="P3094" s="93"/>
      <c r="Q3094" s="93">
        <f t="shared" si="367"/>
        <v>0</v>
      </c>
    </row>
    <row r="3095" spans="1:17" s="94" customFormat="1" x14ac:dyDescent="0.25">
      <c r="A3095" s="276"/>
      <c r="B3095" s="279"/>
      <c r="C3095" s="167"/>
      <c r="D3095" s="283" t="s">
        <v>49</v>
      </c>
      <c r="E3095" s="283"/>
      <c r="F3095" s="283"/>
      <c r="G3095" s="284"/>
      <c r="H3095" s="171"/>
      <c r="I3095" s="176"/>
      <c r="J3095" s="171"/>
      <c r="K3095" s="177"/>
      <c r="L3095" s="177"/>
      <c r="M3095" s="178"/>
      <c r="N3095" s="133"/>
      <c r="O3095" s="140">
        <f>O3097+O3099</f>
        <v>19794.099034999999</v>
      </c>
      <c r="P3095" s="93"/>
      <c r="Q3095" s="93">
        <f t="shared" si="367"/>
        <v>0</v>
      </c>
    </row>
    <row r="3096" spans="1:17" s="94" customFormat="1" x14ac:dyDescent="0.25">
      <c r="A3096" s="276"/>
      <c r="B3096" s="279"/>
      <c r="C3096" s="167">
        <v>211</v>
      </c>
      <c r="D3096" s="179" t="s">
        <v>73</v>
      </c>
      <c r="E3096" s="180" t="s">
        <v>87</v>
      </c>
      <c r="F3096" s="181" t="s">
        <v>87</v>
      </c>
      <c r="G3096" s="168">
        <f>MROUND(H3096*K3096*I3096/L3096,0.00000001)</f>
        <v>0.81693908999999998</v>
      </c>
      <c r="H3096" s="182">
        <f>H3001</f>
        <v>754.5</v>
      </c>
      <c r="I3096" s="183">
        <f>'норма часов'!$K$7</f>
        <v>6.1356150000000005E-3</v>
      </c>
      <c r="J3096" s="182"/>
      <c r="K3096" s="184">
        <v>12</v>
      </c>
      <c r="L3096" s="184">
        <f>'норма часов'!$H$7</f>
        <v>68</v>
      </c>
      <c r="M3096" s="178" t="str">
        <f>CONCATENATE(H3096," ",F3096," ","в мес.","*",K3096,"мес.","*",I3096,"/",L3096,"чел.")</f>
        <v>754,5 шт. ед в мес.*12мес.*0,006135615/68чел.</v>
      </c>
      <c r="N3096" s="133">
        <f>N3001</f>
        <v>18609.515968632655</v>
      </c>
      <c r="O3096" s="141">
        <f>MROUND(G3096*N3096,0.000001)</f>
        <v>15202.841041</v>
      </c>
      <c r="P3096" s="93"/>
      <c r="Q3096" s="93">
        <f t="shared" si="367"/>
        <v>1033793.190788</v>
      </c>
    </row>
    <row r="3097" spans="1:17" s="94" customFormat="1" x14ac:dyDescent="0.25">
      <c r="A3097" s="276"/>
      <c r="B3097" s="279"/>
      <c r="C3097" s="170" t="s">
        <v>249</v>
      </c>
      <c r="D3097" s="179"/>
      <c r="E3097" s="180"/>
      <c r="F3097" s="181"/>
      <c r="G3097" s="168"/>
      <c r="H3097" s="182"/>
      <c r="I3097" s="217"/>
      <c r="J3097" s="182"/>
      <c r="K3097" s="184"/>
      <c r="L3097" s="184"/>
      <c r="M3097" s="178"/>
      <c r="N3097" s="133"/>
      <c r="O3097" s="140">
        <f>SUM(O3096)</f>
        <v>15202.841041</v>
      </c>
      <c r="P3097" s="93"/>
      <c r="Q3097" s="93">
        <f t="shared" si="367"/>
        <v>0</v>
      </c>
    </row>
    <row r="3098" spans="1:17" s="94" customFormat="1" x14ac:dyDescent="0.25">
      <c r="A3098" s="276"/>
      <c r="B3098" s="279"/>
      <c r="C3098" s="167">
        <v>213</v>
      </c>
      <c r="D3098" s="179" t="s">
        <v>74</v>
      </c>
      <c r="E3098" s="180" t="s">
        <v>75</v>
      </c>
      <c r="F3098" s="181"/>
      <c r="G3098" s="168">
        <v>30.2</v>
      </c>
      <c r="H3098" s="171"/>
      <c r="I3098" s="176">
        <f>I3096</f>
        <v>6.1356150000000005E-3</v>
      </c>
      <c r="J3098" s="171"/>
      <c r="K3098" s="177">
        <v>12</v>
      </c>
      <c r="L3098" s="184">
        <f>'норма часов'!$H$7</f>
        <v>68</v>
      </c>
      <c r="M3098" s="178"/>
      <c r="N3098" s="133"/>
      <c r="O3098" s="142">
        <f>MROUND(O3096*0.302,0.000001)</f>
        <v>4591.2579939999996</v>
      </c>
      <c r="P3098" s="93"/>
      <c r="Q3098" s="93">
        <f t="shared" ref="Q3098:Q3166" si="375">O3098*L3098</f>
        <v>312205.54359199997</v>
      </c>
    </row>
    <row r="3099" spans="1:17" s="94" customFormat="1" x14ac:dyDescent="0.25">
      <c r="A3099" s="276"/>
      <c r="B3099" s="279"/>
      <c r="C3099" s="170" t="s">
        <v>250</v>
      </c>
      <c r="D3099" s="179"/>
      <c r="E3099" s="180"/>
      <c r="F3099" s="181"/>
      <c r="G3099" s="168"/>
      <c r="H3099" s="171"/>
      <c r="I3099" s="176"/>
      <c r="J3099" s="171"/>
      <c r="K3099" s="177"/>
      <c r="L3099" s="184"/>
      <c r="M3099" s="178"/>
      <c r="N3099" s="133"/>
      <c r="O3099" s="140">
        <f>SUM(O3098)</f>
        <v>4591.2579939999996</v>
      </c>
      <c r="P3099" s="93"/>
      <c r="Q3099" s="93">
        <f t="shared" si="375"/>
        <v>0</v>
      </c>
    </row>
    <row r="3100" spans="1:17" s="94" customFormat="1" x14ac:dyDescent="0.25">
      <c r="A3100" s="276"/>
      <c r="B3100" s="279"/>
      <c r="C3100" s="167"/>
      <c r="D3100" s="285" t="s">
        <v>50</v>
      </c>
      <c r="E3100" s="285"/>
      <c r="F3100" s="285"/>
      <c r="G3100" s="284"/>
      <c r="H3100" s="171"/>
      <c r="I3100" s="176">
        <f>I3098</f>
        <v>6.1356150000000005E-3</v>
      </c>
      <c r="J3100" s="171"/>
      <c r="K3100" s="177"/>
      <c r="L3100" s="184"/>
      <c r="M3100" s="178"/>
      <c r="N3100" s="133"/>
      <c r="O3100" s="140">
        <f>O3104+O3105+O3106+O3107+O3108++O3109</f>
        <v>27533.275227999995</v>
      </c>
      <c r="P3100" s="93"/>
      <c r="Q3100" s="93">
        <f t="shared" si="375"/>
        <v>0</v>
      </c>
    </row>
    <row r="3101" spans="1:17" s="94" customFormat="1" x14ac:dyDescent="0.25">
      <c r="A3101" s="276"/>
      <c r="B3101" s="279"/>
      <c r="C3101" s="270" t="s">
        <v>67</v>
      </c>
      <c r="D3101" s="166"/>
      <c r="E3101" s="193"/>
      <c r="F3101" s="181"/>
      <c r="G3101" s="168"/>
      <c r="H3101" s="171">
        <f>H3006</f>
        <v>0</v>
      </c>
      <c r="I3101" s="176">
        <f t="shared" ref="I3101:I3170" si="376">I3100</f>
        <v>6.1356150000000005E-3</v>
      </c>
      <c r="J3101" s="182"/>
      <c r="K3101" s="184">
        <v>1</v>
      </c>
      <c r="L3101" s="184">
        <f>'норма часов'!$H$7</f>
        <v>68</v>
      </c>
      <c r="M3101" s="178"/>
      <c r="N3101" s="133">
        <f>N3006</f>
        <v>0</v>
      </c>
      <c r="O3101" s="142">
        <f>MROUND(G3101*N3101,0.000001)</f>
        <v>0</v>
      </c>
      <c r="P3101" s="93"/>
      <c r="Q3101" s="93">
        <f t="shared" si="375"/>
        <v>0</v>
      </c>
    </row>
    <row r="3102" spans="1:17" s="94" customFormat="1" x14ac:dyDescent="0.25">
      <c r="A3102" s="276"/>
      <c r="B3102" s="279"/>
      <c r="C3102" s="270"/>
      <c r="D3102" s="166"/>
      <c r="E3102" s="193"/>
      <c r="F3102" s="181"/>
      <c r="G3102" s="168"/>
      <c r="H3102" s="171">
        <f>H3007</f>
        <v>0</v>
      </c>
      <c r="I3102" s="176">
        <f t="shared" si="376"/>
        <v>6.1356150000000005E-3</v>
      </c>
      <c r="J3102" s="182"/>
      <c r="K3102" s="184">
        <v>1</v>
      </c>
      <c r="L3102" s="184">
        <f>'норма часов'!$H$7</f>
        <v>68</v>
      </c>
      <c r="M3102" s="178"/>
      <c r="N3102" s="133">
        <f>N3007</f>
        <v>0</v>
      </c>
      <c r="O3102" s="142">
        <f>MROUND(G3102*N3102,0.000001)</f>
        <v>0</v>
      </c>
      <c r="P3102" s="93"/>
      <c r="Q3102" s="93">
        <f t="shared" si="375"/>
        <v>0</v>
      </c>
    </row>
    <row r="3103" spans="1:17" s="94" customFormat="1" x14ac:dyDescent="0.25">
      <c r="A3103" s="276"/>
      <c r="B3103" s="279"/>
      <c r="C3103" s="270"/>
      <c r="D3103" s="166"/>
      <c r="E3103" s="193"/>
      <c r="F3103" s="181"/>
      <c r="G3103" s="168"/>
      <c r="H3103" s="171">
        <f>H3008</f>
        <v>0</v>
      </c>
      <c r="I3103" s="176">
        <f t="shared" si="376"/>
        <v>6.1356150000000005E-3</v>
      </c>
      <c r="J3103" s="182"/>
      <c r="K3103" s="184">
        <v>1</v>
      </c>
      <c r="L3103" s="184">
        <f>'норма часов'!$H$7</f>
        <v>68</v>
      </c>
      <c r="M3103" s="178"/>
      <c r="N3103" s="133">
        <f>N3008</f>
        <v>0</v>
      </c>
      <c r="O3103" s="142">
        <f>MROUND(G3103*N3103,0.000001)</f>
        <v>0</v>
      </c>
      <c r="P3103" s="93"/>
      <c r="Q3103" s="93">
        <f t="shared" si="375"/>
        <v>0</v>
      </c>
    </row>
    <row r="3104" spans="1:17" s="94" customFormat="1" x14ac:dyDescent="0.25">
      <c r="A3104" s="276"/>
      <c r="B3104" s="279"/>
      <c r="C3104" s="170" t="s">
        <v>251</v>
      </c>
      <c r="D3104" s="166"/>
      <c r="E3104" s="193"/>
      <c r="F3104" s="181"/>
      <c r="G3104" s="168"/>
      <c r="H3104" s="171"/>
      <c r="I3104" s="176"/>
      <c r="J3104" s="182"/>
      <c r="K3104" s="184"/>
      <c r="L3104" s="184"/>
      <c r="M3104" s="178"/>
      <c r="N3104" s="133"/>
      <c r="O3104" s="140">
        <f>SUM(O3101:O3103)</f>
        <v>0</v>
      </c>
      <c r="P3104" s="93"/>
      <c r="Q3104" s="93">
        <f t="shared" si="375"/>
        <v>0</v>
      </c>
    </row>
    <row r="3105" spans="1:17" s="94" customFormat="1" x14ac:dyDescent="0.25">
      <c r="A3105" s="276"/>
      <c r="B3105" s="279"/>
      <c r="C3105" s="167" t="s">
        <v>91</v>
      </c>
      <c r="D3105" s="166"/>
      <c r="E3105" s="180"/>
      <c r="F3105" s="181"/>
      <c r="G3105" s="168"/>
      <c r="H3105" s="171"/>
      <c r="I3105" s="176">
        <f>I3103</f>
        <v>6.1356150000000005E-3</v>
      </c>
      <c r="J3105" s="182"/>
      <c r="K3105" s="184"/>
      <c r="L3105" s="184"/>
      <c r="M3105" s="178"/>
      <c r="N3105" s="133"/>
      <c r="O3105" s="142">
        <f>MROUND(G3105*N3105,0.000001)</f>
        <v>0</v>
      </c>
      <c r="P3105" s="93"/>
      <c r="Q3105" s="93">
        <f t="shared" si="375"/>
        <v>0</v>
      </c>
    </row>
    <row r="3106" spans="1:17" s="94" customFormat="1" ht="30" x14ac:dyDescent="0.25">
      <c r="A3106" s="276"/>
      <c r="B3106" s="279"/>
      <c r="C3106" s="167" t="s">
        <v>93</v>
      </c>
      <c r="D3106" s="218" t="s">
        <v>94</v>
      </c>
      <c r="E3106" s="180" t="s">
        <v>95</v>
      </c>
      <c r="F3106" s="181" t="s">
        <v>95</v>
      </c>
      <c r="G3106" s="196">
        <f>G3011</f>
        <v>247</v>
      </c>
      <c r="H3106" s="171">
        <f>H3011</f>
        <v>247</v>
      </c>
      <c r="I3106" s="176">
        <f t="shared" si="376"/>
        <v>6.1356150000000005E-3</v>
      </c>
      <c r="J3106" s="182"/>
      <c r="K3106" s="184">
        <v>1</v>
      </c>
      <c r="L3106" s="184">
        <f>'норма часов'!$H$7</f>
        <v>68</v>
      </c>
      <c r="M3106" s="178" t="str">
        <f>CONCATENATE(G3106,"- фактичесое посещение 1 ребенка в год")</f>
        <v>247- фактичесое посещение 1 ребенка в год</v>
      </c>
      <c r="N3106" s="133">
        <f>N3011</f>
        <v>103.30800858029397</v>
      </c>
      <c r="O3106" s="142">
        <f>MROUND(G3106*N3106,0.000001)</f>
        <v>25517.078118999998</v>
      </c>
      <c r="P3106" s="93"/>
      <c r="Q3106" s="93">
        <f t="shared" si="375"/>
        <v>1735161.3120919999</v>
      </c>
    </row>
    <row r="3107" spans="1:17" s="94" customFormat="1" ht="30" x14ac:dyDescent="0.25">
      <c r="A3107" s="276"/>
      <c r="B3107" s="279"/>
      <c r="C3107" s="167" t="s">
        <v>96</v>
      </c>
      <c r="D3107" s="166" t="s">
        <v>97</v>
      </c>
      <c r="E3107" s="180" t="s">
        <v>98</v>
      </c>
      <c r="F3107" s="181" t="s">
        <v>203</v>
      </c>
      <c r="G3107" s="168">
        <f>MROUND(H3107*K3107*I3107/L3107,0.000001)</f>
        <v>1.8045929999999999</v>
      </c>
      <c r="H3107" s="171">
        <f>H3012</f>
        <v>20000</v>
      </c>
      <c r="I3107" s="176">
        <f t="shared" si="376"/>
        <v>6.1356150000000005E-3</v>
      </c>
      <c r="J3107" s="182"/>
      <c r="K3107" s="184">
        <v>1</v>
      </c>
      <c r="L3107" s="184">
        <f>'норма часов'!$H$7</f>
        <v>68</v>
      </c>
      <c r="M3107" s="178" t="str">
        <f>CONCATENATE(H3107," ",F3107," ","*",I3107,"/",L3107,"чел.")</f>
        <v>20000 компл. *0,006135615/68чел.</v>
      </c>
      <c r="N3107" s="133">
        <f>N3012</f>
        <v>418.36548000000005</v>
      </c>
      <c r="O3107" s="142">
        <f>MROUND(G3107*N3107,0.000001)</f>
        <v>754.97941700000001</v>
      </c>
      <c r="P3107" s="93"/>
      <c r="Q3107" s="93">
        <f t="shared" si="375"/>
        <v>51338.600356000003</v>
      </c>
    </row>
    <row r="3108" spans="1:17" s="94" customFormat="1" ht="30" x14ac:dyDescent="0.25">
      <c r="A3108" s="276"/>
      <c r="B3108" s="279"/>
      <c r="C3108" s="270" t="s">
        <v>85</v>
      </c>
      <c r="D3108" s="166" t="s">
        <v>99</v>
      </c>
      <c r="E3108" s="180" t="s">
        <v>202</v>
      </c>
      <c r="F3108" s="181" t="s">
        <v>204</v>
      </c>
      <c r="G3108" s="168">
        <f>MROUND(H3108*K3108*I3108/L3108,0.000001)</f>
        <v>0.543543</v>
      </c>
      <c r="H3108" s="171">
        <f>H3013</f>
        <v>502</v>
      </c>
      <c r="I3108" s="176">
        <f t="shared" si="376"/>
        <v>6.1356150000000005E-3</v>
      </c>
      <c r="J3108" s="182"/>
      <c r="K3108" s="184">
        <v>12</v>
      </c>
      <c r="L3108" s="184">
        <f>'норма часов'!$H$7</f>
        <v>68</v>
      </c>
      <c r="M3108" s="178" t="str">
        <f>CONCATENATE(H3108," ",F3108," ","*",I3108,"/",L3108,"чел.")</f>
        <v>502 гр. *0,006135615/68чел.</v>
      </c>
      <c r="N3108" s="133">
        <f>N3013</f>
        <v>2320.3641517264273</v>
      </c>
      <c r="O3108" s="142">
        <f>MROUND(G3108*N3108,0.000001)</f>
        <v>1261.2176919999999</v>
      </c>
      <c r="P3108" s="93"/>
      <c r="Q3108" s="93">
        <f t="shared" si="375"/>
        <v>85762.80305599999</v>
      </c>
    </row>
    <row r="3109" spans="1:17" s="94" customFormat="1" x14ac:dyDescent="0.25">
      <c r="A3109" s="276"/>
      <c r="B3109" s="279"/>
      <c r="C3109" s="270"/>
      <c r="D3109" s="166"/>
      <c r="E3109" s="180"/>
      <c r="F3109" s="181"/>
      <c r="G3109" s="168"/>
      <c r="H3109" s="171">
        <f>H3014</f>
        <v>0</v>
      </c>
      <c r="I3109" s="176">
        <f t="shared" si="376"/>
        <v>6.1356150000000005E-3</v>
      </c>
      <c r="J3109" s="182"/>
      <c r="K3109" s="184">
        <v>1</v>
      </c>
      <c r="L3109" s="184">
        <f>'норма часов'!$H$7</f>
        <v>68</v>
      </c>
      <c r="M3109" s="178"/>
      <c r="N3109" s="133">
        <f>N3014</f>
        <v>0</v>
      </c>
      <c r="O3109" s="142">
        <f>MROUND(G3109*N3109,0.000001)</f>
        <v>0</v>
      </c>
      <c r="P3109" s="93"/>
      <c r="Q3109" s="93">
        <f t="shared" si="375"/>
        <v>0</v>
      </c>
    </row>
    <row r="3110" spans="1:17" s="94" customFormat="1" x14ac:dyDescent="0.25">
      <c r="A3110" s="276"/>
      <c r="B3110" s="279"/>
      <c r="C3110" s="170" t="s">
        <v>259</v>
      </c>
      <c r="D3110" s="283"/>
      <c r="E3110" s="283"/>
      <c r="F3110" s="283"/>
      <c r="G3110" s="284"/>
      <c r="H3110" s="171"/>
      <c r="I3110" s="176">
        <f t="shared" si="376"/>
        <v>6.1356150000000005E-3</v>
      </c>
      <c r="J3110" s="171"/>
      <c r="K3110" s="177"/>
      <c r="L3110" s="184"/>
      <c r="M3110" s="197"/>
      <c r="N3110" s="133"/>
      <c r="O3110" s="140">
        <f>O3108+O3109</f>
        <v>1261.2176919999999</v>
      </c>
      <c r="P3110" s="93"/>
      <c r="Q3110" s="93">
        <f t="shared" si="375"/>
        <v>0</v>
      </c>
    </row>
    <row r="3111" spans="1:17" s="94" customFormat="1" x14ac:dyDescent="0.25">
      <c r="A3111" s="276"/>
      <c r="B3111" s="279"/>
      <c r="C3111" s="167"/>
      <c r="D3111" s="283" t="s">
        <v>51</v>
      </c>
      <c r="E3111" s="283"/>
      <c r="F3111" s="283"/>
      <c r="G3111" s="284"/>
      <c r="H3111" s="171"/>
      <c r="I3111" s="176">
        <f t="shared" si="376"/>
        <v>6.1356150000000005E-3</v>
      </c>
      <c r="J3111" s="171"/>
      <c r="K3111" s="177"/>
      <c r="L3111" s="184"/>
      <c r="M3111" s="197"/>
      <c r="N3111" s="133"/>
      <c r="O3111" s="142"/>
      <c r="P3111" s="93"/>
      <c r="Q3111" s="93">
        <f t="shared" si="375"/>
        <v>0</v>
      </c>
    </row>
    <row r="3112" spans="1:17" s="94" customFormat="1" x14ac:dyDescent="0.25">
      <c r="A3112" s="276"/>
      <c r="B3112" s="279"/>
      <c r="C3112" s="170"/>
      <c r="D3112" s="286" t="s">
        <v>5</v>
      </c>
      <c r="E3112" s="286"/>
      <c r="F3112" s="286"/>
      <c r="G3112" s="287"/>
      <c r="H3112" s="171"/>
      <c r="I3112" s="176">
        <f t="shared" si="376"/>
        <v>6.1356150000000005E-3</v>
      </c>
      <c r="J3112" s="171"/>
      <c r="K3112" s="177"/>
      <c r="L3112" s="184"/>
      <c r="M3112" s="197"/>
      <c r="N3112" s="133"/>
      <c r="O3112" s="140">
        <f>O3113+O3123+O3129+O3131+O3133+O3135+O3137</f>
        <v>30294.54795457517</v>
      </c>
      <c r="P3112" s="93"/>
      <c r="Q3112" s="93">
        <f t="shared" si="375"/>
        <v>0</v>
      </c>
    </row>
    <row r="3113" spans="1:17" s="94" customFormat="1" x14ac:dyDescent="0.25">
      <c r="A3113" s="276"/>
      <c r="B3113" s="279"/>
      <c r="C3113" s="198" t="s">
        <v>57</v>
      </c>
      <c r="D3113" s="286" t="s">
        <v>6</v>
      </c>
      <c r="E3113" s="286"/>
      <c r="F3113" s="286"/>
      <c r="G3113" s="287"/>
      <c r="H3113" s="182"/>
      <c r="I3113" s="176">
        <f t="shared" si="376"/>
        <v>6.1356150000000005E-3</v>
      </c>
      <c r="J3113" s="182"/>
      <c r="K3113" s="184"/>
      <c r="L3113" s="184"/>
      <c r="M3113" s="197"/>
      <c r="N3113" s="133"/>
      <c r="O3113" s="140">
        <f>O3114+O3115+O3119+O3122</f>
        <v>18168.289824575168</v>
      </c>
      <c r="P3113" s="93"/>
      <c r="Q3113" s="93">
        <f t="shared" si="375"/>
        <v>0</v>
      </c>
    </row>
    <row r="3114" spans="1:17" s="94" customFormat="1" ht="30" x14ac:dyDescent="0.25">
      <c r="A3114" s="276"/>
      <c r="B3114" s="279"/>
      <c r="C3114" s="198" t="s">
        <v>59</v>
      </c>
      <c r="D3114" s="166" t="s">
        <v>7</v>
      </c>
      <c r="E3114" s="199" t="s">
        <v>8</v>
      </c>
      <c r="F3114" s="199" t="s">
        <v>8</v>
      </c>
      <c r="G3114" s="168">
        <f>MROUND(H3114*K3114*I3114/L3114,0.000001)</f>
        <v>351.126127</v>
      </c>
      <c r="H3114" s="219">
        <f>H3019</f>
        <v>3891472.4332458824</v>
      </c>
      <c r="I3114" s="176">
        <f t="shared" si="376"/>
        <v>6.1356150000000005E-3</v>
      </c>
      <c r="J3114" s="182"/>
      <c r="K3114" s="184">
        <v>1</v>
      </c>
      <c r="L3114" s="184">
        <f>'норма часов'!$H$7</f>
        <v>68</v>
      </c>
      <c r="M3114" s="178" t="str">
        <f>CONCATENATE(H3114," ",F3114,"(лимиты выделенные УЖКХ) ","*",I3114,"/",L3114,"чел.")</f>
        <v>3891472,43324588 кВт час.(лимиты выделенные УЖКХ) *0,006135615/68чел.</v>
      </c>
      <c r="N3114" s="133">
        <f>N3019</f>
        <v>11.336912949220538</v>
      </c>
      <c r="O3114" s="142">
        <f>MROUND(G3114*N3114,0.000001)</f>
        <v>3980.6863359999998</v>
      </c>
      <c r="P3114" s="93"/>
      <c r="Q3114" s="93">
        <f t="shared" si="375"/>
        <v>270686.67084799998</v>
      </c>
    </row>
    <row r="3115" spans="1:17" s="94" customFormat="1" ht="30" x14ac:dyDescent="0.25">
      <c r="A3115" s="276"/>
      <c r="B3115" s="279"/>
      <c r="C3115" s="198" t="s">
        <v>60</v>
      </c>
      <c r="D3115" s="166" t="s">
        <v>9</v>
      </c>
      <c r="E3115" s="199" t="s">
        <v>10</v>
      </c>
      <c r="F3115" s="199" t="s">
        <v>10</v>
      </c>
      <c r="G3115" s="168">
        <f>MROUND(H3115*K3115*I3115/L3115,0.0000001)</f>
        <v>2.6889016999999997</v>
      </c>
      <c r="H3115" s="182">
        <f>H3020</f>
        <v>29800.65</v>
      </c>
      <c r="I3115" s="176">
        <f t="shared" si="376"/>
        <v>6.1356150000000005E-3</v>
      </c>
      <c r="J3115" s="182"/>
      <c r="K3115" s="184">
        <v>1</v>
      </c>
      <c r="L3115" s="184">
        <f>'норма часов'!$H$7</f>
        <v>68</v>
      </c>
      <c r="M3115" s="178" t="str">
        <f>CONCATENATE(H3115," ",F3115,"(лимиты выделенные УЖКХ) ","*",I3115,"/",L3115,"чел.")</f>
        <v>29800,65 Гкал(лимиты выделенные УЖКХ) *0,006135615/68чел.</v>
      </c>
      <c r="N3115" s="133">
        <f>N3020</f>
        <v>3104.576696817016</v>
      </c>
      <c r="O3115" s="142">
        <f>MROUND(G3115*N3115,0.000001)</f>
        <v>8347.9015579999996</v>
      </c>
      <c r="P3115" s="93"/>
      <c r="Q3115" s="93">
        <f t="shared" si="375"/>
        <v>567657.30594400002</v>
      </c>
    </row>
    <row r="3116" spans="1:17" s="94" customFormat="1" ht="30" x14ac:dyDescent="0.25">
      <c r="A3116" s="276"/>
      <c r="B3116" s="279"/>
      <c r="C3116" s="269" t="s">
        <v>61</v>
      </c>
      <c r="D3116" s="166" t="s">
        <v>12</v>
      </c>
      <c r="E3116" s="200" t="s">
        <v>11</v>
      </c>
      <c r="F3116" s="200" t="s">
        <v>11</v>
      </c>
      <c r="G3116" s="220">
        <f>MROUND(H3116*K3116*I3116/L3116,0.000000001)</f>
        <v>20.557648003000001</v>
      </c>
      <c r="H3116" s="182">
        <f>H3021</f>
        <v>227836.99175999995</v>
      </c>
      <c r="I3116" s="176">
        <f t="shared" si="376"/>
        <v>6.1356150000000005E-3</v>
      </c>
      <c r="J3116" s="182"/>
      <c r="K3116" s="184">
        <v>1</v>
      </c>
      <c r="L3116" s="184">
        <f>'норма часов'!$H$7</f>
        <v>68</v>
      </c>
      <c r="M3116" s="178" t="str">
        <f>CONCATENATE(H3116," ",F3116,"(лимиты выделенные УЖКХ) ","*",I3116,"/",L3116,"чел.")</f>
        <v>227836,99176 м3(лимиты выделенные УЖКХ) *0,006135615/68чел.</v>
      </c>
      <c r="N3116" s="133">
        <f>N3021</f>
        <v>56.382747200000004</v>
      </c>
      <c r="O3116" s="142">
        <f>MROUND(G3116*N3116,0.000001)</f>
        <v>1159.0966699999999</v>
      </c>
      <c r="P3116" s="93"/>
      <c r="Q3116" s="93">
        <f t="shared" si="375"/>
        <v>78818.57355999999</v>
      </c>
    </row>
    <row r="3117" spans="1:17" s="94" customFormat="1" ht="30" x14ac:dyDescent="0.25">
      <c r="A3117" s="276"/>
      <c r="B3117" s="279"/>
      <c r="C3117" s="269"/>
      <c r="D3117" s="166" t="s">
        <v>17</v>
      </c>
      <c r="E3117" s="200" t="s">
        <v>11</v>
      </c>
      <c r="F3117" s="200" t="s">
        <v>11</v>
      </c>
      <c r="G3117" s="168">
        <f>MROUND(H3117*K3117*I3117/L3117,0.0000000000001)</f>
        <v>2.8161183688699999E-2</v>
      </c>
      <c r="H3117" s="182">
        <f>H3022</f>
        <v>26.008809369960769</v>
      </c>
      <c r="I3117" s="176">
        <f t="shared" si="376"/>
        <v>6.1356150000000005E-3</v>
      </c>
      <c r="J3117" s="182"/>
      <c r="K3117" s="184">
        <v>12</v>
      </c>
      <c r="L3117" s="184">
        <f>'норма часов'!$H$7</f>
        <v>68</v>
      </c>
      <c r="M3117" s="178" t="str">
        <f>CONCATENATE(H3117," ",F3117,"(лимиты выделенные УЖКХ) ","*",I3117,"/",L3117,"чел.")</f>
        <v>26,0088093699608 м3(лимиты выделенные УЖКХ) *0,006135615/68чел.</v>
      </c>
      <c r="N3117" s="133">
        <f>N3022</f>
        <v>62546.013407878731</v>
      </c>
      <c r="O3117" s="142">
        <f>MROUND(G3117*N3117,0.0000000000001)</f>
        <v>1761.3697725751661</v>
      </c>
      <c r="P3117" s="93"/>
      <c r="Q3117" s="93">
        <f t="shared" si="375"/>
        <v>119773.14453511129</v>
      </c>
    </row>
    <row r="3118" spans="1:17" s="94" customFormat="1" ht="30" x14ac:dyDescent="0.25">
      <c r="A3118" s="276"/>
      <c r="B3118" s="279"/>
      <c r="C3118" s="269"/>
      <c r="D3118" s="166" t="s">
        <v>13</v>
      </c>
      <c r="E3118" s="200" t="s">
        <v>11</v>
      </c>
      <c r="F3118" s="200" t="s">
        <v>11</v>
      </c>
      <c r="G3118" s="168">
        <f>MROUND(H3118*K3118*I3118/L3118,0.000000001)</f>
        <v>20.557648003000001</v>
      </c>
      <c r="H3118" s="182">
        <f>H3023</f>
        <v>227836.99175999995</v>
      </c>
      <c r="I3118" s="176">
        <f t="shared" si="376"/>
        <v>6.1356150000000005E-3</v>
      </c>
      <c r="J3118" s="182"/>
      <c r="K3118" s="184">
        <v>1</v>
      </c>
      <c r="L3118" s="184">
        <f>'норма часов'!$H$7</f>
        <v>68</v>
      </c>
      <c r="M3118" s="178" t="str">
        <f>CONCATENATE(H3118," ",F3118,"(лимиты выделенные УЖКХ) ","*",I3118,"/",L3118,"чел.")</f>
        <v>227836,99176 м3(лимиты выделенные УЖКХ) *0,006135615/68чел.</v>
      </c>
      <c r="N3118" s="133">
        <f>N3023</f>
        <v>119.08121213471127</v>
      </c>
      <c r="O3118" s="142">
        <f>MROUND(G3118*N3118,0.000001)</f>
        <v>2448.0296429999999</v>
      </c>
      <c r="P3118" s="93"/>
      <c r="Q3118" s="93">
        <f t="shared" si="375"/>
        <v>166466.015724</v>
      </c>
    </row>
    <row r="3119" spans="1:17" s="94" customFormat="1" ht="28.5" x14ac:dyDescent="0.25">
      <c r="A3119" s="276"/>
      <c r="B3119" s="279"/>
      <c r="C3119" s="201" t="s">
        <v>253</v>
      </c>
      <c r="D3119" s="166"/>
      <c r="E3119" s="200"/>
      <c r="F3119" s="200"/>
      <c r="G3119" s="168"/>
      <c r="H3119" s="182"/>
      <c r="I3119" s="176"/>
      <c r="J3119" s="182"/>
      <c r="K3119" s="184"/>
      <c r="L3119" s="184"/>
      <c r="M3119" s="178"/>
      <c r="N3119" s="133"/>
      <c r="O3119" s="140">
        <f>SUM(O3116:O3118)</f>
        <v>5368.496085575166</v>
      </c>
      <c r="P3119" s="93"/>
      <c r="Q3119" s="93">
        <f t="shared" si="375"/>
        <v>0</v>
      </c>
    </row>
    <row r="3120" spans="1:17" s="94" customFormat="1" x14ac:dyDescent="0.25">
      <c r="A3120" s="276"/>
      <c r="B3120" s="279"/>
      <c r="C3120" s="269" t="s">
        <v>208</v>
      </c>
      <c r="D3120" s="166" t="s">
        <v>21</v>
      </c>
      <c r="E3120" s="96" t="s">
        <v>11</v>
      </c>
      <c r="F3120" s="96" t="s">
        <v>11</v>
      </c>
      <c r="G3120" s="168">
        <f>MROUND(H3120*K3120*I3120/L3120,0.00000001)</f>
        <v>3.1552400000000001E-2</v>
      </c>
      <c r="H3120" s="182">
        <f>H3025</f>
        <v>349.68999999999994</v>
      </c>
      <c r="I3120" s="176">
        <f>I3118</f>
        <v>6.1356150000000005E-3</v>
      </c>
      <c r="J3120" s="182"/>
      <c r="K3120" s="184">
        <v>1</v>
      </c>
      <c r="L3120" s="184">
        <f>'норма часов'!$H$7</f>
        <v>68</v>
      </c>
      <c r="M3120" s="178" t="str">
        <f>CONCATENATE(H3120," ",F3120," ","*",I3120,"/",L3120,"чел.")</f>
        <v>349,69 м3 *0,006135615/68чел.</v>
      </c>
      <c r="N3120" s="133">
        <f>N3025</f>
        <v>9688.2240269953381</v>
      </c>
      <c r="O3120" s="142">
        <f>MROUND(G3120*N3120,0.000001)</f>
        <v>305.68671999999998</v>
      </c>
      <c r="P3120" s="93"/>
      <c r="Q3120" s="93">
        <f t="shared" si="375"/>
        <v>20786.696959999997</v>
      </c>
    </row>
    <row r="3121" spans="1:17" s="94" customFormat="1" ht="45" x14ac:dyDescent="0.25">
      <c r="A3121" s="276"/>
      <c r="B3121" s="279"/>
      <c r="C3121" s="269"/>
      <c r="D3121" s="166" t="s">
        <v>22</v>
      </c>
      <c r="E3121" s="96" t="s">
        <v>23</v>
      </c>
      <c r="F3121" s="96" t="s">
        <v>26</v>
      </c>
      <c r="G3121" s="168">
        <f>MROUND(H3121*K3121*I3121/L3121,0.0000001)</f>
        <v>2.5625199999999997E-2</v>
      </c>
      <c r="H3121" s="182">
        <f>H3026</f>
        <v>284</v>
      </c>
      <c r="I3121" s="176">
        <f t="shared" si="376"/>
        <v>6.1356150000000005E-3</v>
      </c>
      <c r="J3121" s="182"/>
      <c r="K3121" s="184">
        <v>1</v>
      </c>
      <c r="L3121" s="184">
        <f>'норма часов'!$H$7</f>
        <v>68</v>
      </c>
      <c r="M3121" s="178" t="str">
        <f>CONCATENATE(H3121," ",F3121,"(потребность из расчета 4 контейнера для уборки территории весной и осенью на 1 учреждение)","*",I3121,"/",L3121,"чел.")</f>
        <v>284 шт(потребность из расчета 4 контейнера для уборки территории весной и осенью на 1 учреждение)*0,006135615/68чел.</v>
      </c>
      <c r="N3121" s="133">
        <f>N3026</f>
        <v>6459.2324999999964</v>
      </c>
      <c r="O3121" s="142">
        <f>MROUND(G3121*N3121,0.000001)</f>
        <v>165.519125</v>
      </c>
      <c r="P3121" s="93"/>
      <c r="Q3121" s="93">
        <f t="shared" si="375"/>
        <v>11255.300499999999</v>
      </c>
    </row>
    <row r="3122" spans="1:17" s="94" customFormat="1" ht="28.5" x14ac:dyDescent="0.25">
      <c r="A3122" s="276"/>
      <c r="B3122" s="279"/>
      <c r="C3122" s="201" t="s">
        <v>254</v>
      </c>
      <c r="D3122" s="166"/>
      <c r="E3122" s="96"/>
      <c r="F3122" s="96"/>
      <c r="G3122" s="168"/>
      <c r="H3122" s="182"/>
      <c r="I3122" s="176"/>
      <c r="J3122" s="182"/>
      <c r="K3122" s="184"/>
      <c r="L3122" s="184"/>
      <c r="M3122" s="178"/>
      <c r="N3122" s="133"/>
      <c r="O3122" s="140">
        <f>SUM(O3120:O3121)</f>
        <v>471.20584499999995</v>
      </c>
      <c r="P3122" s="93"/>
      <c r="Q3122" s="93">
        <f t="shared" si="375"/>
        <v>0</v>
      </c>
    </row>
    <row r="3123" spans="1:17" s="94" customFormat="1" x14ac:dyDescent="0.25">
      <c r="A3123" s="276"/>
      <c r="B3123" s="279"/>
      <c r="C3123" s="198"/>
      <c r="D3123" s="285" t="s">
        <v>14</v>
      </c>
      <c r="E3123" s="285"/>
      <c r="F3123" s="285"/>
      <c r="G3123" s="284"/>
      <c r="H3123" s="204"/>
      <c r="I3123" s="176">
        <f>I3118</f>
        <v>6.1356150000000005E-3</v>
      </c>
      <c r="J3123" s="204"/>
      <c r="K3123" s="205"/>
      <c r="L3123" s="184"/>
      <c r="M3123" s="197"/>
      <c r="N3123" s="133"/>
      <c r="O3123" s="140">
        <f>O3127+O3128</f>
        <v>4751.5059729999994</v>
      </c>
      <c r="P3123" s="93"/>
      <c r="Q3123" s="93">
        <f t="shared" si="375"/>
        <v>0</v>
      </c>
    </row>
    <row r="3124" spans="1:17" s="94" customFormat="1" x14ac:dyDescent="0.25">
      <c r="A3124" s="276"/>
      <c r="B3124" s="279"/>
      <c r="C3124" s="269" t="s">
        <v>62</v>
      </c>
      <c r="D3124" s="166" t="s">
        <v>41</v>
      </c>
      <c r="E3124" s="193" t="s">
        <v>20</v>
      </c>
      <c r="F3124" s="193" t="s">
        <v>20</v>
      </c>
      <c r="G3124" s="168">
        <f>MROUND(H3124*K3124*I3124/L3124,0.00000001)</f>
        <v>0.96229903000000006</v>
      </c>
      <c r="H3124" s="182">
        <f>H3029</f>
        <v>10665</v>
      </c>
      <c r="I3124" s="176">
        <f t="shared" si="376"/>
        <v>6.1356150000000005E-3</v>
      </c>
      <c r="J3124" s="182"/>
      <c r="K3124" s="184">
        <v>1</v>
      </c>
      <c r="L3124" s="184">
        <f>'норма часов'!$H$7</f>
        <v>68</v>
      </c>
      <c r="M3124" s="178" t="str">
        <f>CONCATENATE(H3124," ",F3124," ","*",I3124,"/",L3124,"чел.")</f>
        <v>10665 м2 *0,006135615/68чел.</v>
      </c>
      <c r="N3124" s="133">
        <f>N3029</f>
        <v>822.31598687294888</v>
      </c>
      <c r="O3124" s="142">
        <f>MROUND(G3124*N3124,0.000001)</f>
        <v>791.31387699999993</v>
      </c>
      <c r="P3124" s="93"/>
      <c r="Q3124" s="93">
        <f t="shared" si="375"/>
        <v>53809.343635999998</v>
      </c>
    </row>
    <row r="3125" spans="1:17" s="94" customFormat="1" x14ac:dyDescent="0.25">
      <c r="A3125" s="276"/>
      <c r="B3125" s="279"/>
      <c r="C3125" s="269"/>
      <c r="D3125" s="166" t="s">
        <v>41</v>
      </c>
      <c r="E3125" s="193" t="s">
        <v>78</v>
      </c>
      <c r="F3125" s="193" t="s">
        <v>78</v>
      </c>
      <c r="G3125" s="168">
        <f>MROUND(H3125*K3125*I3125/L3125,0.00000001)</f>
        <v>2.8572710000000001E-2</v>
      </c>
      <c r="H3125" s="182">
        <f>H3030</f>
        <v>316.66660000000002</v>
      </c>
      <c r="I3125" s="176">
        <f t="shared" si="376"/>
        <v>6.1356150000000005E-3</v>
      </c>
      <c r="J3125" s="182"/>
      <c r="K3125" s="184">
        <v>1</v>
      </c>
      <c r="L3125" s="184">
        <f>'норма часов'!$H$7</f>
        <v>68</v>
      </c>
      <c r="M3125" s="178" t="str">
        <f>CONCATENATE(H3125," ",F3125," ","*",I3125,"/",L3125,"чел.")</f>
        <v>316,6666 погон.м. *0,006135615/68чел.</v>
      </c>
      <c r="N3125" s="133">
        <f>N3030</f>
        <v>3000.0006315790802</v>
      </c>
      <c r="O3125" s="142">
        <f>MROUND(G3125*N3125,0.000001)</f>
        <v>85.718147999999999</v>
      </c>
      <c r="P3125" s="93"/>
      <c r="Q3125" s="93">
        <f t="shared" si="375"/>
        <v>5828.8340639999997</v>
      </c>
    </row>
    <row r="3126" spans="1:17" s="94" customFormat="1" x14ac:dyDescent="0.25">
      <c r="A3126" s="276"/>
      <c r="B3126" s="279"/>
      <c r="C3126" s="269"/>
      <c r="D3126" s="166" t="s">
        <v>41</v>
      </c>
      <c r="E3126" s="193" t="s">
        <v>48</v>
      </c>
      <c r="F3126" s="193" t="s">
        <v>48</v>
      </c>
      <c r="G3126" s="168">
        <f>MROUND(H3126*K3126*I3126/L3126,0.0000000001)</f>
        <v>8.2830802500000009E-2</v>
      </c>
      <c r="H3126" s="182">
        <f>H3031</f>
        <v>918</v>
      </c>
      <c r="I3126" s="176">
        <f t="shared" si="376"/>
        <v>6.1356150000000005E-3</v>
      </c>
      <c r="J3126" s="182"/>
      <c r="K3126" s="184">
        <v>1</v>
      </c>
      <c r="L3126" s="184">
        <f>'норма часов'!$H$7</f>
        <v>68</v>
      </c>
      <c r="M3126" s="178" t="str">
        <f>CONCATENATE(H3126," ",F3126," ","*",I3126,"/",L3126,"чел.")</f>
        <v>918 шт. *0,006135615/68чел.</v>
      </c>
      <c r="N3126" s="133">
        <f>N3031</f>
        <v>46775.762527233113</v>
      </c>
      <c r="O3126" s="142">
        <f>MROUND(G3126*N3126,0.000001)</f>
        <v>3874.4739479999998</v>
      </c>
      <c r="P3126" s="93"/>
      <c r="Q3126" s="93">
        <f t="shared" si="375"/>
        <v>263464.22846399999</v>
      </c>
    </row>
    <row r="3127" spans="1:17" s="94" customFormat="1" ht="28.5" x14ac:dyDescent="0.25">
      <c r="A3127" s="276"/>
      <c r="B3127" s="279"/>
      <c r="C3127" s="201" t="s">
        <v>252</v>
      </c>
      <c r="D3127" s="166"/>
      <c r="E3127" s="193"/>
      <c r="F3127" s="193"/>
      <c r="G3127" s="168"/>
      <c r="H3127" s="182"/>
      <c r="I3127" s="176"/>
      <c r="J3127" s="182"/>
      <c r="K3127" s="184"/>
      <c r="L3127" s="184"/>
      <c r="M3127" s="178"/>
      <c r="N3127" s="133"/>
      <c r="O3127" s="140">
        <f>SUM(O3124:O3126)</f>
        <v>4751.5059729999994</v>
      </c>
      <c r="P3127" s="93"/>
      <c r="Q3127" s="93">
        <f t="shared" si="375"/>
        <v>0</v>
      </c>
    </row>
    <row r="3128" spans="1:17" s="94" customFormat="1" x14ac:dyDescent="0.25">
      <c r="A3128" s="276"/>
      <c r="B3128" s="279"/>
      <c r="C3128" s="198" t="s">
        <v>63</v>
      </c>
      <c r="D3128" s="166"/>
      <c r="E3128" s="193"/>
      <c r="F3128" s="193"/>
      <c r="G3128" s="168"/>
      <c r="H3128" s="182">
        <f>H3033</f>
        <v>0</v>
      </c>
      <c r="I3128" s="176">
        <f>I3126</f>
        <v>6.1356150000000005E-3</v>
      </c>
      <c r="J3128" s="182"/>
      <c r="K3128" s="184">
        <v>12</v>
      </c>
      <c r="L3128" s="184">
        <f>'норма часов'!$H$7</f>
        <v>68</v>
      </c>
      <c r="M3128" s="178"/>
      <c r="N3128" s="133">
        <f>N3033</f>
        <v>0</v>
      </c>
      <c r="O3128" s="142">
        <f>MROUND(G3128*N3128,0.000001)</f>
        <v>0</v>
      </c>
      <c r="P3128" s="93"/>
      <c r="Q3128" s="93">
        <f t="shared" si="375"/>
        <v>0</v>
      </c>
    </row>
    <row r="3129" spans="1:17" s="94" customFormat="1" x14ac:dyDescent="0.25">
      <c r="A3129" s="276"/>
      <c r="B3129" s="279"/>
      <c r="C3129" s="198"/>
      <c r="D3129" s="283" t="s">
        <v>52</v>
      </c>
      <c r="E3129" s="283"/>
      <c r="F3129" s="283"/>
      <c r="G3129" s="284"/>
      <c r="H3129" s="171"/>
      <c r="I3129" s="176">
        <f t="shared" si="376"/>
        <v>6.1356150000000005E-3</v>
      </c>
      <c r="J3129" s="171"/>
      <c r="K3129" s="177"/>
      <c r="L3129" s="184"/>
      <c r="M3129" s="197"/>
      <c r="N3129" s="133"/>
      <c r="O3129" s="140"/>
      <c r="P3129" s="93"/>
      <c r="Q3129" s="93">
        <f t="shared" si="375"/>
        <v>0</v>
      </c>
    </row>
    <row r="3130" spans="1:17" s="94" customFormat="1" x14ac:dyDescent="0.25">
      <c r="A3130" s="276"/>
      <c r="B3130" s="279"/>
      <c r="C3130" s="198"/>
      <c r="D3130" s="179"/>
      <c r="E3130" s="180"/>
      <c r="F3130" s="181"/>
      <c r="G3130" s="168"/>
      <c r="H3130" s="171"/>
      <c r="I3130" s="176">
        <f t="shared" si="376"/>
        <v>6.1356150000000005E-3</v>
      </c>
      <c r="J3130" s="171"/>
      <c r="K3130" s="177"/>
      <c r="L3130" s="184"/>
      <c r="M3130" s="197"/>
      <c r="N3130" s="133"/>
      <c r="O3130" s="142"/>
      <c r="P3130" s="93"/>
      <c r="Q3130" s="93">
        <f t="shared" si="375"/>
        <v>0</v>
      </c>
    </row>
    <row r="3131" spans="1:17" s="94" customFormat="1" x14ac:dyDescent="0.25">
      <c r="A3131" s="276"/>
      <c r="B3131" s="279"/>
      <c r="C3131" s="267" t="s">
        <v>101</v>
      </c>
      <c r="D3131" s="288" t="s">
        <v>53</v>
      </c>
      <c r="E3131" s="288"/>
      <c r="F3131" s="288"/>
      <c r="G3131" s="289"/>
      <c r="H3131" s="171"/>
      <c r="I3131" s="176">
        <f t="shared" si="376"/>
        <v>6.1356150000000005E-3</v>
      </c>
      <c r="J3131" s="171"/>
      <c r="K3131" s="177"/>
      <c r="L3131" s="184"/>
      <c r="M3131" s="197"/>
      <c r="N3131" s="133"/>
      <c r="O3131" s="140">
        <f>O3132</f>
        <v>34.520376999999996</v>
      </c>
      <c r="P3131" s="93"/>
      <c r="Q3131" s="93">
        <f t="shared" si="375"/>
        <v>0</v>
      </c>
    </row>
    <row r="3132" spans="1:17" s="94" customFormat="1" ht="45" x14ac:dyDescent="0.25">
      <c r="A3132" s="276"/>
      <c r="B3132" s="279"/>
      <c r="C3132" s="268"/>
      <c r="D3132" s="166" t="s">
        <v>286</v>
      </c>
      <c r="E3132" s="180" t="s">
        <v>26</v>
      </c>
      <c r="F3132" s="180" t="s">
        <v>26</v>
      </c>
      <c r="G3132" s="168">
        <f>MROUND(H3132*K3132*I3132/L3132,0.00000001)</f>
        <v>7.5792890000000002E-2</v>
      </c>
      <c r="H3132" s="182">
        <f>$H$3037</f>
        <v>70</v>
      </c>
      <c r="I3132" s="176">
        <f t="shared" si="376"/>
        <v>6.1356150000000005E-3</v>
      </c>
      <c r="J3132" s="182"/>
      <c r="K3132" s="184">
        <v>12</v>
      </c>
      <c r="L3132" s="184">
        <f>'норма часов'!$H$7</f>
        <v>68</v>
      </c>
      <c r="M3132" s="178" t="str">
        <f>CONCATENATE(H3132," ",F3132," ","в мес.","*",K3132,"мес.","*",I3132,"/",L3132,"чел.")</f>
        <v>70 шт в мес.*12мес.*0,006135615/68чел.</v>
      </c>
      <c r="N3132" s="133">
        <f>$N$3037</f>
        <v>455.45666666666642</v>
      </c>
      <c r="O3132" s="142">
        <f>MROUND(G3132*N3132,0.000001)</f>
        <v>34.520376999999996</v>
      </c>
      <c r="P3132" s="93"/>
      <c r="Q3132" s="93">
        <f t="shared" si="375"/>
        <v>2347.385636</v>
      </c>
    </row>
    <row r="3133" spans="1:17" s="94" customFormat="1" x14ac:dyDescent="0.25">
      <c r="A3133" s="276"/>
      <c r="B3133" s="279"/>
      <c r="C3133" s="269" t="s">
        <v>102</v>
      </c>
      <c r="D3133" s="288" t="s">
        <v>54</v>
      </c>
      <c r="E3133" s="288"/>
      <c r="F3133" s="288"/>
      <c r="G3133" s="289"/>
      <c r="H3133" s="171"/>
      <c r="I3133" s="176">
        <f>I3131</f>
        <v>6.1356150000000005E-3</v>
      </c>
      <c r="J3133" s="182"/>
      <c r="K3133" s="177"/>
      <c r="L3133" s="184"/>
      <c r="M3133" s="197"/>
      <c r="N3133" s="133"/>
      <c r="O3133" s="140">
        <f>O3134</f>
        <v>11.811567999999999</v>
      </c>
      <c r="P3133" s="93"/>
      <c r="Q3133" s="93">
        <f t="shared" si="375"/>
        <v>0</v>
      </c>
    </row>
    <row r="3134" spans="1:17" s="94" customFormat="1" x14ac:dyDescent="0.25">
      <c r="A3134" s="276"/>
      <c r="B3134" s="279"/>
      <c r="C3134" s="269"/>
      <c r="D3134" s="179" t="s">
        <v>103</v>
      </c>
      <c r="E3134" s="180" t="s">
        <v>26</v>
      </c>
      <c r="F3134" s="180" t="s">
        <v>26</v>
      </c>
      <c r="G3134" s="168">
        <f>MROUND(H3134*K3134*I3134/L3134,0.0000001)</f>
        <v>4.3309999999999998E-3</v>
      </c>
      <c r="H3134" s="182">
        <v>4</v>
      </c>
      <c r="I3134" s="176">
        <f t="shared" si="376"/>
        <v>6.1356150000000005E-3</v>
      </c>
      <c r="J3134" s="182"/>
      <c r="K3134" s="184">
        <v>12</v>
      </c>
      <c r="L3134" s="184">
        <f>'норма часов'!$H$7</f>
        <v>68</v>
      </c>
      <c r="M3134" s="178" t="str">
        <f>CONCATENATE(H3134," ",F3134," ","в мес.","*",K3134,"мес.","*",I3134,"/",L3134,"чел.")</f>
        <v>4 шт в мес.*12мес.*0,006135615/68чел.</v>
      </c>
      <c r="N3134" s="133">
        <f>N3039</f>
        <v>2727.2150000000001</v>
      </c>
      <c r="O3134" s="142">
        <f>MROUND(G3134*N3134,0.000001)</f>
        <v>11.811567999999999</v>
      </c>
      <c r="P3134" s="93"/>
      <c r="Q3134" s="93">
        <f t="shared" si="375"/>
        <v>803.18662399999994</v>
      </c>
    </row>
    <row r="3135" spans="1:17" s="94" customFormat="1" x14ac:dyDescent="0.25">
      <c r="A3135" s="276"/>
      <c r="B3135" s="279"/>
      <c r="C3135" s="198"/>
      <c r="D3135" s="283" t="s">
        <v>55</v>
      </c>
      <c r="E3135" s="283"/>
      <c r="F3135" s="283"/>
      <c r="G3135" s="284"/>
      <c r="H3135" s="171"/>
      <c r="I3135" s="176">
        <f t="shared" si="376"/>
        <v>6.1356150000000005E-3</v>
      </c>
      <c r="J3135" s="171"/>
      <c r="K3135" s="177"/>
      <c r="L3135" s="184"/>
      <c r="M3135" s="197"/>
      <c r="N3135" s="133"/>
      <c r="O3135" s="142"/>
      <c r="P3135" s="93"/>
      <c r="Q3135" s="93">
        <f t="shared" si="375"/>
        <v>0</v>
      </c>
    </row>
    <row r="3136" spans="1:17" s="94" customFormat="1" x14ac:dyDescent="0.25">
      <c r="A3136" s="276"/>
      <c r="B3136" s="279"/>
      <c r="C3136" s="198"/>
      <c r="D3136" s="166"/>
      <c r="E3136" s="96"/>
      <c r="F3136" s="206"/>
      <c r="G3136" s="161"/>
      <c r="H3136" s="171"/>
      <c r="I3136" s="176">
        <f t="shared" si="376"/>
        <v>6.1356150000000005E-3</v>
      </c>
      <c r="J3136" s="171"/>
      <c r="K3136" s="177"/>
      <c r="L3136" s="184"/>
      <c r="M3136" s="197"/>
      <c r="N3136" s="133"/>
      <c r="O3136" s="142"/>
      <c r="P3136" s="93"/>
      <c r="Q3136" s="93">
        <f t="shared" si="375"/>
        <v>0</v>
      </c>
    </row>
    <row r="3137" spans="1:17" s="94" customFormat="1" x14ac:dyDescent="0.25">
      <c r="A3137" s="276"/>
      <c r="B3137" s="279"/>
      <c r="C3137" s="198"/>
      <c r="D3137" s="288" t="s">
        <v>56</v>
      </c>
      <c r="E3137" s="288"/>
      <c r="F3137" s="288"/>
      <c r="G3137" s="289"/>
      <c r="H3137" s="182"/>
      <c r="I3137" s="176">
        <f t="shared" si="376"/>
        <v>6.1356150000000005E-3</v>
      </c>
      <c r="J3137" s="182"/>
      <c r="K3137" s="184"/>
      <c r="L3137" s="184"/>
      <c r="M3137" s="197"/>
      <c r="N3137" s="133"/>
      <c r="O3137" s="140">
        <f>O3145+O3167+O3168+O3183+O3184+O3185+O3188</f>
        <v>7328.420212</v>
      </c>
      <c r="P3137" s="93"/>
      <c r="Q3137" s="93">
        <f t="shared" si="375"/>
        <v>0</v>
      </c>
    </row>
    <row r="3138" spans="1:17" s="94" customFormat="1" ht="45" x14ac:dyDescent="0.25">
      <c r="A3138" s="276"/>
      <c r="B3138" s="279"/>
      <c r="C3138" s="269" t="s">
        <v>64</v>
      </c>
      <c r="D3138" s="166" t="s">
        <v>24</v>
      </c>
      <c r="E3138" s="96" t="s">
        <v>20</v>
      </c>
      <c r="F3138" s="96" t="s">
        <v>209</v>
      </c>
      <c r="G3138" s="168">
        <f>MROUND(H3138*K3138*I3138/L3138,0.000001)</f>
        <v>135.796618</v>
      </c>
      <c r="H3138" s="182">
        <f>H3043</f>
        <v>125417.61000000002</v>
      </c>
      <c r="I3138" s="176">
        <f t="shared" si="376"/>
        <v>6.1356150000000005E-3</v>
      </c>
      <c r="J3138" s="182"/>
      <c r="K3138" s="184">
        <v>12</v>
      </c>
      <c r="L3138" s="184">
        <f>'норма часов'!$H$7</f>
        <v>68</v>
      </c>
      <c r="M3138" s="178" t="str">
        <f>CONCATENATE(H3138," ",F3138," ","в мес.","*",K3138,"мес.","*",I3138,"/",L3138,"чел.")</f>
        <v>125417,61 м2 (обрабатываемая площадь) в мес.*12мес.*0,006135615/68чел.</v>
      </c>
      <c r="N3138" s="133">
        <f>N3043</f>
        <v>1.2568903867115102</v>
      </c>
      <c r="O3138" s="142">
        <f>MROUND(G3138*N3138,0.000001)</f>
        <v>170.68146400000001</v>
      </c>
      <c r="P3138" s="93"/>
      <c r="Q3138" s="93">
        <f t="shared" si="375"/>
        <v>11606.339552000001</v>
      </c>
    </row>
    <row r="3139" spans="1:17" s="94" customFormat="1" ht="45" x14ac:dyDescent="0.25">
      <c r="A3139" s="276"/>
      <c r="B3139" s="279"/>
      <c r="C3139" s="269"/>
      <c r="D3139" s="166" t="s">
        <v>77</v>
      </c>
      <c r="E3139" s="96" t="s">
        <v>20</v>
      </c>
      <c r="F3139" s="96" t="s">
        <v>209</v>
      </c>
      <c r="G3139" s="168">
        <f>MROUND(H3139*K3139*I3139/L3139,0.000001)</f>
        <v>135.796618</v>
      </c>
      <c r="H3139" s="182">
        <f>H3044</f>
        <v>125417.61000000002</v>
      </c>
      <c r="I3139" s="176">
        <f t="shared" si="376"/>
        <v>6.1356150000000005E-3</v>
      </c>
      <c r="J3139" s="182"/>
      <c r="K3139" s="184">
        <v>12</v>
      </c>
      <c r="L3139" s="184">
        <f>'норма часов'!$H$7</f>
        <v>68</v>
      </c>
      <c r="M3139" s="178" t="str">
        <f>CONCATENATE(H3139," ",F3139," ","в мес.","*",K3139,"мес.","*",I3139,"/",L3139,"чел.")</f>
        <v>125417,61 м2 (обрабатываемая площадь) в мес.*12мес.*0,006135615/68чел.</v>
      </c>
      <c r="N3139" s="133">
        <f>N3044</f>
        <v>1.6600438261155399</v>
      </c>
      <c r="O3139" s="142">
        <f>MROUND(G3139*N3139,0.000001)</f>
        <v>225.428337</v>
      </c>
      <c r="P3139" s="93"/>
      <c r="Q3139" s="93">
        <f t="shared" si="375"/>
        <v>15329.126915999999</v>
      </c>
    </row>
    <row r="3140" spans="1:17" s="94" customFormat="1" ht="45" x14ac:dyDescent="0.25">
      <c r="A3140" s="276"/>
      <c r="B3140" s="279"/>
      <c r="C3140" s="269"/>
      <c r="D3140" s="166" t="s">
        <v>298</v>
      </c>
      <c r="E3140" s="96" t="s">
        <v>20</v>
      </c>
      <c r="F3140" s="96" t="s">
        <v>209</v>
      </c>
      <c r="G3140" s="168">
        <f>MROUND(H3140*K3140*I3140/L3140,0.00000001)</f>
        <v>135.79661809000001</v>
      </c>
      <c r="H3140" s="182">
        <f>$H$3045</f>
        <v>125417.61000000002</v>
      </c>
      <c r="I3140" s="176">
        <f>I3136</f>
        <v>6.1356150000000005E-3</v>
      </c>
      <c r="J3140" s="182"/>
      <c r="K3140" s="184">
        <v>12</v>
      </c>
      <c r="L3140" s="184">
        <f>'норма часов'!$H$7</f>
        <v>68</v>
      </c>
      <c r="M3140" s="178" t="str">
        <f t="shared" ref="M3140:M3142" si="377">CONCATENATE(H3140," ",F3140," ","в мес.","*",K3140,"мес.","*",I3140,"/",L3140,"чел.")</f>
        <v>125417,61 м2 (обрабатываемая площадь) в мес.*12мес.*0,006135615/68чел.</v>
      </c>
      <c r="N3140" s="133">
        <f>$N$3045</f>
        <v>0.59287278317614256</v>
      </c>
      <c r="O3140" s="142">
        <f t="shared" ref="O3140:O3142" si="378">MROUND(G3140*N3140,0.000001)</f>
        <v>80.510119000000003</v>
      </c>
      <c r="P3140" s="93"/>
      <c r="Q3140" s="93">
        <f t="shared" si="375"/>
        <v>5474.6880920000003</v>
      </c>
    </row>
    <row r="3141" spans="1:17" s="94" customFormat="1" ht="45" x14ac:dyDescent="0.25">
      <c r="A3141" s="276"/>
      <c r="B3141" s="279"/>
      <c r="C3141" s="269"/>
      <c r="D3141" s="166" t="s">
        <v>299</v>
      </c>
      <c r="E3141" s="96" t="s">
        <v>20</v>
      </c>
      <c r="F3141" s="96" t="s">
        <v>209</v>
      </c>
      <c r="G3141" s="168">
        <f>MROUND(H3141*K3141*I3141/L3141,0.00000001)</f>
        <v>271.59323618000002</v>
      </c>
      <c r="H3141" s="182">
        <f>$H$3046</f>
        <v>125417.61000000002</v>
      </c>
      <c r="I3141" s="176">
        <f>I3137</f>
        <v>6.1356150000000005E-3</v>
      </c>
      <c r="J3141" s="182"/>
      <c r="K3141" s="184">
        <v>24</v>
      </c>
      <c r="L3141" s="184">
        <f>'норма часов'!$H$7</f>
        <v>68</v>
      </c>
      <c r="M3141" s="178" t="str">
        <f>CONCATENATE(H3141," ",F3141," ","в год","*",K3141,"  раза в год","*",I3141,"/",L3141,"чел.")</f>
        <v>125417,61 м2 (обрабатываемая площадь) в год*24  раза в год*0,006135615/68чел.</v>
      </c>
      <c r="N3141" s="133">
        <f>$N$3046</f>
        <v>2.4900657458177777</v>
      </c>
      <c r="O3141" s="142">
        <f t="shared" si="378"/>
        <v>676.28501399999993</v>
      </c>
      <c r="P3141" s="93"/>
      <c r="Q3141" s="93">
        <f t="shared" si="375"/>
        <v>45987.380951999992</v>
      </c>
    </row>
    <row r="3142" spans="1:17" s="94" customFormat="1" ht="45" x14ac:dyDescent="0.25">
      <c r="A3142" s="276"/>
      <c r="B3142" s="279"/>
      <c r="C3142" s="269"/>
      <c r="D3142" s="166" t="s">
        <v>300</v>
      </c>
      <c r="E3142" s="96" t="s">
        <v>280</v>
      </c>
      <c r="F3142" s="96" t="s">
        <v>281</v>
      </c>
      <c r="G3142" s="168">
        <f>MROUND(H3142*K3142*I3142/L3142,0.00000001)</f>
        <v>2.8151600000000001E-3</v>
      </c>
      <c r="H3142" s="182">
        <f>$H$3047</f>
        <v>31.200000000000021</v>
      </c>
      <c r="I3142" s="176">
        <f>I3138</f>
        <v>6.1356150000000005E-3</v>
      </c>
      <c r="J3142" s="182"/>
      <c r="K3142" s="184">
        <v>1</v>
      </c>
      <c r="L3142" s="184">
        <f>'норма часов'!$H$7</f>
        <v>68</v>
      </c>
      <c r="M3142" s="178" t="str">
        <f t="shared" si="377"/>
        <v>31,2 га (обрабатываемая площадь) в мес.*1мес.*0,006135615/68чел.</v>
      </c>
      <c r="N3142" s="133">
        <f>$N$3047</f>
        <v>592.87083333333283</v>
      </c>
      <c r="O3142" s="142">
        <f t="shared" si="378"/>
        <v>1.6690259999999999</v>
      </c>
      <c r="P3142" s="93"/>
      <c r="Q3142" s="93">
        <f t="shared" si="375"/>
        <v>113.49376799999999</v>
      </c>
    </row>
    <row r="3143" spans="1:17" s="94" customFormat="1" ht="45" x14ac:dyDescent="0.25">
      <c r="A3143" s="276"/>
      <c r="B3143" s="279"/>
      <c r="C3143" s="269"/>
      <c r="D3143" s="166" t="s">
        <v>276</v>
      </c>
      <c r="E3143" s="96" t="s">
        <v>280</v>
      </c>
      <c r="F3143" s="96" t="s">
        <v>281</v>
      </c>
      <c r="G3143" s="168">
        <f>MROUND(H3143*K3143*I3143/L3143,0.00000001)</f>
        <v>2.8151600000000001E-3</v>
      </c>
      <c r="H3143" s="182">
        <f>H3048</f>
        <v>31.200000000000021</v>
      </c>
      <c r="I3143" s="176">
        <f>I3139</f>
        <v>6.1356150000000005E-3</v>
      </c>
      <c r="J3143" s="182"/>
      <c r="K3143" s="184">
        <v>1</v>
      </c>
      <c r="L3143" s="184">
        <f>'норма часов'!$H$7</f>
        <v>68</v>
      </c>
      <c r="M3143" s="178" t="str">
        <f>CONCATENATE(H3143," ",F3143," ","в мес.","*",K3143,"мес.","*",I3143,"/",L3143,"чел.")</f>
        <v>31,2 га (обрабатываемая площадь) в мес.*1мес.*0,006135615/68чел.</v>
      </c>
      <c r="N3143" s="133">
        <f>N3048</f>
        <v>3226.5067307692289</v>
      </c>
      <c r="O3143" s="142">
        <f>MROUND(G3143*N3143,0.000001)</f>
        <v>9.0831330000000001</v>
      </c>
      <c r="P3143" s="93"/>
      <c r="Q3143" s="93">
        <f t="shared" si="375"/>
        <v>617.65304400000002</v>
      </c>
    </row>
    <row r="3144" spans="1:17" s="94" customFormat="1" ht="25.5" x14ac:dyDescent="0.25">
      <c r="A3144" s="276"/>
      <c r="B3144" s="279"/>
      <c r="C3144" s="269"/>
      <c r="D3144" s="166" t="s">
        <v>105</v>
      </c>
      <c r="E3144" s="96" t="s">
        <v>106</v>
      </c>
      <c r="F3144" s="206" t="s">
        <v>210</v>
      </c>
      <c r="G3144" s="168">
        <f>MROUND(H3144*K3144*I3144/L3144,0.000001)</f>
        <v>21.804964999999999</v>
      </c>
      <c r="H3144" s="182">
        <f>H3049</f>
        <v>20138.400000000001</v>
      </c>
      <c r="I3144" s="176">
        <f>I3139</f>
        <v>6.1356150000000005E-3</v>
      </c>
      <c r="J3144" s="182"/>
      <c r="K3144" s="184">
        <v>12</v>
      </c>
      <c r="L3144" s="184">
        <f>'норма часов'!$H$7</f>
        <v>68</v>
      </c>
      <c r="M3144" s="178" t="str">
        <f>CONCATENATE(H3144," ",F3144," ","в мес.","*",K3144,"мес.","*",I3144,"/",L3144,"чел.")</f>
        <v>20138,4 кг стираемого белья в мес.*12мес.*0,006135615/68чел.</v>
      </c>
      <c r="N3144" s="133">
        <f>N3049</f>
        <v>77.073464045471994</v>
      </c>
      <c r="O3144" s="142">
        <f>MROUND(G3144*N3144,0.000001)</f>
        <v>1680.5841859999998</v>
      </c>
      <c r="P3144" s="93"/>
      <c r="Q3144" s="93">
        <f t="shared" si="375"/>
        <v>114279.72464799999</v>
      </c>
    </row>
    <row r="3145" spans="1:17" s="94" customFormat="1" ht="28.5" x14ac:dyDescent="0.25">
      <c r="A3145" s="276"/>
      <c r="B3145" s="279"/>
      <c r="C3145" s="201" t="s">
        <v>255</v>
      </c>
      <c r="D3145" s="166"/>
      <c r="E3145" s="96"/>
      <c r="F3145" s="206"/>
      <c r="G3145" s="168"/>
      <c r="H3145" s="182"/>
      <c r="I3145" s="176"/>
      <c r="J3145" s="182"/>
      <c r="K3145" s="184"/>
      <c r="L3145" s="184"/>
      <c r="M3145" s="178"/>
      <c r="N3145" s="133"/>
      <c r="O3145" s="140">
        <f>SUM(O3138:O3144)</f>
        <v>2844.2412789999998</v>
      </c>
      <c r="P3145" s="93"/>
      <c r="Q3145" s="93">
        <f t="shared" si="375"/>
        <v>0</v>
      </c>
    </row>
    <row r="3146" spans="1:17" s="94" customFormat="1" ht="45" x14ac:dyDescent="0.25">
      <c r="A3146" s="276"/>
      <c r="B3146" s="279"/>
      <c r="C3146" s="269" t="s">
        <v>63</v>
      </c>
      <c r="D3146" s="208" t="s">
        <v>301</v>
      </c>
      <c r="E3146" s="96" t="s">
        <v>20</v>
      </c>
      <c r="F3146" s="96" t="s">
        <v>209</v>
      </c>
      <c r="G3146" s="168">
        <f>MROUND(H3146*K3146*I3146/L3146,0.000001)</f>
        <v>0.68735400000000002</v>
      </c>
      <c r="H3146" s="182">
        <f>H3051</f>
        <v>7617.8300000000008</v>
      </c>
      <c r="I3146" s="176">
        <f>I3144</f>
        <v>6.1356150000000005E-3</v>
      </c>
      <c r="J3146" s="182"/>
      <c r="K3146" s="184">
        <v>1</v>
      </c>
      <c r="L3146" s="184">
        <f>'норма часов'!$H$7</f>
        <v>68</v>
      </c>
      <c r="M3146" s="178" t="str">
        <f>CONCATENATE(H3146," ",F3146," ","*",I3146,"/",L3146,"чел.")</f>
        <v>7617,83 м2 (обрабатываемая площадь) *0,006135615/68чел.</v>
      </c>
      <c r="N3146" s="133">
        <f t="shared" ref="N3146:N3163" si="379">N3051</f>
        <v>74.831520262331921</v>
      </c>
      <c r="O3146" s="142">
        <f t="shared" ref="O3146:O3155" si="380">MROUND(G3146*N3146,0.000001)</f>
        <v>51.435744999999997</v>
      </c>
      <c r="P3146" s="93"/>
      <c r="Q3146" s="93">
        <f t="shared" si="375"/>
        <v>3497.6306599999998</v>
      </c>
    </row>
    <row r="3147" spans="1:17" s="94" customFormat="1" ht="60" x14ac:dyDescent="0.25">
      <c r="A3147" s="276"/>
      <c r="B3147" s="279"/>
      <c r="C3147" s="269"/>
      <c r="D3147" s="166" t="s">
        <v>302</v>
      </c>
      <c r="E3147" s="96" t="s">
        <v>26</v>
      </c>
      <c r="F3147" s="206" t="s">
        <v>26</v>
      </c>
      <c r="G3147" s="168">
        <f>MROUND(H3147*K3147*I3147/L3147,0.000001)</f>
        <v>2.4359999999999998E-3</v>
      </c>
      <c r="H3147" s="182">
        <f>H3052</f>
        <v>27</v>
      </c>
      <c r="I3147" s="176">
        <f t="shared" si="376"/>
        <v>6.1356150000000005E-3</v>
      </c>
      <c r="J3147" s="182"/>
      <c r="K3147" s="184">
        <v>1</v>
      </c>
      <c r="L3147" s="184">
        <f>'норма часов'!$H$7</f>
        <v>68</v>
      </c>
      <c r="M3147" s="178" t="str">
        <f>CONCATENATE(H3147," ",F3147," ","*",I3147,"/",L3147,"чел.")</f>
        <v>27 шт *0,006135615/68чел.</v>
      </c>
      <c r="N3147" s="133">
        <f t="shared" si="379"/>
        <v>7114.4748148148165</v>
      </c>
      <c r="O3147" s="142">
        <f t="shared" si="380"/>
        <v>17.330860999999999</v>
      </c>
      <c r="P3147" s="93"/>
      <c r="Q3147" s="93">
        <f t="shared" si="375"/>
        <v>1178.498548</v>
      </c>
    </row>
    <row r="3148" spans="1:17" s="94" customFormat="1" ht="45" x14ac:dyDescent="0.25">
      <c r="A3148" s="276"/>
      <c r="B3148" s="279"/>
      <c r="C3148" s="269"/>
      <c r="D3148" s="208" t="s">
        <v>30</v>
      </c>
      <c r="E3148" s="96" t="s">
        <v>45</v>
      </c>
      <c r="F3148" s="206" t="s">
        <v>223</v>
      </c>
      <c r="G3148" s="168">
        <f>MROUND(H3148*K3148*I3148/L3148,0.00000001)</f>
        <v>2.598613E-2</v>
      </c>
      <c r="H3148" s="182">
        <f>H3053</f>
        <v>72</v>
      </c>
      <c r="I3148" s="176">
        <f t="shared" si="376"/>
        <v>6.1356150000000005E-3</v>
      </c>
      <c r="J3148" s="182"/>
      <c r="K3148" s="184">
        <v>4</v>
      </c>
      <c r="L3148" s="184">
        <f>'норма часов'!$H$7</f>
        <v>68</v>
      </c>
      <c r="M3148" s="178" t="str">
        <f>CONCATENATE(H3148," ",F3148," ","в кв.","*",K3148,"кв.","*",I3148,"/",L3148,"чел.")</f>
        <v>72 системы в кв.*4кв.*0,006135615/68чел.</v>
      </c>
      <c r="N3148" s="133">
        <f t="shared" si="379"/>
        <v>7541.0103472222254</v>
      </c>
      <c r="O3148" s="142">
        <f t="shared" si="380"/>
        <v>195.96167499999999</v>
      </c>
      <c r="P3148" s="93"/>
      <c r="Q3148" s="93">
        <f t="shared" si="375"/>
        <v>13325.393899999999</v>
      </c>
    </row>
    <row r="3149" spans="1:17" s="94" customFormat="1" ht="60" x14ac:dyDescent="0.25">
      <c r="A3149" s="276"/>
      <c r="B3149" s="279"/>
      <c r="C3149" s="269"/>
      <c r="D3149" s="208" t="s">
        <v>86</v>
      </c>
      <c r="E3149" s="96" t="s">
        <v>45</v>
      </c>
      <c r="F3149" s="206" t="s">
        <v>224</v>
      </c>
      <c r="G3149" s="168">
        <f>MROUND(H3149*K3149*I3149/L3149,0.00000001)</f>
        <v>7.6875650000000004E-2</v>
      </c>
      <c r="H3149" s="182">
        <f>H3054</f>
        <v>71</v>
      </c>
      <c r="I3149" s="176">
        <f t="shared" si="376"/>
        <v>6.1356150000000005E-3</v>
      </c>
      <c r="J3149" s="182"/>
      <c r="K3149" s="184">
        <v>12</v>
      </c>
      <c r="L3149" s="184">
        <f>'норма часов'!$H$7</f>
        <v>68</v>
      </c>
      <c r="M3149" s="178" t="str">
        <f>CONCATENATE(H3149," ",F3149," ","в мес.","*",K3149,"мес.","*",I3149,"/",L3149,"чел.")</f>
        <v>71 систем в мес.*12мес.*0,006135615/68чел.</v>
      </c>
      <c r="N3149" s="133">
        <f t="shared" si="379"/>
        <v>6224.8300469483565</v>
      </c>
      <c r="O3149" s="142">
        <f t="shared" si="380"/>
        <v>478.53785599999998</v>
      </c>
      <c r="P3149" s="93"/>
      <c r="Q3149" s="93">
        <f t="shared" si="375"/>
        <v>32540.574207999998</v>
      </c>
    </row>
    <row r="3150" spans="1:17" s="94" customFormat="1" ht="31.5" x14ac:dyDescent="0.25">
      <c r="A3150" s="276"/>
      <c r="B3150" s="279"/>
      <c r="C3150" s="269"/>
      <c r="D3150" s="211" t="s">
        <v>303</v>
      </c>
      <c r="E3150" s="96" t="s">
        <v>26</v>
      </c>
      <c r="F3150" s="206" t="s">
        <v>26</v>
      </c>
      <c r="G3150" s="168">
        <f>MROUND(H3150*K3150*I3150/L3150,0.000000001)</f>
        <v>3.6091900000000002E-4</v>
      </c>
      <c r="H3150" s="182">
        <f>H3055</f>
        <v>4</v>
      </c>
      <c r="I3150" s="176">
        <f t="shared" si="376"/>
        <v>6.1356150000000005E-3</v>
      </c>
      <c r="J3150" s="182"/>
      <c r="K3150" s="184">
        <v>1</v>
      </c>
      <c r="L3150" s="184">
        <f>'норма часов'!$H$7</f>
        <v>68</v>
      </c>
      <c r="M3150" s="178" t="str">
        <f>CONCATENATE(H3150," ",F3150," ","*",I3150,"/",L3150,"чел.")</f>
        <v>4 шт *0,006135615/68чел.</v>
      </c>
      <c r="N3150" s="133">
        <f t="shared" si="379"/>
        <v>74229.032500000001</v>
      </c>
      <c r="O3150" s="142">
        <f t="shared" si="380"/>
        <v>26.790668</v>
      </c>
      <c r="P3150" s="93"/>
      <c r="Q3150" s="93">
        <f t="shared" si="375"/>
        <v>1821.7654239999999</v>
      </c>
    </row>
    <row r="3151" spans="1:17" s="94" customFormat="1" ht="30" x14ac:dyDescent="0.25">
      <c r="A3151" s="276"/>
      <c r="B3151" s="279"/>
      <c r="C3151" s="269"/>
      <c r="D3151" s="208" t="s">
        <v>108</v>
      </c>
      <c r="E3151" s="96" t="s">
        <v>26</v>
      </c>
      <c r="F3151" s="206" t="s">
        <v>26</v>
      </c>
      <c r="G3151" s="168">
        <f>MROUND(H3151*K3151*I3151/L3151,0.00000001)</f>
        <v>1.0827600000000001E-3</v>
      </c>
      <c r="H3151" s="182">
        <v>1</v>
      </c>
      <c r="I3151" s="176">
        <f t="shared" si="376"/>
        <v>6.1356150000000005E-3</v>
      </c>
      <c r="J3151" s="182"/>
      <c r="K3151" s="184">
        <v>12</v>
      </c>
      <c r="L3151" s="184">
        <f>'норма часов'!$H$7</f>
        <v>68</v>
      </c>
      <c r="M3151" s="178" t="str">
        <f>CONCATENATE(H3151," ",F3151," ","в мес.","*",K3151,"мес.","*",I3151,"/",L3151,"чел.")</f>
        <v>1 шт в мес.*12мес.*0,006135615/68чел.</v>
      </c>
      <c r="N3151" s="133">
        <f t="shared" si="379"/>
        <v>3023.6541666666667</v>
      </c>
      <c r="O3151" s="142">
        <f t="shared" si="380"/>
        <v>3.273892</v>
      </c>
      <c r="P3151" s="93"/>
      <c r="Q3151" s="93">
        <f t="shared" si="375"/>
        <v>222.62465600000002</v>
      </c>
    </row>
    <row r="3152" spans="1:17" s="94" customFormat="1" ht="31.5" x14ac:dyDescent="0.25">
      <c r="A3152" s="276"/>
      <c r="B3152" s="279"/>
      <c r="C3152" s="269"/>
      <c r="D3152" s="211" t="s">
        <v>304</v>
      </c>
      <c r="E3152" s="96" t="s">
        <v>26</v>
      </c>
      <c r="F3152" s="206" t="s">
        <v>26</v>
      </c>
      <c r="G3152" s="168">
        <f>MROUND(H3152*K3152*I3152/L3152,0.00000001)</f>
        <v>6.4063000000000002E-3</v>
      </c>
      <c r="H3152" s="182">
        <f>H3057</f>
        <v>71</v>
      </c>
      <c r="I3152" s="176">
        <f t="shared" si="376"/>
        <v>6.1356150000000005E-3</v>
      </c>
      <c r="J3152" s="182"/>
      <c r="K3152" s="184">
        <v>1</v>
      </c>
      <c r="L3152" s="184">
        <f>'норма часов'!$H$7</f>
        <v>68</v>
      </c>
      <c r="M3152" s="178" t="str">
        <f>CONCATENATE(H3152," ",F3152," ","*",I3152,"/",L3152,"чел.")</f>
        <v>71 шт *0,006135615/68чел.</v>
      </c>
      <c r="N3152" s="133">
        <f t="shared" si="379"/>
        <v>948.59014084506896</v>
      </c>
      <c r="O3152" s="142">
        <f t="shared" si="380"/>
        <v>6.0769529999999996</v>
      </c>
      <c r="P3152" s="93"/>
      <c r="Q3152" s="93">
        <f t="shared" si="375"/>
        <v>413.23280399999999</v>
      </c>
    </row>
    <row r="3153" spans="1:17" s="94" customFormat="1" ht="60" x14ac:dyDescent="0.25">
      <c r="A3153" s="276"/>
      <c r="B3153" s="279"/>
      <c r="C3153" s="269"/>
      <c r="D3153" s="208" t="s">
        <v>31</v>
      </c>
      <c r="E3153" s="96" t="s">
        <v>46</v>
      </c>
      <c r="F3153" s="206" t="s">
        <v>26</v>
      </c>
      <c r="G3153" s="168">
        <f>MROUND(H3153*K3153*I3153/L3153,0.00000001)</f>
        <v>7.9402099999999996E-3</v>
      </c>
      <c r="H3153" s="182">
        <f>H3058</f>
        <v>44</v>
      </c>
      <c r="I3153" s="176">
        <f t="shared" si="376"/>
        <v>6.1356150000000005E-3</v>
      </c>
      <c r="J3153" s="182"/>
      <c r="K3153" s="184">
        <v>2</v>
      </c>
      <c r="L3153" s="184">
        <f>'норма часов'!$H$7</f>
        <v>68</v>
      </c>
      <c r="M3153" s="178" t="str">
        <f>CONCATENATE(H3153," ",F3153," ","*",I3153,"/",L3153,"чел.")</f>
        <v>44 шт *0,006135615/68чел.</v>
      </c>
      <c r="N3153" s="133">
        <f t="shared" si="379"/>
        <v>5125.3856818181812</v>
      </c>
      <c r="O3153" s="142">
        <f t="shared" si="380"/>
        <v>40.696638999999998</v>
      </c>
      <c r="P3153" s="93"/>
      <c r="Q3153" s="93">
        <f t="shared" si="375"/>
        <v>2767.3714519999999</v>
      </c>
    </row>
    <row r="3154" spans="1:17" s="94" customFormat="1" ht="30" x14ac:dyDescent="0.25">
      <c r="A3154" s="276"/>
      <c r="B3154" s="279"/>
      <c r="C3154" s="269"/>
      <c r="D3154" s="208" t="s">
        <v>109</v>
      </c>
      <c r="E3154" s="96" t="s">
        <v>45</v>
      </c>
      <c r="F3154" s="206" t="s">
        <v>211</v>
      </c>
      <c r="G3154" s="168">
        <f>MROUND(H3154*K3154*I3154/L3154,0.0000001)</f>
        <v>1.805E-4</v>
      </c>
      <c r="H3154" s="182">
        <v>1</v>
      </c>
      <c r="I3154" s="176">
        <f t="shared" si="376"/>
        <v>6.1356150000000005E-3</v>
      </c>
      <c r="J3154" s="182"/>
      <c r="K3154" s="184">
        <v>2</v>
      </c>
      <c r="L3154" s="184">
        <f>'норма часов'!$H$7</f>
        <v>68</v>
      </c>
      <c r="M3154" s="178" t="str">
        <f>CONCATENATE(H3154," ",F3154," ","в мес.","*",K3154,"*",I3154,"/",L3154,"чел.")</f>
        <v>1  система(2 раза в год (зима, лето) в мес.*2*0,006135615/68чел.</v>
      </c>
      <c r="N3154" s="133">
        <f t="shared" si="379"/>
        <v>9753.27</v>
      </c>
      <c r="O3154" s="142">
        <f t="shared" si="380"/>
        <v>1.7604649999999999</v>
      </c>
      <c r="P3154" s="93"/>
      <c r="Q3154" s="93">
        <f t="shared" si="375"/>
        <v>119.71162</v>
      </c>
    </row>
    <row r="3155" spans="1:17" s="94" customFormat="1" ht="45" x14ac:dyDescent="0.25">
      <c r="A3155" s="276"/>
      <c r="B3155" s="279"/>
      <c r="C3155" s="269"/>
      <c r="D3155" s="208" t="s">
        <v>110</v>
      </c>
      <c r="E3155" s="96" t="s">
        <v>48</v>
      </c>
      <c r="F3155" s="206" t="s">
        <v>26</v>
      </c>
      <c r="G3155" s="168">
        <f>MROUND(H3155*K3155*I3155/L3155,0.000001)</f>
        <v>2.797E-3</v>
      </c>
      <c r="H3155" s="182">
        <f t="shared" ref="H3155:H3163" si="381">H3060</f>
        <v>31</v>
      </c>
      <c r="I3155" s="176">
        <f t="shared" si="376"/>
        <v>6.1356150000000005E-3</v>
      </c>
      <c r="J3155" s="182"/>
      <c r="K3155" s="184">
        <v>1</v>
      </c>
      <c r="L3155" s="184">
        <f>'норма часов'!$H$7</f>
        <v>68</v>
      </c>
      <c r="M3155" s="178" t="str">
        <f>CONCATENATE(H3155," ",F3155," ","*",I3155,"/",L3155,"чел.")</f>
        <v>31 шт *0,006135615/68чел.</v>
      </c>
      <c r="N3155" s="133">
        <f t="shared" si="379"/>
        <v>13392.040967741937</v>
      </c>
      <c r="O3155" s="142">
        <f t="shared" si="380"/>
        <v>37.457538999999997</v>
      </c>
      <c r="P3155" s="93"/>
      <c r="Q3155" s="93">
        <f t="shared" si="375"/>
        <v>2547.1126519999998</v>
      </c>
    </row>
    <row r="3156" spans="1:17" s="94" customFormat="1" x14ac:dyDescent="0.25">
      <c r="A3156" s="276"/>
      <c r="B3156" s="279"/>
      <c r="C3156" s="269"/>
      <c r="D3156" s="208" t="s">
        <v>111</v>
      </c>
      <c r="E3156" s="96" t="s">
        <v>48</v>
      </c>
      <c r="F3156" s="206" t="s">
        <v>26</v>
      </c>
      <c r="G3156" s="168">
        <f>MROUND(H3156*K3156*I3156/L3156,0.000000001)</f>
        <v>2.9775779000000002E-2</v>
      </c>
      <c r="H3156" s="182">
        <f t="shared" si="381"/>
        <v>330</v>
      </c>
      <c r="I3156" s="176">
        <f t="shared" si="376"/>
        <v>6.1356150000000005E-3</v>
      </c>
      <c r="J3156" s="182"/>
      <c r="K3156" s="184">
        <v>1</v>
      </c>
      <c r="L3156" s="184">
        <f>'норма часов'!$H$7</f>
        <v>68</v>
      </c>
      <c r="M3156" s="178" t="str">
        <f>CONCATENATE(H3156," ",F3156," ","*",I3156,"/",L3156,"чел.")</f>
        <v>330 шт *0,006135615/68чел.</v>
      </c>
      <c r="N3156" s="133">
        <f t="shared" si="379"/>
        <v>17624.491333333328</v>
      </c>
      <c r="O3156" s="142">
        <f>MROUND(G3156*N3156,0.000001)</f>
        <v>524.78295900000001</v>
      </c>
      <c r="P3156" s="93"/>
      <c r="Q3156" s="93">
        <f t="shared" si="375"/>
        <v>35685.241212000001</v>
      </c>
    </row>
    <row r="3157" spans="1:17" s="94" customFormat="1" ht="45" x14ac:dyDescent="0.25">
      <c r="A3157" s="276"/>
      <c r="B3157" s="279"/>
      <c r="C3157" s="269"/>
      <c r="D3157" s="208" t="s">
        <v>112</v>
      </c>
      <c r="E3157" s="96" t="s">
        <v>20</v>
      </c>
      <c r="F3157" s="96" t="s">
        <v>209</v>
      </c>
      <c r="G3157" s="168">
        <f t="shared" ref="G3157:G3162" si="382">MROUND(H3157*K3157*I3157/L3157,0.00000001)</f>
        <v>1.3173530000000001E-2</v>
      </c>
      <c r="H3157" s="182">
        <f t="shared" si="381"/>
        <v>73</v>
      </c>
      <c r="I3157" s="176">
        <f t="shared" si="376"/>
        <v>6.1356150000000005E-3</v>
      </c>
      <c r="J3157" s="182"/>
      <c r="K3157" s="184">
        <v>2</v>
      </c>
      <c r="L3157" s="184">
        <f>'норма часов'!$H$7</f>
        <v>68</v>
      </c>
      <c r="M3157" s="178" t="str">
        <f>CONCATENATE(H3157," ",F3157," ","*",I3157,"/",L3157,"чел.")</f>
        <v>73 м2 (обрабатываемая площадь) *0,006135615/68чел.</v>
      </c>
      <c r="N3157" s="133">
        <f t="shared" si="379"/>
        <v>5928.7278082191779</v>
      </c>
      <c r="O3157" s="142">
        <f t="shared" ref="O3157:O3166" si="383">MROUND(G3157*N3157,0.000001)</f>
        <v>78.102273999999994</v>
      </c>
      <c r="P3157" s="93"/>
      <c r="Q3157" s="93">
        <f t="shared" si="375"/>
        <v>5310.9546319999999</v>
      </c>
    </row>
    <row r="3158" spans="1:17" s="94" customFormat="1" ht="30" x14ac:dyDescent="0.25">
      <c r="A3158" s="276"/>
      <c r="B3158" s="279"/>
      <c r="C3158" s="269"/>
      <c r="D3158" s="208" t="s">
        <v>32</v>
      </c>
      <c r="E3158" s="96" t="s">
        <v>79</v>
      </c>
      <c r="F3158" s="206" t="s">
        <v>212</v>
      </c>
      <c r="G3158" s="168">
        <f t="shared" si="382"/>
        <v>6.4063000000000002E-3</v>
      </c>
      <c r="H3158" s="182">
        <f t="shared" si="381"/>
        <v>71</v>
      </c>
      <c r="I3158" s="176">
        <f t="shared" si="376"/>
        <v>6.1356150000000005E-3</v>
      </c>
      <c r="J3158" s="182"/>
      <c r="K3158" s="184">
        <v>1</v>
      </c>
      <c r="L3158" s="184">
        <f>'норма часов'!$H$7</f>
        <v>68</v>
      </c>
      <c r="M3158" s="178" t="str">
        <f>CONCATENATE(H3158," ",F3158," ","*",I3158,"/",L3158,"чел.")</f>
        <v>71 замеров(потребность) *0,006135615/68чел.</v>
      </c>
      <c r="N3158" s="133">
        <f t="shared" si="379"/>
        <v>12525.485211267594</v>
      </c>
      <c r="O3158" s="142">
        <f t="shared" si="383"/>
        <v>80.242015999999992</v>
      </c>
      <c r="P3158" s="93"/>
      <c r="Q3158" s="93">
        <f t="shared" si="375"/>
        <v>5456.4570879999992</v>
      </c>
    </row>
    <row r="3159" spans="1:17" s="94" customFormat="1" ht="30" x14ac:dyDescent="0.25">
      <c r="A3159" s="276"/>
      <c r="B3159" s="279"/>
      <c r="C3159" s="269"/>
      <c r="D3159" s="208" t="s">
        <v>113</v>
      </c>
      <c r="E3159" s="96" t="s">
        <v>48</v>
      </c>
      <c r="F3159" s="206" t="s">
        <v>26</v>
      </c>
      <c r="G3159" s="168">
        <f t="shared" si="382"/>
        <v>3.7896449999999998E-2</v>
      </c>
      <c r="H3159" s="182">
        <f t="shared" si="381"/>
        <v>35</v>
      </c>
      <c r="I3159" s="176">
        <f t="shared" si="376"/>
        <v>6.1356150000000005E-3</v>
      </c>
      <c r="J3159" s="182"/>
      <c r="K3159" s="184">
        <v>12</v>
      </c>
      <c r="L3159" s="184">
        <f>'норма часов'!$H$7</f>
        <v>68</v>
      </c>
      <c r="M3159" s="178" t="str">
        <f>CONCATENATE(H3159," ",F3159," ","в мес.","*",K3159,"мес.","*",I3159,"/",L3159,"чел.")</f>
        <v>35 шт в мес.*12мес.*0,006135615/68чел.</v>
      </c>
      <c r="N3159" s="133">
        <f t="shared" si="379"/>
        <v>3127.7868809523811</v>
      </c>
      <c r="O3159" s="142">
        <f t="shared" si="383"/>
        <v>118.53201899999999</v>
      </c>
      <c r="P3159" s="93"/>
      <c r="Q3159" s="93">
        <f t="shared" si="375"/>
        <v>8060.1772919999994</v>
      </c>
    </row>
    <row r="3160" spans="1:17" s="94" customFormat="1" x14ac:dyDescent="0.25">
      <c r="A3160" s="276"/>
      <c r="B3160" s="279"/>
      <c r="C3160" s="269"/>
      <c r="D3160" s="166" t="s">
        <v>25</v>
      </c>
      <c r="E3160" s="96" t="s">
        <v>26</v>
      </c>
      <c r="F3160" s="206" t="s">
        <v>26</v>
      </c>
      <c r="G3160" s="168">
        <f t="shared" si="382"/>
        <v>5.3776860000000003E-2</v>
      </c>
      <c r="H3160" s="182">
        <f t="shared" si="381"/>
        <v>596</v>
      </c>
      <c r="I3160" s="176">
        <f t="shared" si="376"/>
        <v>6.1356150000000005E-3</v>
      </c>
      <c r="J3160" s="182"/>
      <c r="K3160" s="184">
        <v>1</v>
      </c>
      <c r="L3160" s="184">
        <f>'норма часов'!$H$7</f>
        <v>68</v>
      </c>
      <c r="M3160" s="178" t="str">
        <f>CONCATENATE(H3160," ",F3160," ","*",I3160,"/",L3160,"чел.")</f>
        <v>596 шт *0,006135615/68чел.</v>
      </c>
      <c r="N3160" s="133">
        <f t="shared" si="379"/>
        <v>434.51181208053686</v>
      </c>
      <c r="O3160" s="142">
        <f t="shared" si="383"/>
        <v>23.366681</v>
      </c>
      <c r="P3160" s="93"/>
      <c r="Q3160" s="93">
        <f t="shared" si="375"/>
        <v>1588.9343079999999</v>
      </c>
    </row>
    <row r="3161" spans="1:17" s="94" customFormat="1" ht="30" x14ac:dyDescent="0.25">
      <c r="A3161" s="276"/>
      <c r="B3161" s="279"/>
      <c r="C3161" s="269"/>
      <c r="D3161" s="208" t="s">
        <v>80</v>
      </c>
      <c r="E3161" s="96" t="s">
        <v>81</v>
      </c>
      <c r="F3161" s="206" t="s">
        <v>213</v>
      </c>
      <c r="G3161" s="168">
        <f t="shared" si="382"/>
        <v>6.4063000000000002E-3</v>
      </c>
      <c r="H3161" s="182">
        <f t="shared" si="381"/>
        <v>71</v>
      </c>
      <c r="I3161" s="176">
        <f>I3159</f>
        <v>6.1356150000000005E-3</v>
      </c>
      <c r="J3161" s="182"/>
      <c r="K3161" s="184">
        <v>1</v>
      </c>
      <c r="L3161" s="184">
        <f>'норма часов'!$H$7</f>
        <v>68</v>
      </c>
      <c r="M3161" s="178" t="str">
        <f>CONCATENATE(H3161," ",F3161," ","*",I3161,"/",L3161,"чел.")</f>
        <v>71 отключений(потребность) *0,006135615/68чел.</v>
      </c>
      <c r="N3161" s="133">
        <f t="shared" si="379"/>
        <v>5335.8598591549217</v>
      </c>
      <c r="O3161" s="142">
        <f t="shared" si="383"/>
        <v>34.183118999999998</v>
      </c>
      <c r="P3161" s="93"/>
      <c r="Q3161" s="93">
        <f t="shared" si="375"/>
        <v>2324.452092</v>
      </c>
    </row>
    <row r="3162" spans="1:17" s="94" customFormat="1" ht="47.25" x14ac:dyDescent="0.25">
      <c r="A3162" s="276"/>
      <c r="B3162" s="279"/>
      <c r="C3162" s="269"/>
      <c r="D3162" s="211" t="s">
        <v>305</v>
      </c>
      <c r="E3162" s="96" t="s">
        <v>28</v>
      </c>
      <c r="F3162" s="206" t="s">
        <v>312</v>
      </c>
      <c r="G3162" s="168">
        <f t="shared" si="382"/>
        <v>1.281261E-2</v>
      </c>
      <c r="H3162" s="182">
        <f t="shared" si="381"/>
        <v>71</v>
      </c>
      <c r="I3162" s="176">
        <f>I3160</f>
        <v>6.1356150000000005E-3</v>
      </c>
      <c r="J3162" s="182"/>
      <c r="K3162" s="184">
        <v>2</v>
      </c>
      <c r="L3162" s="184">
        <f>'норма часов'!$H$7</f>
        <v>68</v>
      </c>
      <c r="M3162" s="178" t="str">
        <f>CONCATENATE(H3162," ",F3162," ","*",I3162,"/",L3162,"чел.")</f>
        <v>71 устройство *0,006135615/68чел.</v>
      </c>
      <c r="N3162" s="133">
        <f t="shared" si="379"/>
        <v>2964.3649999999984</v>
      </c>
      <c r="O3162" s="142">
        <f t="shared" si="383"/>
        <v>37.981252999999995</v>
      </c>
      <c r="P3162" s="93"/>
      <c r="Q3162" s="93">
        <f t="shared" si="375"/>
        <v>2582.7252039999998</v>
      </c>
    </row>
    <row r="3163" spans="1:17" s="94" customFormat="1" ht="32.25" customHeight="1" x14ac:dyDescent="0.25">
      <c r="A3163" s="276"/>
      <c r="B3163" s="279"/>
      <c r="C3163" s="269"/>
      <c r="D3163" s="211" t="s">
        <v>306</v>
      </c>
      <c r="E3163" s="96" t="s">
        <v>26</v>
      </c>
      <c r="F3163" s="206" t="s">
        <v>26</v>
      </c>
      <c r="G3163" s="168">
        <f>MROUND(H3163*K3163*I3163/L3163,0.0000000001)</f>
        <v>6.4063039000000002E-3</v>
      </c>
      <c r="H3163" s="182">
        <f t="shared" si="381"/>
        <v>71</v>
      </c>
      <c r="I3163" s="176">
        <f>I3161</f>
        <v>6.1356150000000005E-3</v>
      </c>
      <c r="J3163" s="182"/>
      <c r="K3163" s="184">
        <v>1</v>
      </c>
      <c r="L3163" s="184">
        <f>'норма часов'!$H$7</f>
        <v>68</v>
      </c>
      <c r="M3163" s="178" t="str">
        <f>CONCATENATE(H3163," ",F3163," ","*",I3163,"/",L3163,"чел.")</f>
        <v>71 шт *0,006135615/68чел.</v>
      </c>
      <c r="N3163" s="133">
        <f t="shared" si="379"/>
        <v>6640.1699999999964</v>
      </c>
      <c r="O3163" s="142">
        <f t="shared" si="383"/>
        <v>42.538947</v>
      </c>
      <c r="P3163" s="93"/>
      <c r="Q3163" s="93">
        <f t="shared" si="375"/>
        <v>2892.648396</v>
      </c>
    </row>
    <row r="3164" spans="1:17" s="94" customFormat="1" ht="31.5" x14ac:dyDescent="0.25">
      <c r="A3164" s="276"/>
      <c r="B3164" s="279"/>
      <c r="C3164" s="269"/>
      <c r="D3164" s="209" t="s">
        <v>307</v>
      </c>
      <c r="E3164" s="96" t="s">
        <v>26</v>
      </c>
      <c r="F3164" s="206" t="s">
        <v>26</v>
      </c>
      <c r="G3164" s="168">
        <f>MROUND(H3164*K3164*I3164/L3164,0.00000001)</f>
        <v>6.4063000000000002E-3</v>
      </c>
      <c r="H3164" s="182">
        <f>$H$1605</f>
        <v>71</v>
      </c>
      <c r="I3164" s="176">
        <f>I3159</f>
        <v>6.1356150000000005E-3</v>
      </c>
      <c r="J3164" s="182"/>
      <c r="K3164" s="184">
        <v>1</v>
      </c>
      <c r="L3164" s="184">
        <f>'норма часов'!$H$7</f>
        <v>68</v>
      </c>
      <c r="M3164" s="178" t="str">
        <f>CONCATENATE(H3164," ",F3164," ","в мес.","*",K3164,"мес.","*",I3164,"/",L3164,"чел.")</f>
        <v>71 шт в мес.*1мес.*0,006135615/68чел.</v>
      </c>
      <c r="N3164" s="133">
        <f>$N$3069</f>
        <v>11976.029859154949</v>
      </c>
      <c r="O3164" s="142">
        <f t="shared" si="383"/>
        <v>76.722039999999993</v>
      </c>
      <c r="P3164" s="93"/>
      <c r="Q3164" s="93">
        <f t="shared" si="375"/>
        <v>5217.09872</v>
      </c>
    </row>
    <row r="3165" spans="1:17" s="94" customFormat="1" ht="63" x14ac:dyDescent="0.25">
      <c r="A3165" s="276"/>
      <c r="B3165" s="279"/>
      <c r="C3165" s="269"/>
      <c r="D3165" s="211" t="s">
        <v>308</v>
      </c>
      <c r="E3165" s="96" t="s">
        <v>26</v>
      </c>
      <c r="F3165" s="206" t="s">
        <v>26</v>
      </c>
      <c r="G3165" s="168">
        <f>MROUND(H3165*K3165*I3165/L3165,0.00000001)</f>
        <v>9.0230000000000009E-5</v>
      </c>
      <c r="H3165" s="182">
        <f>$H$3070</f>
        <v>1</v>
      </c>
      <c r="I3165" s="176">
        <f>I3160</f>
        <v>6.1356150000000005E-3</v>
      </c>
      <c r="J3165" s="182"/>
      <c r="K3165" s="184">
        <v>1</v>
      </c>
      <c r="L3165" s="184">
        <f>'норма часов'!$H$7</f>
        <v>68</v>
      </c>
      <c r="M3165" s="178" t="str">
        <f>CONCATENATE(H3165," ",F3165," ","в год","*",K3165," раз в год","*",I3165,"/",L3165,"чел.")</f>
        <v>1 шт в год*1 раз в год*0,006135615/68чел.</v>
      </c>
      <c r="N3165" s="133">
        <f>$N$3070</f>
        <v>35572.370000000003</v>
      </c>
      <c r="O3165" s="142">
        <f t="shared" si="383"/>
        <v>3.209695</v>
      </c>
      <c r="P3165" s="93"/>
      <c r="Q3165" s="93">
        <f t="shared" si="375"/>
        <v>218.25925999999998</v>
      </c>
    </row>
    <row r="3166" spans="1:17" s="94" customFormat="1" ht="45" x14ac:dyDescent="0.25">
      <c r="A3166" s="276"/>
      <c r="B3166" s="279"/>
      <c r="C3166" s="269"/>
      <c r="D3166" s="208" t="s">
        <v>33</v>
      </c>
      <c r="E3166" s="96" t="s">
        <v>28</v>
      </c>
      <c r="F3166" s="206" t="s">
        <v>26</v>
      </c>
      <c r="G3166" s="168">
        <f>MROUND(H3166*K3166*I3166/L3166,0.00000001)</f>
        <v>7.6875650000000004E-2</v>
      </c>
      <c r="H3166" s="182">
        <f>H3071</f>
        <v>71</v>
      </c>
      <c r="I3166" s="176">
        <f>I3162</f>
        <v>6.1356150000000005E-3</v>
      </c>
      <c r="J3166" s="182"/>
      <c r="K3166" s="184">
        <v>12</v>
      </c>
      <c r="L3166" s="184">
        <f>'норма часов'!$H$7</f>
        <v>68</v>
      </c>
      <c r="M3166" s="178" t="str">
        <f>CONCATENATE(H3166," ",F3166," ","в мес.","*",K3166,"мес.","*",I3166,"/",L3166,"чел.")</f>
        <v>71 шт в мес.*12мес.*0,006135615/68чел.</v>
      </c>
      <c r="N3166" s="133">
        <f>N3071</f>
        <v>2608.6424999999977</v>
      </c>
      <c r="O3166" s="142">
        <f t="shared" si="383"/>
        <v>200.541088</v>
      </c>
      <c r="P3166" s="93"/>
      <c r="Q3166" s="93">
        <f t="shared" si="375"/>
        <v>13636.793984</v>
      </c>
    </row>
    <row r="3167" spans="1:17" s="94" customFormat="1" ht="28.5" x14ac:dyDescent="0.25">
      <c r="A3167" s="276"/>
      <c r="B3167" s="279"/>
      <c r="C3167" s="201" t="s">
        <v>256</v>
      </c>
      <c r="D3167" s="208"/>
      <c r="E3167" s="96"/>
      <c r="F3167" s="206"/>
      <c r="G3167" s="168"/>
      <c r="H3167" s="182"/>
      <c r="I3167" s="176"/>
      <c r="J3167" s="182"/>
      <c r="K3167" s="184"/>
      <c r="L3167" s="184"/>
      <c r="M3167" s="178"/>
      <c r="N3167" s="133"/>
      <c r="O3167" s="140">
        <f>SUM(O3146:O3166)</f>
        <v>2079.5243839999998</v>
      </c>
      <c r="P3167" s="93"/>
      <c r="Q3167" s="93">
        <f t="shared" ref="Q3167:Q3230" si="384">O3167*L3167</f>
        <v>0</v>
      </c>
    </row>
    <row r="3168" spans="1:17" s="94" customFormat="1" x14ac:dyDescent="0.25">
      <c r="A3168" s="276"/>
      <c r="B3168" s="279"/>
      <c r="C3168" s="198" t="s">
        <v>65</v>
      </c>
      <c r="D3168" s="208" t="s">
        <v>115</v>
      </c>
      <c r="E3168" s="96" t="s">
        <v>116</v>
      </c>
      <c r="F3168" s="206" t="s">
        <v>214</v>
      </c>
      <c r="G3168" s="168">
        <f>MROUND(H3168*K3168*I3168/L3168,0.0000000001)</f>
        <v>6.4063039000000002E-3</v>
      </c>
      <c r="H3168" s="182">
        <f t="shared" ref="H3168:H3180" si="385">H3073</f>
        <v>71</v>
      </c>
      <c r="I3168" s="176">
        <f>I3166</f>
        <v>6.1356150000000005E-3</v>
      </c>
      <c r="J3168" s="182"/>
      <c r="K3168" s="184">
        <v>1</v>
      </c>
      <c r="L3168" s="184">
        <f>'норма часов'!$H$7</f>
        <v>68</v>
      </c>
      <c r="M3168" s="178" t="str">
        <f>CONCATENATE(H3168," ",F3168," ","*",I3168,"/",L3168,"чел.")</f>
        <v>71 учреждений *0,006135615/68чел.</v>
      </c>
      <c r="N3168" s="133">
        <f t="shared" ref="N3168:N3177" si="386">N3073</f>
        <v>61698.591549295772</v>
      </c>
      <c r="O3168" s="142">
        <f t="shared" ref="O3168:O3182" si="387">MROUND(G3168*N3168,0.000001)</f>
        <v>395.259928</v>
      </c>
      <c r="P3168" s="93"/>
      <c r="Q3168" s="93">
        <f t="shared" si="384"/>
        <v>26877.675104000002</v>
      </c>
    </row>
    <row r="3169" spans="1:17" s="94" customFormat="1" x14ac:dyDescent="0.25">
      <c r="A3169" s="276"/>
      <c r="B3169" s="279"/>
      <c r="C3169" s="269" t="s">
        <v>66</v>
      </c>
      <c r="D3169" s="208" t="s">
        <v>34</v>
      </c>
      <c r="E3169" s="96" t="s">
        <v>47</v>
      </c>
      <c r="F3169" s="206" t="s">
        <v>215</v>
      </c>
      <c r="G3169" s="168">
        <f t="shared" ref="G3169:G3175" si="388">MROUND(H3169*K3169*I3169/L3169,0.00000001)</f>
        <v>7.6875650000000004E-2</v>
      </c>
      <c r="H3169" s="182">
        <f t="shared" si="385"/>
        <v>71</v>
      </c>
      <c r="I3169" s="176">
        <f t="shared" si="376"/>
        <v>6.1356150000000005E-3</v>
      </c>
      <c r="J3169" s="182"/>
      <c r="K3169" s="184">
        <v>12</v>
      </c>
      <c r="L3169" s="184">
        <f>'норма часов'!$H$7</f>
        <v>68</v>
      </c>
      <c r="M3169" s="178" t="str">
        <f>CONCATENATE(H3169," ",F3169," ","в мес.","*",K3169,"мес.","*",I3169,"/",L3169,"чел.")</f>
        <v>71 зданий в мес.*12мес.*0,006135615/68чел.</v>
      </c>
      <c r="N3169" s="133">
        <f t="shared" si="386"/>
        <v>5107.0066549295807</v>
      </c>
      <c r="O3169" s="142">
        <f t="shared" si="387"/>
        <v>392.60445599999997</v>
      </c>
      <c r="P3169" s="93"/>
      <c r="Q3169" s="93">
        <f t="shared" si="384"/>
        <v>26697.103007999998</v>
      </c>
    </row>
    <row r="3170" spans="1:17" s="94" customFormat="1" x14ac:dyDescent="0.25">
      <c r="A3170" s="276"/>
      <c r="B3170" s="279"/>
      <c r="C3170" s="269"/>
      <c r="D3170" s="208" t="s">
        <v>117</v>
      </c>
      <c r="E3170" s="96" t="s">
        <v>19</v>
      </c>
      <c r="F3170" s="206" t="s">
        <v>216</v>
      </c>
      <c r="G3170" s="168">
        <f t="shared" si="388"/>
        <v>0.22449133000000002</v>
      </c>
      <c r="H3170" s="182">
        <f t="shared" si="385"/>
        <v>2488</v>
      </c>
      <c r="I3170" s="176">
        <f t="shared" si="376"/>
        <v>6.1356150000000005E-3</v>
      </c>
      <c r="J3170" s="182"/>
      <c r="K3170" s="184">
        <v>1</v>
      </c>
      <c r="L3170" s="184">
        <f>'норма часов'!$H$7</f>
        <v>68</v>
      </c>
      <c r="M3170" s="178" t="str">
        <f>CONCATENATE(H3170," ",F3170," ","*",I3170,"/",L3170,"чел.")</f>
        <v>2488 чел. в год *0,006135615/68чел.</v>
      </c>
      <c r="N3170" s="133">
        <f t="shared" si="386"/>
        <v>2015.7675361736331</v>
      </c>
      <c r="O3170" s="142">
        <f t="shared" si="387"/>
        <v>452.522335</v>
      </c>
      <c r="P3170" s="93"/>
      <c r="Q3170" s="93">
        <f t="shared" si="384"/>
        <v>30771.518779999999</v>
      </c>
    </row>
    <row r="3171" spans="1:17" s="94" customFormat="1" ht="30" x14ac:dyDescent="0.25">
      <c r="A3171" s="276"/>
      <c r="B3171" s="279"/>
      <c r="C3171" s="269"/>
      <c r="D3171" s="208" t="s">
        <v>39</v>
      </c>
      <c r="E3171" s="96" t="s">
        <v>44</v>
      </c>
      <c r="F3171" s="206" t="s">
        <v>217</v>
      </c>
      <c r="G3171" s="168">
        <f t="shared" si="388"/>
        <v>6.31607E-3</v>
      </c>
      <c r="H3171" s="182">
        <f t="shared" si="385"/>
        <v>70</v>
      </c>
      <c r="I3171" s="176">
        <f t="shared" ref="I3171:I3187" si="389">I3170</f>
        <v>6.1356150000000005E-3</v>
      </c>
      <c r="J3171" s="182"/>
      <c r="K3171" s="184">
        <v>1</v>
      </c>
      <c r="L3171" s="184">
        <f>'норма часов'!$H$7</f>
        <v>68</v>
      </c>
      <c r="M3171" s="178" t="str">
        <f>CONCATENATE(H3171," ",F3171," (по 1 ЭЦП на 1 учреждение. Срок сертификата ЭЦП 1 год) ","*",I3171,"/",L3171,"чел.")</f>
        <v>70 ЭЦП (по 1 ЭЦП на 1 учреждение. Срок сертификата ЭЦП 1 год) *0,006135615/68чел.</v>
      </c>
      <c r="N3171" s="133">
        <f t="shared" si="386"/>
        <v>8423.5399999999972</v>
      </c>
      <c r="O3171" s="142">
        <f t="shared" si="387"/>
        <v>53.203668</v>
      </c>
      <c r="P3171" s="93"/>
      <c r="Q3171" s="93">
        <f t="shared" si="384"/>
        <v>3617.849424</v>
      </c>
    </row>
    <row r="3172" spans="1:17" s="94" customFormat="1" ht="30" x14ac:dyDescent="0.25">
      <c r="A3172" s="276"/>
      <c r="B3172" s="279"/>
      <c r="C3172" s="269"/>
      <c r="D3172" s="208" t="s">
        <v>37</v>
      </c>
      <c r="E3172" s="96" t="s">
        <v>42</v>
      </c>
      <c r="F3172" s="206" t="s">
        <v>218</v>
      </c>
      <c r="G3172" s="168">
        <f t="shared" si="388"/>
        <v>6.31607E-3</v>
      </c>
      <c r="H3172" s="182">
        <f t="shared" si="385"/>
        <v>70</v>
      </c>
      <c r="I3172" s="176">
        <f t="shared" si="389"/>
        <v>6.1356150000000005E-3</v>
      </c>
      <c r="J3172" s="182"/>
      <c r="K3172" s="184">
        <v>1</v>
      </c>
      <c r="L3172" s="184">
        <f>'норма часов'!$H$7</f>
        <v>68</v>
      </c>
      <c r="M3172" s="178" t="str">
        <f>CONCATENATE(H3172," ",F3172," (по 1 отчету на 1 учреждение) ","*",I3172,"/",L3172,"чел.")</f>
        <v>70 отчетов (по 1 отчету на 1 учреждение) *0,006135615/68чел.</v>
      </c>
      <c r="N3172" s="133">
        <f t="shared" si="386"/>
        <v>7114.4699999999866</v>
      </c>
      <c r="O3172" s="142">
        <f t="shared" si="387"/>
        <v>44.935490999999999</v>
      </c>
      <c r="P3172" s="93"/>
      <c r="Q3172" s="93">
        <f t="shared" si="384"/>
        <v>3055.6133879999998</v>
      </c>
    </row>
    <row r="3173" spans="1:17" s="94" customFormat="1" ht="30" x14ac:dyDescent="0.25">
      <c r="A3173" s="276"/>
      <c r="B3173" s="279"/>
      <c r="C3173" s="269"/>
      <c r="D3173" s="208" t="s">
        <v>38</v>
      </c>
      <c r="E3173" s="96" t="s">
        <v>43</v>
      </c>
      <c r="F3173" s="206" t="s">
        <v>219</v>
      </c>
      <c r="G3173" s="168">
        <f t="shared" si="388"/>
        <v>3.3024049999999999E-2</v>
      </c>
      <c r="H3173" s="182">
        <f t="shared" si="385"/>
        <v>366</v>
      </c>
      <c r="I3173" s="176">
        <f t="shared" si="389"/>
        <v>6.1356150000000005E-3</v>
      </c>
      <c r="J3173" s="182"/>
      <c r="K3173" s="184">
        <v>1</v>
      </c>
      <c r="L3173" s="184">
        <f>'норма часов'!$H$7</f>
        <v>68</v>
      </c>
      <c r="M3173" s="178" t="str">
        <f>CONCATENATE(H3173," ",F3173," (заявленная потребность руководителями учреждений) ","*",I3173,"/",L3173,"чел.")</f>
        <v>366 мест (заявленная потребность руководителями учреждений) *0,006135615/68чел.</v>
      </c>
      <c r="N3173" s="133">
        <f t="shared" si="386"/>
        <v>1185.7457103825129</v>
      </c>
      <c r="O3173" s="142">
        <f t="shared" si="387"/>
        <v>39.158125999999996</v>
      </c>
      <c r="P3173" s="93"/>
      <c r="Q3173" s="93">
        <f t="shared" si="384"/>
        <v>2662.7525679999999</v>
      </c>
    </row>
    <row r="3174" spans="1:17" s="94" customFormat="1" x14ac:dyDescent="0.25">
      <c r="A3174" s="276"/>
      <c r="B3174" s="279"/>
      <c r="C3174" s="269"/>
      <c r="D3174" s="208" t="s">
        <v>118</v>
      </c>
      <c r="E3174" s="96" t="s">
        <v>19</v>
      </c>
      <c r="F3174" s="206" t="s">
        <v>19</v>
      </c>
      <c r="G3174" s="168">
        <f t="shared" si="388"/>
        <v>0.22449133000000002</v>
      </c>
      <c r="H3174" s="182">
        <f t="shared" si="385"/>
        <v>2488</v>
      </c>
      <c r="I3174" s="176">
        <f t="shared" si="389"/>
        <v>6.1356150000000005E-3</v>
      </c>
      <c r="J3174" s="182"/>
      <c r="K3174" s="184">
        <v>1</v>
      </c>
      <c r="L3174" s="184">
        <f>'норма часов'!$H$7</f>
        <v>68</v>
      </c>
      <c r="M3174" s="178" t="str">
        <f>CONCATENATE(H3174," ",F3174," ","*",I3174,"/",L3174,"чел.")</f>
        <v>2488 чел. *0,006135615/68чел.</v>
      </c>
      <c r="N3174" s="133">
        <f t="shared" si="386"/>
        <v>533.58550241157548</v>
      </c>
      <c r="O3174" s="142">
        <f t="shared" si="387"/>
        <v>119.785319</v>
      </c>
      <c r="P3174" s="93"/>
      <c r="Q3174" s="93">
        <f t="shared" si="384"/>
        <v>8145.4016920000004</v>
      </c>
    </row>
    <row r="3175" spans="1:17" s="94" customFormat="1" ht="30" x14ac:dyDescent="0.25">
      <c r="A3175" s="276"/>
      <c r="B3175" s="279"/>
      <c r="C3175" s="269"/>
      <c r="D3175" s="208" t="s">
        <v>35</v>
      </c>
      <c r="E3175" s="96" t="s">
        <v>19</v>
      </c>
      <c r="F3175" s="206" t="s">
        <v>19</v>
      </c>
      <c r="G3175" s="168">
        <f t="shared" si="388"/>
        <v>1.6421789999999999E-2</v>
      </c>
      <c r="H3175" s="182">
        <f t="shared" si="385"/>
        <v>182</v>
      </c>
      <c r="I3175" s="176">
        <f t="shared" si="389"/>
        <v>6.1356150000000005E-3</v>
      </c>
      <c r="J3175" s="182"/>
      <c r="K3175" s="184">
        <v>1</v>
      </c>
      <c r="L3175" s="184">
        <f>'норма часов'!$H$7</f>
        <v>68</v>
      </c>
      <c r="M3175" s="178" t="str">
        <f>CONCATENATE(H3175," ",F3175," (заявленная потребность руководителями учреждений) ","*",I3175,"/",L3175,"чел.")</f>
        <v>182 чел. (заявленная потребность руководителями учреждений) *0,006135615/68чел.</v>
      </c>
      <c r="N3175" s="133">
        <f t="shared" si="386"/>
        <v>830.02208791208784</v>
      </c>
      <c r="O3175" s="142">
        <f t="shared" si="387"/>
        <v>13.630447999999999</v>
      </c>
      <c r="P3175" s="93"/>
      <c r="Q3175" s="93">
        <f t="shared" si="384"/>
        <v>926.87046399999997</v>
      </c>
    </row>
    <row r="3176" spans="1:17" s="94" customFormat="1" ht="30" x14ac:dyDescent="0.25">
      <c r="A3176" s="276"/>
      <c r="B3176" s="279"/>
      <c r="C3176" s="269"/>
      <c r="D3176" s="208" t="s">
        <v>36</v>
      </c>
      <c r="E3176" s="96" t="s">
        <v>19</v>
      </c>
      <c r="F3176" s="206" t="s">
        <v>19</v>
      </c>
      <c r="G3176" s="168">
        <f>MROUND(H3176*K3176*I3176/L3176,0.000000001)</f>
        <v>1.3805134E-2</v>
      </c>
      <c r="H3176" s="182">
        <f t="shared" si="385"/>
        <v>153</v>
      </c>
      <c r="I3176" s="176">
        <f t="shared" si="389"/>
        <v>6.1356150000000005E-3</v>
      </c>
      <c r="J3176" s="182"/>
      <c r="K3176" s="184">
        <v>1</v>
      </c>
      <c r="L3176" s="184">
        <f>'норма часов'!$H$7</f>
        <v>68</v>
      </c>
      <c r="M3176" s="178" t="str">
        <f>CONCATENATE(H3176," ",F3176," (заявленная потребность руководителями учреждений) ","*",I3176,"/",L3176,"чел.")</f>
        <v>153 чел. (заявленная потребность руководителями учреждений) *0,006135615/68чел.</v>
      </c>
      <c r="N3176" s="133">
        <f t="shared" si="386"/>
        <v>1778.6194771241812</v>
      </c>
      <c r="O3176" s="142">
        <f t="shared" si="387"/>
        <v>24.554079999999999</v>
      </c>
      <c r="P3176" s="93"/>
      <c r="Q3176" s="93">
        <f t="shared" si="384"/>
        <v>1669.6774399999999</v>
      </c>
    </row>
    <row r="3177" spans="1:17" s="94" customFormat="1" ht="30" x14ac:dyDescent="0.25">
      <c r="A3177" s="276"/>
      <c r="B3177" s="279"/>
      <c r="C3177" s="269"/>
      <c r="D3177" s="208" t="s">
        <v>119</v>
      </c>
      <c r="E3177" s="96" t="s">
        <v>19</v>
      </c>
      <c r="F3177" s="206" t="s">
        <v>19</v>
      </c>
      <c r="G3177" s="168">
        <f>MROUND(H3177*K3177*I3177/L3177,0.000001)</f>
        <v>1.0376E-2</v>
      </c>
      <c r="H3177" s="182">
        <f t="shared" si="385"/>
        <v>115</v>
      </c>
      <c r="I3177" s="176">
        <f t="shared" si="389"/>
        <v>6.1356150000000005E-3</v>
      </c>
      <c r="J3177" s="182"/>
      <c r="K3177" s="184">
        <v>1</v>
      </c>
      <c r="L3177" s="184">
        <f>'норма часов'!$H$7</f>
        <v>68</v>
      </c>
      <c r="M3177" s="178" t="str">
        <f>CONCATENATE(H3177," ",F3177," (заявленная потребность руководителями учреждений) ","*",I3177,"/",L3177,"чел.")</f>
        <v>115 чел. (заявленная потребность руководителями учреждений) *0,006135615/68чел.</v>
      </c>
      <c r="N3177" s="133">
        <f t="shared" si="386"/>
        <v>3794.3864347826106</v>
      </c>
      <c r="O3177" s="142">
        <f t="shared" si="387"/>
        <v>39.370553999999998</v>
      </c>
      <c r="P3177" s="93"/>
      <c r="Q3177" s="93">
        <f t="shared" si="384"/>
        <v>2677.1976719999998</v>
      </c>
    </row>
    <row r="3178" spans="1:17" s="94" customFormat="1" ht="31.5" x14ac:dyDescent="0.25">
      <c r="A3178" s="276"/>
      <c r="B3178" s="279"/>
      <c r="C3178" s="269"/>
      <c r="D3178" s="211" t="s">
        <v>309</v>
      </c>
      <c r="E3178" s="96" t="s">
        <v>19</v>
      </c>
      <c r="F3178" s="206" t="s">
        <v>19</v>
      </c>
      <c r="G3178" s="168">
        <f>MROUND(H3178*K3178*I3178/L3178,0.000001)</f>
        <v>0.224491</v>
      </c>
      <c r="H3178" s="182">
        <f t="shared" si="385"/>
        <v>2488</v>
      </c>
      <c r="I3178" s="176">
        <f t="shared" si="389"/>
        <v>6.1356150000000005E-3</v>
      </c>
      <c r="J3178" s="182"/>
      <c r="K3178" s="184">
        <v>1</v>
      </c>
      <c r="L3178" s="184">
        <f>'норма часов'!$H$7</f>
        <v>68</v>
      </c>
      <c r="M3178" s="178" t="str">
        <f>CONCATENATE(H3178," ",F3178," (заявленная потребность руководителями учреждений) ","*",I3178,"/",L3178,"чел.")</f>
        <v>2488 чел. (заявленная потребность руководителями учреждений) *0,006135615/68чел.</v>
      </c>
      <c r="N3178" s="133">
        <f>$N$3083</f>
        <v>592.87280948553052</v>
      </c>
      <c r="O3178" s="142">
        <f t="shared" si="387"/>
        <v>133.09460999999999</v>
      </c>
      <c r="P3178" s="93"/>
      <c r="Q3178" s="93">
        <f t="shared" si="384"/>
        <v>9050.4334799999997</v>
      </c>
    </row>
    <row r="3179" spans="1:17" s="94" customFormat="1" x14ac:dyDescent="0.25">
      <c r="A3179" s="276"/>
      <c r="B3179" s="279"/>
      <c r="C3179" s="269"/>
      <c r="D3179" s="166"/>
      <c r="E3179" s="166"/>
      <c r="F3179" s="206"/>
      <c r="G3179" s="168"/>
      <c r="H3179" s="182">
        <f t="shared" si="385"/>
        <v>0</v>
      </c>
      <c r="I3179" s="176">
        <f t="shared" si="389"/>
        <v>6.1356150000000005E-3</v>
      </c>
      <c r="J3179" s="182"/>
      <c r="K3179" s="184">
        <v>1</v>
      </c>
      <c r="L3179" s="184">
        <f>'норма часов'!$H$7</f>
        <v>68</v>
      </c>
      <c r="M3179" s="178"/>
      <c r="N3179" s="133">
        <f>N3084</f>
        <v>0</v>
      </c>
      <c r="O3179" s="142">
        <f t="shared" si="387"/>
        <v>0</v>
      </c>
      <c r="P3179" s="93"/>
      <c r="Q3179" s="93">
        <f t="shared" si="384"/>
        <v>0</v>
      </c>
    </row>
    <row r="3180" spans="1:17" s="94" customFormat="1" x14ac:dyDescent="0.25">
      <c r="A3180" s="276"/>
      <c r="B3180" s="279"/>
      <c r="C3180" s="269"/>
      <c r="D3180" s="166" t="s">
        <v>287</v>
      </c>
      <c r="E3180" s="166" t="s">
        <v>26</v>
      </c>
      <c r="F3180" s="206" t="s">
        <v>26</v>
      </c>
      <c r="G3180" s="168">
        <f>MROUND(H3180*K3180*I3180/L3180,0.00000001)</f>
        <v>6.31607E-3</v>
      </c>
      <c r="H3180" s="182">
        <f t="shared" si="385"/>
        <v>70</v>
      </c>
      <c r="I3180" s="176">
        <f t="shared" si="389"/>
        <v>6.1356150000000005E-3</v>
      </c>
      <c r="J3180" s="182"/>
      <c r="K3180" s="184">
        <v>1</v>
      </c>
      <c r="L3180" s="184">
        <f>'норма часов'!$H$7</f>
        <v>68</v>
      </c>
      <c r="M3180" s="178" t="str">
        <f>CONCATENATE(H3180," ",F3180," ","*",I3180,"/",L3180,"чел.")</f>
        <v>70 шт *0,006135615/68чел.</v>
      </c>
      <c r="N3180" s="133">
        <f>N3085</f>
        <v>70990.589999999924</v>
      </c>
      <c r="O3180" s="142">
        <f t="shared" si="387"/>
        <v>448.38153599999998</v>
      </c>
      <c r="P3180" s="93"/>
      <c r="Q3180" s="93">
        <f t="shared" si="384"/>
        <v>30489.944447999998</v>
      </c>
    </row>
    <row r="3181" spans="1:17" s="94" customFormat="1" x14ac:dyDescent="0.25">
      <c r="A3181" s="276"/>
      <c r="B3181" s="279"/>
      <c r="C3181" s="269"/>
      <c r="D3181" s="166" t="s">
        <v>284</v>
      </c>
      <c r="E3181" s="166" t="s">
        <v>26</v>
      </c>
      <c r="F3181" s="206" t="s">
        <v>26</v>
      </c>
      <c r="G3181" s="168">
        <f>MROUND(H3181*K3181*I3181/L3181,0.00000001)</f>
        <v>6.31607E-3</v>
      </c>
      <c r="H3181" s="182">
        <f>$H$3086</f>
        <v>70</v>
      </c>
      <c r="I3181" s="176">
        <f t="shared" si="389"/>
        <v>6.1356150000000005E-3</v>
      </c>
      <c r="J3181" s="182"/>
      <c r="K3181" s="184">
        <v>1</v>
      </c>
      <c r="L3181" s="184">
        <f>'норма часов'!$H$7</f>
        <v>68</v>
      </c>
      <c r="M3181" s="178" t="str">
        <f>CONCATENATE(H3181," ",F3181," ","*",I3181,"/",L3181,"чел.")</f>
        <v>70 шт *0,006135615/68чел.</v>
      </c>
      <c r="N3181" s="133">
        <f>$N$3086</f>
        <v>24000</v>
      </c>
      <c r="O3181" s="142">
        <f t="shared" si="387"/>
        <v>151.58568</v>
      </c>
      <c r="P3181" s="93"/>
      <c r="Q3181" s="93">
        <f t="shared" si="384"/>
        <v>10307.82624</v>
      </c>
    </row>
    <row r="3182" spans="1:17" s="94" customFormat="1" x14ac:dyDescent="0.25">
      <c r="A3182" s="276"/>
      <c r="B3182" s="279"/>
      <c r="C3182" s="269"/>
      <c r="D3182" s="208" t="s">
        <v>121</v>
      </c>
      <c r="E3182" s="96" t="s">
        <v>122</v>
      </c>
      <c r="F3182" s="206" t="s">
        <v>220</v>
      </c>
      <c r="G3182" s="168">
        <f>MROUND(H3182*K3182*I3182/L3182,0.00000001)</f>
        <v>6.31607E-3</v>
      </c>
      <c r="H3182" s="182">
        <f>H3087</f>
        <v>70</v>
      </c>
      <c r="I3182" s="176">
        <f>I3178</f>
        <v>6.1356150000000005E-3</v>
      </c>
      <c r="J3182" s="182"/>
      <c r="K3182" s="184">
        <v>1</v>
      </c>
      <c r="L3182" s="184">
        <f>'норма часов'!$H$7</f>
        <v>68</v>
      </c>
      <c r="M3182" s="178" t="str">
        <f>CONCATENATE(H3182," ",F3182," ","*",I3182,"/",L3182,"чел.")</f>
        <v>70 сайтов *0,006135615/68чел.</v>
      </c>
      <c r="N3182" s="133">
        <f>N3087</f>
        <v>6165.8800000000037</v>
      </c>
      <c r="O3182" s="142">
        <f t="shared" si="387"/>
        <v>38.944130000000001</v>
      </c>
      <c r="P3182" s="93"/>
      <c r="Q3182" s="93">
        <f t="shared" si="384"/>
        <v>2648.20084</v>
      </c>
    </row>
    <row r="3183" spans="1:17" s="94" customFormat="1" x14ac:dyDescent="0.25">
      <c r="A3183" s="276"/>
      <c r="B3183" s="279"/>
      <c r="C3183" s="201" t="s">
        <v>257</v>
      </c>
      <c r="D3183" s="208"/>
      <c r="E3183" s="96"/>
      <c r="F3183" s="206"/>
      <c r="G3183" s="168"/>
      <c r="H3183" s="182"/>
      <c r="I3183" s="176"/>
      <c r="J3183" s="182"/>
      <c r="K3183" s="184"/>
      <c r="L3183" s="184"/>
      <c r="M3183" s="178"/>
      <c r="N3183" s="133"/>
      <c r="O3183" s="140">
        <f>SUM(O3169:O3182)</f>
        <v>1951.7704329999997</v>
      </c>
      <c r="P3183" s="93"/>
      <c r="Q3183" s="93">
        <f t="shared" si="384"/>
        <v>0</v>
      </c>
    </row>
    <row r="3184" spans="1:17" s="94" customFormat="1" x14ac:dyDescent="0.25">
      <c r="A3184" s="276"/>
      <c r="B3184" s="279"/>
      <c r="C3184" s="198" t="s">
        <v>207</v>
      </c>
      <c r="D3184" s="166"/>
      <c r="E3184" s="166"/>
      <c r="F3184" s="210"/>
      <c r="G3184" s="168"/>
      <c r="H3184" s="182">
        <f>H3089</f>
        <v>0</v>
      </c>
      <c r="I3184" s="176">
        <f>I3182</f>
        <v>6.1356150000000005E-3</v>
      </c>
      <c r="J3184" s="182"/>
      <c r="K3184" s="184">
        <v>12</v>
      </c>
      <c r="L3184" s="184">
        <f>'норма часов'!$H$7</f>
        <v>68</v>
      </c>
      <c r="M3184" s="178"/>
      <c r="N3184" s="133"/>
      <c r="O3184" s="142">
        <f>MROUND(G3184*N3184,0.000001)</f>
        <v>0</v>
      </c>
      <c r="P3184" s="93"/>
      <c r="Q3184" s="93">
        <f t="shared" si="384"/>
        <v>0</v>
      </c>
    </row>
    <row r="3185" spans="1:17" s="94" customFormat="1" ht="30" x14ac:dyDescent="0.25">
      <c r="A3185" s="276"/>
      <c r="B3185" s="279"/>
      <c r="C3185" s="198" t="s">
        <v>67</v>
      </c>
      <c r="D3185" s="166" t="s">
        <v>124</v>
      </c>
      <c r="E3185" s="193" t="s">
        <v>26</v>
      </c>
      <c r="F3185" s="181" t="s">
        <v>26</v>
      </c>
      <c r="G3185" s="168">
        <f>MROUND(H3185*K3185*I3185/L3185,0.0000001)</f>
        <v>1.62413E-2</v>
      </c>
      <c r="H3185" s="171">
        <f>H3090</f>
        <v>180</v>
      </c>
      <c r="I3185" s="176">
        <f>I3184</f>
        <v>6.1356150000000005E-3</v>
      </c>
      <c r="J3185" s="182"/>
      <c r="K3185" s="184">
        <v>1</v>
      </c>
      <c r="L3185" s="184">
        <f>'норма часов'!$H$7</f>
        <v>68</v>
      </c>
      <c r="M3185" s="178" t="str">
        <f>CONCATENATE(H3185," ",F3185," ","*",I3185,"/",L3185,"чел.")</f>
        <v>180 шт *0,006135615/68чел.</v>
      </c>
      <c r="N3185" s="133">
        <f>N3090</f>
        <v>2331.9664444444447</v>
      </c>
      <c r="O3185" s="142">
        <f>MROUND(G3185*N3185,0.000001)</f>
        <v>37.874167</v>
      </c>
      <c r="P3185" s="93"/>
      <c r="Q3185" s="93">
        <f t="shared" si="384"/>
        <v>2575.4433559999998</v>
      </c>
    </row>
    <row r="3186" spans="1:17" s="94" customFormat="1" x14ac:dyDescent="0.25">
      <c r="A3186" s="276"/>
      <c r="B3186" s="279"/>
      <c r="C3186" s="269" t="s">
        <v>226</v>
      </c>
      <c r="D3186" s="166" t="s">
        <v>40</v>
      </c>
      <c r="E3186" s="180" t="s">
        <v>26</v>
      </c>
      <c r="F3186" s="180" t="s">
        <v>48</v>
      </c>
      <c r="G3186" s="168">
        <f>MROUND(H3186*K3186*I3186/L3186,0.000001)</f>
        <v>2.5624999999999998E-2</v>
      </c>
      <c r="H3186" s="171">
        <f>H3091</f>
        <v>284</v>
      </c>
      <c r="I3186" s="176">
        <f>I3182</f>
        <v>6.1356150000000005E-3</v>
      </c>
      <c r="J3186" s="182"/>
      <c r="K3186" s="184">
        <v>1</v>
      </c>
      <c r="L3186" s="184">
        <f>'норма часов'!$H$7</f>
        <v>68</v>
      </c>
      <c r="M3186" s="178" t="str">
        <f>CONCATENATE(H3186," ",F3186," ","*",I3186,"/",L3186,"чел.")</f>
        <v>284 шт. *0,006135615/68чел.</v>
      </c>
      <c r="N3186" s="133">
        <f>N3091</f>
        <v>770.73253521126651</v>
      </c>
      <c r="O3186" s="142">
        <f>MROUND(G3186*N3186,0.000001)</f>
        <v>19.750021</v>
      </c>
      <c r="P3186" s="93"/>
      <c r="Q3186" s="93">
        <f t="shared" si="384"/>
        <v>1343.001428</v>
      </c>
    </row>
    <row r="3187" spans="1:17" s="94" customFormat="1" x14ac:dyDescent="0.25">
      <c r="A3187" s="276"/>
      <c r="B3187" s="279"/>
      <c r="C3187" s="269"/>
      <c r="D3187" s="166"/>
      <c r="E3187" s="180"/>
      <c r="F3187" s="180"/>
      <c r="G3187" s="168"/>
      <c r="H3187" s="171">
        <f>H3092</f>
        <v>0</v>
      </c>
      <c r="I3187" s="176">
        <f t="shared" si="389"/>
        <v>6.1356150000000005E-3</v>
      </c>
      <c r="J3187" s="182"/>
      <c r="K3187" s="184">
        <v>1</v>
      </c>
      <c r="L3187" s="184">
        <f>'норма часов'!$H$7</f>
        <v>68</v>
      </c>
      <c r="M3187" s="178"/>
      <c r="N3187" s="133">
        <f>N3092</f>
        <v>0</v>
      </c>
      <c r="O3187" s="142">
        <f>MROUND(G3187*N3187,0.000001)</f>
        <v>0</v>
      </c>
      <c r="P3187" s="93"/>
      <c r="Q3187" s="93">
        <f t="shared" si="384"/>
        <v>0</v>
      </c>
    </row>
    <row r="3188" spans="1:17" s="94" customFormat="1" x14ac:dyDescent="0.25">
      <c r="A3188" s="277"/>
      <c r="B3188" s="280"/>
      <c r="C3188" s="221" t="s">
        <v>258</v>
      </c>
      <c r="D3188" s="166"/>
      <c r="E3188" s="180"/>
      <c r="F3188" s="180"/>
      <c r="G3188" s="168"/>
      <c r="H3188" s="171"/>
      <c r="I3188" s="176"/>
      <c r="J3188" s="182"/>
      <c r="K3188" s="184"/>
      <c r="L3188" s="184"/>
      <c r="M3188" s="178"/>
      <c r="N3188" s="133"/>
      <c r="O3188" s="140">
        <f>SUM(O3186:O3187)</f>
        <v>19.750021</v>
      </c>
      <c r="P3188" s="93"/>
      <c r="Q3188" s="93">
        <f t="shared" si="384"/>
        <v>0</v>
      </c>
    </row>
    <row r="3189" spans="1:17" s="94" customFormat="1" x14ac:dyDescent="0.25">
      <c r="A3189" s="275" t="str">
        <f>CONCATENATE('норма часов'!$B$8,",  ",'норма часов'!$C$8,", ",'норма часов'!$D$8,", ",'норма часов'!$F$8)</f>
        <v>Присмотр и уход,  физические лица за исключением льготных категорий, от 1 года до 3 лет, группа полного дня</v>
      </c>
      <c r="B3189" s="278" t="str">
        <f>'норма часов'!$A$8</f>
        <v>880900О.99.0.ББ08АА44000</v>
      </c>
      <c r="C3189" s="170"/>
      <c r="D3189" s="281" t="s">
        <v>15</v>
      </c>
      <c r="E3189" s="281"/>
      <c r="F3189" s="281"/>
      <c r="G3189" s="282"/>
      <c r="H3189" s="171"/>
      <c r="I3189" s="176"/>
      <c r="J3189" s="171"/>
      <c r="K3189" s="177"/>
      <c r="L3189" s="177"/>
      <c r="M3189" s="197"/>
      <c r="N3189" s="139"/>
      <c r="O3189" s="140">
        <f>O3190+O3195+O3206</f>
        <v>47327.374747999995</v>
      </c>
      <c r="P3189" s="93"/>
      <c r="Q3189" s="93">
        <f t="shared" si="384"/>
        <v>0</v>
      </c>
    </row>
    <row r="3190" spans="1:17" s="94" customFormat="1" x14ac:dyDescent="0.25">
      <c r="A3190" s="276"/>
      <c r="B3190" s="279"/>
      <c r="C3190" s="167"/>
      <c r="D3190" s="283" t="s">
        <v>49</v>
      </c>
      <c r="E3190" s="283"/>
      <c r="F3190" s="283"/>
      <c r="G3190" s="284"/>
      <c r="H3190" s="171"/>
      <c r="I3190" s="176"/>
      <c r="J3190" s="171"/>
      <c r="K3190" s="177"/>
      <c r="L3190" s="177"/>
      <c r="M3190" s="178"/>
      <c r="N3190" s="133"/>
      <c r="O3190" s="140">
        <f>O3192+O3194</f>
        <v>19794.09952</v>
      </c>
      <c r="P3190" s="93"/>
      <c r="Q3190" s="93">
        <f t="shared" si="384"/>
        <v>0</v>
      </c>
    </row>
    <row r="3191" spans="1:17" s="94" customFormat="1" x14ac:dyDescent="0.25">
      <c r="A3191" s="276"/>
      <c r="B3191" s="279"/>
      <c r="C3191" s="167">
        <v>211</v>
      </c>
      <c r="D3191" s="179" t="s">
        <v>73</v>
      </c>
      <c r="E3191" s="180" t="s">
        <v>87</v>
      </c>
      <c r="F3191" s="181" t="s">
        <v>87</v>
      </c>
      <c r="G3191" s="168">
        <f>MROUND(H3191*K3191*I3191/L3191,0.00000001)</f>
        <v>0.81693910999999997</v>
      </c>
      <c r="H3191" s="182">
        <f>H3001</f>
        <v>754.5</v>
      </c>
      <c r="I3191" s="183">
        <f>'норма часов'!$K$8</f>
        <v>0.21546836700000002</v>
      </c>
      <c r="J3191" s="182"/>
      <c r="K3191" s="184">
        <v>12</v>
      </c>
      <c r="L3191" s="184">
        <f>'норма часов'!$H$8</f>
        <v>2388</v>
      </c>
      <c r="M3191" s="178" t="str">
        <f>CONCATENATE(H3191," ",F3191," ","в мес.","*",K3191,"мес.","*",I3191,"/",L3191,"чел.")</f>
        <v>754,5 шт. ед в мес.*12мес.*0,215468367/2388чел.</v>
      </c>
      <c r="N3191" s="133">
        <f>N3001</f>
        <v>18609.515968632655</v>
      </c>
      <c r="O3191" s="141">
        <f>MROUND(G3191*N3191,0.000001)</f>
        <v>15202.841413</v>
      </c>
      <c r="P3191" s="93"/>
      <c r="Q3191" s="93">
        <f t="shared" si="384"/>
        <v>36304385.294243999</v>
      </c>
    </row>
    <row r="3192" spans="1:17" s="94" customFormat="1" x14ac:dyDescent="0.25">
      <c r="A3192" s="276"/>
      <c r="B3192" s="279"/>
      <c r="C3192" s="170" t="s">
        <v>249</v>
      </c>
      <c r="D3192" s="179"/>
      <c r="E3192" s="180"/>
      <c r="F3192" s="181"/>
      <c r="G3192" s="168"/>
      <c r="H3192" s="182"/>
      <c r="I3192" s="217"/>
      <c r="J3192" s="182"/>
      <c r="K3192" s="184"/>
      <c r="L3192" s="184"/>
      <c r="M3192" s="178"/>
      <c r="N3192" s="139"/>
      <c r="O3192" s="140">
        <f>SUM(O3191)</f>
        <v>15202.841413</v>
      </c>
      <c r="P3192" s="93"/>
      <c r="Q3192" s="93">
        <f t="shared" si="384"/>
        <v>0</v>
      </c>
    </row>
    <row r="3193" spans="1:17" s="94" customFormat="1" x14ac:dyDescent="0.25">
      <c r="A3193" s="276"/>
      <c r="B3193" s="279"/>
      <c r="C3193" s="167">
        <v>213</v>
      </c>
      <c r="D3193" s="179" t="s">
        <v>74</v>
      </c>
      <c r="E3193" s="180" t="s">
        <v>75</v>
      </c>
      <c r="F3193" s="181"/>
      <c r="G3193" s="168">
        <v>30.2</v>
      </c>
      <c r="H3193" s="171"/>
      <c r="I3193" s="176">
        <f>I3191</f>
        <v>0.21546836700000002</v>
      </c>
      <c r="J3193" s="171"/>
      <c r="K3193" s="177">
        <v>12</v>
      </c>
      <c r="L3193" s="184">
        <f>'норма часов'!$H$8</f>
        <v>2388</v>
      </c>
      <c r="M3193" s="178"/>
      <c r="N3193" s="133"/>
      <c r="O3193" s="142">
        <f>MROUND(O3191*0.302,0.000001)</f>
        <v>4591.2581069999997</v>
      </c>
      <c r="P3193" s="93"/>
      <c r="Q3193" s="93">
        <f t="shared" si="384"/>
        <v>10963924.359515999</v>
      </c>
    </row>
    <row r="3194" spans="1:17" s="94" customFormat="1" x14ac:dyDescent="0.25">
      <c r="A3194" s="276"/>
      <c r="B3194" s="279"/>
      <c r="C3194" s="170" t="s">
        <v>250</v>
      </c>
      <c r="D3194" s="179"/>
      <c r="E3194" s="180"/>
      <c r="F3194" s="181"/>
      <c r="G3194" s="168"/>
      <c r="H3194" s="171"/>
      <c r="I3194" s="176"/>
      <c r="J3194" s="171"/>
      <c r="K3194" s="177"/>
      <c r="L3194" s="184"/>
      <c r="M3194" s="178"/>
      <c r="N3194" s="139"/>
      <c r="O3194" s="140">
        <f>SUM(O3193)</f>
        <v>4591.2581069999997</v>
      </c>
      <c r="P3194" s="93"/>
      <c r="Q3194" s="93">
        <f t="shared" si="384"/>
        <v>0</v>
      </c>
    </row>
    <row r="3195" spans="1:17" s="94" customFormat="1" x14ac:dyDescent="0.25">
      <c r="A3195" s="276"/>
      <c r="B3195" s="279"/>
      <c r="C3195" s="167"/>
      <c r="D3195" s="285" t="s">
        <v>50</v>
      </c>
      <c r="E3195" s="285"/>
      <c r="F3195" s="285"/>
      <c r="G3195" s="284"/>
      <c r="H3195" s="171"/>
      <c r="I3195" s="176">
        <f>I3193</f>
        <v>0.21546836700000002</v>
      </c>
      <c r="J3195" s="171"/>
      <c r="K3195" s="177"/>
      <c r="L3195" s="184"/>
      <c r="M3195" s="178"/>
      <c r="N3195" s="133"/>
      <c r="O3195" s="140">
        <f>O3199+O3200+O3201+O3202+O3203++O3204</f>
        <v>27533.275227999995</v>
      </c>
      <c r="P3195" s="93"/>
      <c r="Q3195" s="93">
        <f t="shared" si="384"/>
        <v>0</v>
      </c>
    </row>
    <row r="3196" spans="1:17" s="94" customFormat="1" x14ac:dyDescent="0.25">
      <c r="A3196" s="276"/>
      <c r="B3196" s="279"/>
      <c r="C3196" s="270" t="s">
        <v>67</v>
      </c>
      <c r="D3196" s="166"/>
      <c r="E3196" s="193"/>
      <c r="F3196" s="181"/>
      <c r="G3196" s="168"/>
      <c r="H3196" s="171">
        <f>H3006</f>
        <v>0</v>
      </c>
      <c r="I3196" s="176">
        <f t="shared" ref="I3196:I3265" si="390">I3195</f>
        <v>0.21546836700000002</v>
      </c>
      <c r="J3196" s="182"/>
      <c r="K3196" s="184">
        <v>1</v>
      </c>
      <c r="L3196" s="184">
        <f>'норма часов'!$H$8</f>
        <v>2388</v>
      </c>
      <c r="M3196" s="178"/>
      <c r="N3196" s="133">
        <f>N3006</f>
        <v>0</v>
      </c>
      <c r="O3196" s="142">
        <f>MROUND(G3196*N3196,0.000001)</f>
        <v>0</v>
      </c>
      <c r="P3196" s="93"/>
      <c r="Q3196" s="93">
        <f t="shared" si="384"/>
        <v>0</v>
      </c>
    </row>
    <row r="3197" spans="1:17" s="94" customFormat="1" x14ac:dyDescent="0.25">
      <c r="A3197" s="276"/>
      <c r="B3197" s="279"/>
      <c r="C3197" s="270"/>
      <c r="D3197" s="166"/>
      <c r="E3197" s="193"/>
      <c r="F3197" s="181"/>
      <c r="G3197" s="168"/>
      <c r="H3197" s="171">
        <f>H3007</f>
        <v>0</v>
      </c>
      <c r="I3197" s="176">
        <f t="shared" si="390"/>
        <v>0.21546836700000002</v>
      </c>
      <c r="J3197" s="182"/>
      <c r="K3197" s="184">
        <v>1</v>
      </c>
      <c r="L3197" s="184">
        <f>'норма часов'!$H$8</f>
        <v>2388</v>
      </c>
      <c r="M3197" s="178"/>
      <c r="N3197" s="133">
        <f>N3007</f>
        <v>0</v>
      </c>
      <c r="O3197" s="142">
        <f>MROUND(G3197*N3197,0.000001)</f>
        <v>0</v>
      </c>
      <c r="P3197" s="93"/>
      <c r="Q3197" s="93">
        <f t="shared" si="384"/>
        <v>0</v>
      </c>
    </row>
    <row r="3198" spans="1:17" s="94" customFormat="1" x14ac:dyDescent="0.25">
      <c r="A3198" s="276"/>
      <c r="B3198" s="279"/>
      <c r="C3198" s="270"/>
      <c r="D3198" s="166"/>
      <c r="E3198" s="193"/>
      <c r="F3198" s="181"/>
      <c r="G3198" s="168"/>
      <c r="H3198" s="171">
        <f>H3008</f>
        <v>0</v>
      </c>
      <c r="I3198" s="176">
        <f t="shared" si="390"/>
        <v>0.21546836700000002</v>
      </c>
      <c r="J3198" s="182"/>
      <c r="K3198" s="184">
        <v>1</v>
      </c>
      <c r="L3198" s="184">
        <f>'норма часов'!$H$8</f>
        <v>2388</v>
      </c>
      <c r="M3198" s="178"/>
      <c r="N3198" s="133">
        <f>N3008</f>
        <v>0</v>
      </c>
      <c r="O3198" s="142">
        <f>MROUND(G3198*N3198,0.000001)</f>
        <v>0</v>
      </c>
      <c r="P3198" s="93"/>
      <c r="Q3198" s="93">
        <f t="shared" si="384"/>
        <v>0</v>
      </c>
    </row>
    <row r="3199" spans="1:17" s="94" customFormat="1" x14ac:dyDescent="0.25">
      <c r="A3199" s="276"/>
      <c r="B3199" s="279"/>
      <c r="C3199" s="170" t="s">
        <v>251</v>
      </c>
      <c r="D3199" s="166"/>
      <c r="E3199" s="193"/>
      <c r="F3199" s="181"/>
      <c r="G3199" s="168"/>
      <c r="H3199" s="171"/>
      <c r="I3199" s="176"/>
      <c r="J3199" s="182"/>
      <c r="K3199" s="184"/>
      <c r="L3199" s="184"/>
      <c r="M3199" s="178"/>
      <c r="N3199" s="139"/>
      <c r="O3199" s="140">
        <f>SUM(O3196:O3198)</f>
        <v>0</v>
      </c>
      <c r="P3199" s="93"/>
      <c r="Q3199" s="93">
        <f t="shared" si="384"/>
        <v>0</v>
      </c>
    </row>
    <row r="3200" spans="1:17" s="94" customFormat="1" x14ac:dyDescent="0.25">
      <c r="A3200" s="276"/>
      <c r="B3200" s="279"/>
      <c r="C3200" s="167" t="s">
        <v>91</v>
      </c>
      <c r="D3200" s="166"/>
      <c r="E3200" s="180"/>
      <c r="F3200" s="181"/>
      <c r="G3200" s="168"/>
      <c r="H3200" s="171"/>
      <c r="I3200" s="176">
        <f>I3198</f>
        <v>0.21546836700000002</v>
      </c>
      <c r="J3200" s="182"/>
      <c r="K3200" s="184"/>
      <c r="L3200" s="184"/>
      <c r="M3200" s="178"/>
      <c r="N3200" s="133"/>
      <c r="O3200" s="142">
        <f>MROUND(G3200*N3200,0.000001)</f>
        <v>0</v>
      </c>
      <c r="P3200" s="93"/>
      <c r="Q3200" s="93">
        <f t="shared" si="384"/>
        <v>0</v>
      </c>
    </row>
    <row r="3201" spans="1:17" s="94" customFormat="1" ht="30" x14ac:dyDescent="0.25">
      <c r="A3201" s="276"/>
      <c r="B3201" s="279"/>
      <c r="C3201" s="167" t="s">
        <v>93</v>
      </c>
      <c r="D3201" s="218" t="s">
        <v>94</v>
      </c>
      <c r="E3201" s="180" t="s">
        <v>95</v>
      </c>
      <c r="F3201" s="181" t="s">
        <v>95</v>
      </c>
      <c r="G3201" s="196">
        <f>G3011</f>
        <v>247</v>
      </c>
      <c r="H3201" s="171">
        <f>H3011</f>
        <v>247</v>
      </c>
      <c r="I3201" s="176">
        <f t="shared" si="390"/>
        <v>0.21546836700000002</v>
      </c>
      <c r="J3201" s="182"/>
      <c r="K3201" s="184">
        <v>1</v>
      </c>
      <c r="L3201" s="184">
        <f>'норма часов'!$H$8</f>
        <v>2388</v>
      </c>
      <c r="M3201" s="178" t="str">
        <f>CONCATENATE(G3201,"- фактичесое посещение 1 ребенка в год")</f>
        <v>247- фактичесое посещение 1 ребенка в год</v>
      </c>
      <c r="N3201" s="133">
        <f>N3011</f>
        <v>103.30800858029397</v>
      </c>
      <c r="O3201" s="142">
        <f>MROUND(G3201*N3201,0.000001)</f>
        <v>25517.078118999998</v>
      </c>
      <c r="P3201" s="93"/>
      <c r="Q3201" s="93">
        <f t="shared" si="384"/>
        <v>60934782.548171997</v>
      </c>
    </row>
    <row r="3202" spans="1:17" s="94" customFormat="1" ht="30" x14ac:dyDescent="0.25">
      <c r="A3202" s="276"/>
      <c r="B3202" s="279"/>
      <c r="C3202" s="167" t="s">
        <v>96</v>
      </c>
      <c r="D3202" s="166" t="s">
        <v>97</v>
      </c>
      <c r="E3202" s="180" t="s">
        <v>98</v>
      </c>
      <c r="F3202" s="181" t="s">
        <v>203</v>
      </c>
      <c r="G3202" s="168">
        <f>MROUND(H3202*K3202*I3202/L3202,0.000001)</f>
        <v>1.8045929999999999</v>
      </c>
      <c r="H3202" s="171">
        <f>H3012</f>
        <v>20000</v>
      </c>
      <c r="I3202" s="176">
        <f t="shared" si="390"/>
        <v>0.21546836700000002</v>
      </c>
      <c r="J3202" s="182"/>
      <c r="K3202" s="184">
        <v>1</v>
      </c>
      <c r="L3202" s="184">
        <f>'норма часов'!$H$8</f>
        <v>2388</v>
      </c>
      <c r="M3202" s="178" t="str">
        <f>CONCATENATE(H3202," ",F3202," ","*",I3202,"/",L3202,"чел.")</f>
        <v>20000 компл. *0,215468367/2388чел.</v>
      </c>
      <c r="N3202" s="133">
        <f>N3012</f>
        <v>418.36548000000005</v>
      </c>
      <c r="O3202" s="142">
        <f>MROUND(G3202*N3202,0.000001)</f>
        <v>754.97941700000001</v>
      </c>
      <c r="P3202" s="93"/>
      <c r="Q3202" s="93">
        <f t="shared" si="384"/>
        <v>1802890.8477960001</v>
      </c>
    </row>
    <row r="3203" spans="1:17" s="94" customFormat="1" ht="30" x14ac:dyDescent="0.25">
      <c r="A3203" s="276"/>
      <c r="B3203" s="279"/>
      <c r="C3203" s="270" t="s">
        <v>85</v>
      </c>
      <c r="D3203" s="166" t="s">
        <v>99</v>
      </c>
      <c r="E3203" s="180" t="s">
        <v>202</v>
      </c>
      <c r="F3203" s="181" t="s">
        <v>204</v>
      </c>
      <c r="G3203" s="168">
        <f>MROUND(H3203*K3203*I3203/L3203,0.000001)</f>
        <v>0.543543</v>
      </c>
      <c r="H3203" s="171">
        <f>H3013</f>
        <v>502</v>
      </c>
      <c r="I3203" s="176">
        <f t="shared" si="390"/>
        <v>0.21546836700000002</v>
      </c>
      <c r="J3203" s="182"/>
      <c r="K3203" s="184">
        <v>12</v>
      </c>
      <c r="L3203" s="184">
        <f>'норма часов'!$H$8</f>
        <v>2388</v>
      </c>
      <c r="M3203" s="178" t="str">
        <f>CONCATENATE(H3203," ",F3203," ","*",I3203,"/",L3203,"чел.")</f>
        <v>502 гр. *0,215468367/2388чел.</v>
      </c>
      <c r="N3203" s="133">
        <f>N3013</f>
        <v>2320.3641517264273</v>
      </c>
      <c r="O3203" s="142">
        <f>MROUND(G3203*N3203,0.000001)</f>
        <v>1261.2176919999999</v>
      </c>
      <c r="P3203" s="93"/>
      <c r="Q3203" s="93">
        <f t="shared" si="384"/>
        <v>3011787.8484959998</v>
      </c>
    </row>
    <row r="3204" spans="1:17" s="94" customFormat="1" x14ac:dyDescent="0.25">
      <c r="A3204" s="276"/>
      <c r="B3204" s="279"/>
      <c r="C3204" s="270"/>
      <c r="D3204" s="166"/>
      <c r="E3204" s="180"/>
      <c r="F3204" s="181"/>
      <c r="G3204" s="168"/>
      <c r="H3204" s="171">
        <f>H3014</f>
        <v>0</v>
      </c>
      <c r="I3204" s="176">
        <f t="shared" si="390"/>
        <v>0.21546836700000002</v>
      </c>
      <c r="J3204" s="182"/>
      <c r="K3204" s="184">
        <v>1</v>
      </c>
      <c r="L3204" s="184">
        <f>'норма часов'!$H$8</f>
        <v>2388</v>
      </c>
      <c r="M3204" s="178"/>
      <c r="N3204" s="133">
        <f>N3014</f>
        <v>0</v>
      </c>
      <c r="O3204" s="142">
        <f>MROUND(G3204*N3204,0.000001)</f>
        <v>0</v>
      </c>
      <c r="P3204" s="93"/>
      <c r="Q3204" s="93">
        <f t="shared" si="384"/>
        <v>0</v>
      </c>
    </row>
    <row r="3205" spans="1:17" s="94" customFormat="1" x14ac:dyDescent="0.25">
      <c r="A3205" s="276"/>
      <c r="B3205" s="279"/>
      <c r="C3205" s="170" t="s">
        <v>259</v>
      </c>
      <c r="D3205" s="283"/>
      <c r="E3205" s="283"/>
      <c r="F3205" s="283"/>
      <c r="G3205" s="284"/>
      <c r="H3205" s="171"/>
      <c r="I3205" s="176">
        <f t="shared" si="390"/>
        <v>0.21546836700000002</v>
      </c>
      <c r="J3205" s="171"/>
      <c r="K3205" s="177"/>
      <c r="L3205" s="184"/>
      <c r="M3205" s="197"/>
      <c r="N3205" s="133"/>
      <c r="O3205" s="140">
        <f>O3203+O3204</f>
        <v>1261.2176919999999</v>
      </c>
      <c r="P3205" s="93"/>
      <c r="Q3205" s="93">
        <f t="shared" si="384"/>
        <v>0</v>
      </c>
    </row>
    <row r="3206" spans="1:17" s="94" customFormat="1" x14ac:dyDescent="0.25">
      <c r="A3206" s="276"/>
      <c r="B3206" s="279"/>
      <c r="C3206" s="167"/>
      <c r="D3206" s="283" t="s">
        <v>51</v>
      </c>
      <c r="E3206" s="283"/>
      <c r="F3206" s="283"/>
      <c r="G3206" s="284"/>
      <c r="H3206" s="171"/>
      <c r="I3206" s="176">
        <f t="shared" si="390"/>
        <v>0.21546836700000002</v>
      </c>
      <c r="J3206" s="171"/>
      <c r="K3206" s="177"/>
      <c r="L3206" s="184"/>
      <c r="M3206" s="197"/>
      <c r="N3206" s="133"/>
      <c r="O3206" s="142"/>
      <c r="P3206" s="93"/>
      <c r="Q3206" s="93">
        <f t="shared" si="384"/>
        <v>0</v>
      </c>
    </row>
    <row r="3207" spans="1:17" s="94" customFormat="1" x14ac:dyDescent="0.25">
      <c r="A3207" s="276"/>
      <c r="B3207" s="279"/>
      <c r="C3207" s="170"/>
      <c r="D3207" s="286" t="s">
        <v>5</v>
      </c>
      <c r="E3207" s="286"/>
      <c r="F3207" s="286"/>
      <c r="G3207" s="287"/>
      <c r="H3207" s="171"/>
      <c r="I3207" s="176">
        <f t="shared" si="390"/>
        <v>0.21546836700000002</v>
      </c>
      <c r="J3207" s="171"/>
      <c r="K3207" s="177"/>
      <c r="L3207" s="184"/>
      <c r="M3207" s="197"/>
      <c r="N3207" s="139"/>
      <c r="O3207" s="140">
        <f>O3208+O3218+O3224+O3226+O3228+O3230+O3232</f>
        <v>30294.546640967375</v>
      </c>
      <c r="P3207" s="93"/>
      <c r="Q3207" s="93">
        <f t="shared" si="384"/>
        <v>0</v>
      </c>
    </row>
    <row r="3208" spans="1:17" s="94" customFormat="1" x14ac:dyDescent="0.25">
      <c r="A3208" s="276"/>
      <c r="B3208" s="279"/>
      <c r="C3208" s="198" t="s">
        <v>57</v>
      </c>
      <c r="D3208" s="286" t="s">
        <v>6</v>
      </c>
      <c r="E3208" s="286"/>
      <c r="F3208" s="286"/>
      <c r="G3208" s="287"/>
      <c r="H3208" s="182"/>
      <c r="I3208" s="176">
        <f t="shared" si="390"/>
        <v>0.21546836700000002</v>
      </c>
      <c r="J3208" s="182"/>
      <c r="K3208" s="184"/>
      <c r="L3208" s="184"/>
      <c r="M3208" s="197"/>
      <c r="N3208" s="133"/>
      <c r="O3208" s="140">
        <f>O3209+O3210+O3214+O3217</f>
        <v>18168.280420967378</v>
      </c>
      <c r="P3208" s="93"/>
      <c r="Q3208" s="93">
        <f t="shared" si="384"/>
        <v>0</v>
      </c>
    </row>
    <row r="3209" spans="1:17" s="94" customFormat="1" ht="30" x14ac:dyDescent="0.25">
      <c r="A3209" s="276"/>
      <c r="B3209" s="279"/>
      <c r="C3209" s="198" t="s">
        <v>59</v>
      </c>
      <c r="D3209" s="166" t="s">
        <v>7</v>
      </c>
      <c r="E3209" s="199" t="s">
        <v>8</v>
      </c>
      <c r="F3209" s="199" t="s">
        <v>8</v>
      </c>
      <c r="G3209" s="168">
        <f>MROUND(H3209*K3209*I3209/L3209,0.000001)</f>
        <v>351.12613499999998</v>
      </c>
      <c r="H3209" s="219">
        <f>H3019</f>
        <v>3891472.4332458824</v>
      </c>
      <c r="I3209" s="176">
        <f t="shared" si="390"/>
        <v>0.21546836700000002</v>
      </c>
      <c r="J3209" s="182"/>
      <c r="K3209" s="184">
        <v>1</v>
      </c>
      <c r="L3209" s="184">
        <f>'норма часов'!$H$8</f>
        <v>2388</v>
      </c>
      <c r="M3209" s="178" t="str">
        <f>CONCATENATE(H3209," ",F3209,"(лимиты выделенные УЖКХ) ","*",I3209,"/",L3209,"чел.")</f>
        <v>3891472,43324588 кВт час.(лимиты выделенные УЖКХ) *0,215468367/2388чел.</v>
      </c>
      <c r="N3209" s="133">
        <f>N3019</f>
        <v>11.336912949220538</v>
      </c>
      <c r="O3209" s="142">
        <f>MROUND(G3209*N3209,0.000001)</f>
        <v>3980.6864269999996</v>
      </c>
      <c r="P3209" s="93"/>
      <c r="Q3209" s="93">
        <f t="shared" si="384"/>
        <v>9505879.1876759995</v>
      </c>
    </row>
    <row r="3210" spans="1:17" s="94" customFormat="1" ht="30" x14ac:dyDescent="0.25">
      <c r="A3210" s="276"/>
      <c r="B3210" s="279"/>
      <c r="C3210" s="198" t="s">
        <v>60</v>
      </c>
      <c r="D3210" s="166" t="s">
        <v>9</v>
      </c>
      <c r="E3210" s="199" t="s">
        <v>10</v>
      </c>
      <c r="F3210" s="199" t="s">
        <v>10</v>
      </c>
      <c r="G3210" s="168">
        <f>MROUND(H3210*K3210*I3210/L3210,0.0000001)</f>
        <v>2.6889018</v>
      </c>
      <c r="H3210" s="182">
        <f>H3020</f>
        <v>29800.65</v>
      </c>
      <c r="I3210" s="176">
        <f t="shared" si="390"/>
        <v>0.21546836700000002</v>
      </c>
      <c r="J3210" s="182"/>
      <c r="K3210" s="184">
        <v>1</v>
      </c>
      <c r="L3210" s="184">
        <f>'норма часов'!$H$8</f>
        <v>2388</v>
      </c>
      <c r="M3210" s="178" t="str">
        <f>CONCATENATE(H3210," ",F3210,"(лимиты выделенные УЖКХ) ","*",I3210,"/",L3210,"чел.")</f>
        <v>29800,65 Гкал(лимиты выделенные УЖКХ) *0,215468367/2388чел.</v>
      </c>
      <c r="N3210" s="133">
        <f>N3020</f>
        <v>3104.576696817016</v>
      </c>
      <c r="O3210" s="142">
        <f>MROUND(G3210*N3210,0.000001)</f>
        <v>8347.901867999999</v>
      </c>
      <c r="P3210" s="93"/>
      <c r="Q3210" s="93">
        <f t="shared" si="384"/>
        <v>19934789.660783999</v>
      </c>
    </row>
    <row r="3211" spans="1:17" s="94" customFormat="1" ht="30" x14ac:dyDescent="0.25">
      <c r="A3211" s="276"/>
      <c r="B3211" s="279"/>
      <c r="C3211" s="269" t="s">
        <v>61</v>
      </c>
      <c r="D3211" s="166" t="s">
        <v>12</v>
      </c>
      <c r="E3211" s="200" t="s">
        <v>11</v>
      </c>
      <c r="F3211" s="200" t="s">
        <v>11</v>
      </c>
      <c r="G3211" s="168">
        <f>MROUND(H3211*K3211*I3211/L3211,0.000000001)</f>
        <v>20.557648474000001</v>
      </c>
      <c r="H3211" s="182">
        <f>H3021</f>
        <v>227836.99175999995</v>
      </c>
      <c r="I3211" s="176">
        <f t="shared" si="390"/>
        <v>0.21546836700000002</v>
      </c>
      <c r="J3211" s="182"/>
      <c r="K3211" s="184">
        <v>1</v>
      </c>
      <c r="L3211" s="184">
        <f>'норма часов'!$H$8</f>
        <v>2388</v>
      </c>
      <c r="M3211" s="178" t="str">
        <f>CONCATENATE(H3211," ",F3211,"(лимиты выделенные УЖКХ) ","*",I3211,"/",L3211,"чел.")</f>
        <v>227836,99176 м3(лимиты выделенные УЖКХ) *0,215468367/2388чел.</v>
      </c>
      <c r="N3211" s="133">
        <f>N3021</f>
        <v>56.382747200000004</v>
      </c>
      <c r="O3211" s="142">
        <f>MROUND(G3211*N3211,0.000001)</f>
        <v>1159.0966969999999</v>
      </c>
      <c r="P3211" s="93"/>
      <c r="Q3211" s="93">
        <f t="shared" si="384"/>
        <v>2767922.9124360001</v>
      </c>
    </row>
    <row r="3212" spans="1:17" s="94" customFormat="1" ht="30" x14ac:dyDescent="0.25">
      <c r="A3212" s="276"/>
      <c r="B3212" s="279"/>
      <c r="C3212" s="269"/>
      <c r="D3212" s="166" t="s">
        <v>17</v>
      </c>
      <c r="E3212" s="200" t="s">
        <v>11</v>
      </c>
      <c r="F3212" s="200" t="s">
        <v>11</v>
      </c>
      <c r="G3212" s="168">
        <f>MROUND(H3212*K3212*I3212/L3212,0.0000000000001)</f>
        <v>2.8161184334499999E-2</v>
      </c>
      <c r="H3212" s="182">
        <f>H3022</f>
        <v>26.008809369960769</v>
      </c>
      <c r="I3212" s="176">
        <f t="shared" si="390"/>
        <v>0.21546836700000002</v>
      </c>
      <c r="J3212" s="182"/>
      <c r="K3212" s="184">
        <v>12</v>
      </c>
      <c r="L3212" s="184">
        <f>'норма часов'!$H$8</f>
        <v>2388</v>
      </c>
      <c r="M3212" s="178" t="str">
        <f>CONCATENATE(H3212," ",F3212,"(лимиты выделенные УЖКХ) ","*",I3212,"/",L3212,"чел.")</f>
        <v>26,0088093699608 м3(лимиты выделенные УЖКХ) *0,215468367/2388чел.</v>
      </c>
      <c r="N3212" s="133">
        <f>N3022</f>
        <v>62546.013407878731</v>
      </c>
      <c r="O3212" s="142">
        <f>MROUND(G3212*N3212,0.0000000000001)</f>
        <v>1761.3698129673814</v>
      </c>
      <c r="P3212" s="93"/>
      <c r="Q3212" s="93">
        <f t="shared" si="384"/>
        <v>4206151.1133661065</v>
      </c>
    </row>
    <row r="3213" spans="1:17" s="94" customFormat="1" ht="30" x14ac:dyDescent="0.25">
      <c r="A3213" s="276"/>
      <c r="B3213" s="279"/>
      <c r="C3213" s="269"/>
      <c r="D3213" s="166" t="s">
        <v>13</v>
      </c>
      <c r="E3213" s="200" t="s">
        <v>11</v>
      </c>
      <c r="F3213" s="200" t="s">
        <v>11</v>
      </c>
      <c r="G3213" s="168">
        <f>MROUND(H3213*K3213*I3213/L3213,0.000001)</f>
        <v>20.557648</v>
      </c>
      <c r="H3213" s="182">
        <f>H3023</f>
        <v>227836.99175999995</v>
      </c>
      <c r="I3213" s="176">
        <f t="shared" si="390"/>
        <v>0.21546836700000002</v>
      </c>
      <c r="J3213" s="182"/>
      <c r="K3213" s="184">
        <v>1</v>
      </c>
      <c r="L3213" s="184">
        <f>'норма часов'!$H$8</f>
        <v>2388</v>
      </c>
      <c r="M3213" s="178" t="str">
        <f>CONCATENATE(H3213," ",F3213,"(лимиты выделенные УЖКХ) ","*",I3213,"/",L3213,"чел.")</f>
        <v>227836,99176 м3(лимиты выделенные УЖКХ) *0,215468367/2388чел.</v>
      </c>
      <c r="N3213" s="133">
        <f>N3023</f>
        <v>119.08121213471127</v>
      </c>
      <c r="O3213" s="142">
        <f>MROUND(G3213*N3213,0.000001)</f>
        <v>2448.029642</v>
      </c>
      <c r="P3213" s="93"/>
      <c r="Q3213" s="93">
        <f t="shared" si="384"/>
        <v>5845894.7850959999</v>
      </c>
    </row>
    <row r="3214" spans="1:17" s="94" customFormat="1" ht="28.5" x14ac:dyDescent="0.25">
      <c r="A3214" s="276"/>
      <c r="B3214" s="279"/>
      <c r="C3214" s="201" t="s">
        <v>253</v>
      </c>
      <c r="D3214" s="166"/>
      <c r="E3214" s="200"/>
      <c r="F3214" s="200"/>
      <c r="G3214" s="168"/>
      <c r="H3214" s="182"/>
      <c r="I3214" s="176"/>
      <c r="J3214" s="182"/>
      <c r="K3214" s="184"/>
      <c r="L3214" s="184"/>
      <c r="M3214" s="178"/>
      <c r="N3214" s="139"/>
      <c r="O3214" s="140">
        <f>SUM(O3211:O3213)</f>
        <v>5368.4961519673816</v>
      </c>
      <c r="P3214" s="93"/>
      <c r="Q3214" s="93">
        <f t="shared" si="384"/>
        <v>0</v>
      </c>
    </row>
    <row r="3215" spans="1:17" s="94" customFormat="1" x14ac:dyDescent="0.25">
      <c r="A3215" s="276"/>
      <c r="B3215" s="279"/>
      <c r="C3215" s="269" t="s">
        <v>208</v>
      </c>
      <c r="D3215" s="166" t="s">
        <v>21</v>
      </c>
      <c r="E3215" s="96" t="s">
        <v>11</v>
      </c>
      <c r="F3215" s="96" t="s">
        <v>11</v>
      </c>
      <c r="G3215" s="168">
        <f>MROUND(H3215*K3215*I3215/L3215,0.0000001)</f>
        <v>3.1552400000000001E-2</v>
      </c>
      <c r="H3215" s="182">
        <f>H3025</f>
        <v>349.68999999999994</v>
      </c>
      <c r="I3215" s="176">
        <f>I3213</f>
        <v>0.21546836700000002</v>
      </c>
      <c r="J3215" s="182"/>
      <c r="K3215" s="184">
        <v>1</v>
      </c>
      <c r="L3215" s="184">
        <f>'норма часов'!$H$8</f>
        <v>2388</v>
      </c>
      <c r="M3215" s="178" t="str">
        <f>CONCATENATE(H3215," ",F3215," ","*",I3215,"/",L3215,"чел.")</f>
        <v>349,69 м3 *0,215468367/2388чел.</v>
      </c>
      <c r="N3215" s="133">
        <f>N3025</f>
        <v>9688.2240269953381</v>
      </c>
      <c r="O3215" s="142">
        <f>MROUND(G3215*N3215,0.000001)</f>
        <v>305.68671999999998</v>
      </c>
      <c r="P3215" s="93"/>
      <c r="Q3215" s="93">
        <f t="shared" si="384"/>
        <v>729979.88735999994</v>
      </c>
    </row>
    <row r="3216" spans="1:17" s="94" customFormat="1" ht="45" x14ac:dyDescent="0.25">
      <c r="A3216" s="276"/>
      <c r="B3216" s="279"/>
      <c r="C3216" s="269"/>
      <c r="D3216" s="166" t="s">
        <v>22</v>
      </c>
      <c r="E3216" s="96" t="s">
        <v>23</v>
      </c>
      <c r="F3216" s="96" t="s">
        <v>26</v>
      </c>
      <c r="G3216" s="168">
        <f>MROUND(H3216*K3216*I3216/L3216,0.00000001)</f>
        <v>2.5625220000000001E-2</v>
      </c>
      <c r="H3216" s="182">
        <f>H3026</f>
        <v>284</v>
      </c>
      <c r="I3216" s="176">
        <f t="shared" si="390"/>
        <v>0.21546836700000002</v>
      </c>
      <c r="J3216" s="182"/>
      <c r="K3216" s="184">
        <v>1</v>
      </c>
      <c r="L3216" s="184">
        <f>'норма часов'!$H$8</f>
        <v>2388</v>
      </c>
      <c r="M3216" s="178" t="str">
        <f>CONCATENATE(H3216," ",F3216,"(потребность из расчета 4 контейнера для уборки территории весной и осенью на 1 учреждение)","*",I3216,"/",L3216,"чел.")</f>
        <v>284 шт(потребность из расчета 4 контейнера для уборки территории весной и осенью на 1 учреждение)*0,215468367/2388чел.</v>
      </c>
      <c r="N3216" s="133">
        <f>N3026</f>
        <v>6459.2324999999964</v>
      </c>
      <c r="O3216" s="142">
        <f>MROUND(G3216*N3216,0.000001)-0.01</f>
        <v>165.509254</v>
      </c>
      <c r="P3216" s="93"/>
      <c r="Q3216" s="93">
        <f t="shared" si="384"/>
        <v>395236.09855200001</v>
      </c>
    </row>
    <row r="3217" spans="1:17" s="94" customFormat="1" ht="28.5" x14ac:dyDescent="0.25">
      <c r="A3217" s="276"/>
      <c r="B3217" s="279"/>
      <c r="C3217" s="201" t="s">
        <v>254</v>
      </c>
      <c r="D3217" s="166"/>
      <c r="E3217" s="96"/>
      <c r="F3217" s="96"/>
      <c r="G3217" s="168"/>
      <c r="H3217" s="182"/>
      <c r="I3217" s="176"/>
      <c r="J3217" s="182"/>
      <c r="K3217" s="184"/>
      <c r="L3217" s="184"/>
      <c r="M3217" s="178"/>
      <c r="N3217" s="139"/>
      <c r="O3217" s="140">
        <f>SUM(O3215:O3216)</f>
        <v>471.19597399999998</v>
      </c>
      <c r="P3217" s="93"/>
      <c r="Q3217" s="93">
        <f t="shared" si="384"/>
        <v>0</v>
      </c>
    </row>
    <row r="3218" spans="1:17" s="94" customFormat="1" x14ac:dyDescent="0.25">
      <c r="A3218" s="276"/>
      <c r="B3218" s="279"/>
      <c r="C3218" s="198"/>
      <c r="D3218" s="285" t="s">
        <v>14</v>
      </c>
      <c r="E3218" s="285"/>
      <c r="F3218" s="285"/>
      <c r="G3218" s="284"/>
      <c r="H3218" s="204"/>
      <c r="I3218" s="176">
        <f>I3213</f>
        <v>0.21546836700000002</v>
      </c>
      <c r="J3218" s="204"/>
      <c r="K3218" s="205"/>
      <c r="L3218" s="184"/>
      <c r="M3218" s="197"/>
      <c r="N3218" s="133"/>
      <c r="O3218" s="140">
        <f>O3222+O3223</f>
        <v>4751.5060780000003</v>
      </c>
      <c r="P3218" s="93"/>
      <c r="Q3218" s="93">
        <f t="shared" si="384"/>
        <v>0</v>
      </c>
    </row>
    <row r="3219" spans="1:17" s="94" customFormat="1" x14ac:dyDescent="0.25">
      <c r="A3219" s="276"/>
      <c r="B3219" s="279"/>
      <c r="C3219" s="269" t="s">
        <v>62</v>
      </c>
      <c r="D3219" s="166" t="s">
        <v>41</v>
      </c>
      <c r="E3219" s="193" t="s">
        <v>20</v>
      </c>
      <c r="F3219" s="193" t="s">
        <v>20</v>
      </c>
      <c r="G3219" s="168">
        <f>MROUND(H3219*K3219*I3219/L3219,0.00000001)</f>
        <v>0.96229905000000004</v>
      </c>
      <c r="H3219" s="182">
        <f>H3029</f>
        <v>10665</v>
      </c>
      <c r="I3219" s="176">
        <f t="shared" si="390"/>
        <v>0.21546836700000002</v>
      </c>
      <c r="J3219" s="182"/>
      <c r="K3219" s="184">
        <v>1</v>
      </c>
      <c r="L3219" s="184">
        <f>'норма часов'!$H$8</f>
        <v>2388</v>
      </c>
      <c r="M3219" s="161" t="str">
        <f>CONCATENATE(H3219," ",F3219," ","*",I3219,"/",L3219,"чел.")</f>
        <v>10665 м2 *0,215468367/2388чел.</v>
      </c>
      <c r="N3219" s="133">
        <f>N3029</f>
        <v>822.31598687294888</v>
      </c>
      <c r="O3219" s="142">
        <f>MROUND(G3219*N3219,0.000001)</f>
        <v>791.31389300000001</v>
      </c>
      <c r="P3219" s="93"/>
      <c r="Q3219" s="93">
        <f t="shared" si="384"/>
        <v>1889657.5764840001</v>
      </c>
    </row>
    <row r="3220" spans="1:17" s="94" customFormat="1" x14ac:dyDescent="0.25">
      <c r="A3220" s="276"/>
      <c r="B3220" s="279"/>
      <c r="C3220" s="269"/>
      <c r="D3220" s="166" t="s">
        <v>41</v>
      </c>
      <c r="E3220" s="193" t="s">
        <v>78</v>
      </c>
      <c r="F3220" s="193" t="s">
        <v>78</v>
      </c>
      <c r="G3220" s="168">
        <f>MROUND(H3220*K3220*I3220/L3220,0.00000001)</f>
        <v>2.8572710000000001E-2</v>
      </c>
      <c r="H3220" s="182">
        <f>H3030</f>
        <v>316.66660000000002</v>
      </c>
      <c r="I3220" s="176">
        <f t="shared" si="390"/>
        <v>0.21546836700000002</v>
      </c>
      <c r="J3220" s="182"/>
      <c r="K3220" s="184">
        <v>1</v>
      </c>
      <c r="L3220" s="184">
        <f>'норма часов'!$H$8</f>
        <v>2388</v>
      </c>
      <c r="M3220" s="161" t="str">
        <f>CONCATENATE(H3220," ",F3220," ","*",I3220,"/",L3220,"чел.")</f>
        <v>316,6666 погон.м. *0,215468367/2388чел.</v>
      </c>
      <c r="N3220" s="133">
        <f>N3030</f>
        <v>3000.0006315790802</v>
      </c>
      <c r="O3220" s="142">
        <f>MROUND(G3220*N3220,0.000001)</f>
        <v>85.718147999999999</v>
      </c>
      <c r="P3220" s="93"/>
      <c r="Q3220" s="93">
        <f t="shared" si="384"/>
        <v>204694.937424</v>
      </c>
    </row>
    <row r="3221" spans="1:17" s="94" customFormat="1" x14ac:dyDescent="0.25">
      <c r="A3221" s="276"/>
      <c r="B3221" s="279"/>
      <c r="C3221" s="269"/>
      <c r="D3221" s="166" t="s">
        <v>41</v>
      </c>
      <c r="E3221" s="193" t="s">
        <v>48</v>
      </c>
      <c r="F3221" s="193" t="s">
        <v>48</v>
      </c>
      <c r="G3221" s="168">
        <f>MROUND(H3221*K3221*I3221/L3221,0.0000000001)</f>
        <v>8.2830804399999999E-2</v>
      </c>
      <c r="H3221" s="182">
        <f>H3031</f>
        <v>918</v>
      </c>
      <c r="I3221" s="176">
        <f t="shared" si="390"/>
        <v>0.21546836700000002</v>
      </c>
      <c r="J3221" s="182"/>
      <c r="K3221" s="184">
        <v>1</v>
      </c>
      <c r="L3221" s="184">
        <f>'норма часов'!$H$8</f>
        <v>2388</v>
      </c>
      <c r="M3221" s="161" t="str">
        <f>CONCATENATE(H3221," ",F3221," ","*",I3221,"/",L3221,"чел.")</f>
        <v>918 шт. *0,215468367/2388чел.</v>
      </c>
      <c r="N3221" s="133">
        <f>N3031</f>
        <v>46775.762527233113</v>
      </c>
      <c r="O3221" s="142">
        <f>MROUND(G3221*N3221,0.000001)</f>
        <v>3874.474037</v>
      </c>
      <c r="P3221" s="93"/>
      <c r="Q3221" s="93">
        <f t="shared" si="384"/>
        <v>9252244.0003559999</v>
      </c>
    </row>
    <row r="3222" spans="1:17" s="94" customFormat="1" ht="28.5" x14ac:dyDescent="0.25">
      <c r="A3222" s="276"/>
      <c r="B3222" s="279"/>
      <c r="C3222" s="201" t="s">
        <v>252</v>
      </c>
      <c r="D3222" s="166"/>
      <c r="E3222" s="193"/>
      <c r="F3222" s="193"/>
      <c r="G3222" s="168"/>
      <c r="H3222" s="182"/>
      <c r="I3222" s="176"/>
      <c r="J3222" s="182"/>
      <c r="K3222" s="184"/>
      <c r="L3222" s="184"/>
      <c r="M3222" s="178"/>
      <c r="N3222" s="139"/>
      <c r="O3222" s="140">
        <f>SUM(O3219:O3221)</f>
        <v>4751.5060780000003</v>
      </c>
      <c r="P3222" s="93"/>
      <c r="Q3222" s="93">
        <f t="shared" si="384"/>
        <v>0</v>
      </c>
    </row>
    <row r="3223" spans="1:17" s="94" customFormat="1" x14ac:dyDescent="0.25">
      <c r="A3223" s="276"/>
      <c r="B3223" s="279"/>
      <c r="C3223" s="198" t="s">
        <v>63</v>
      </c>
      <c r="D3223" s="166"/>
      <c r="E3223" s="193"/>
      <c r="F3223" s="193"/>
      <c r="G3223" s="168"/>
      <c r="H3223" s="182">
        <f>H3128</f>
        <v>0</v>
      </c>
      <c r="I3223" s="176">
        <f>I3221</f>
        <v>0.21546836700000002</v>
      </c>
      <c r="J3223" s="182"/>
      <c r="K3223" s="184">
        <v>12</v>
      </c>
      <c r="L3223" s="184">
        <f>'норма часов'!$H$8</f>
        <v>2388</v>
      </c>
      <c r="M3223" s="178"/>
      <c r="N3223" s="133">
        <f>N3033</f>
        <v>0</v>
      </c>
      <c r="O3223" s="142">
        <f>MROUND(G3223*N3223,0.000001)</f>
        <v>0</v>
      </c>
      <c r="P3223" s="93"/>
      <c r="Q3223" s="93">
        <f t="shared" si="384"/>
        <v>0</v>
      </c>
    </row>
    <row r="3224" spans="1:17" s="94" customFormat="1" x14ac:dyDescent="0.25">
      <c r="A3224" s="276"/>
      <c r="B3224" s="279"/>
      <c r="C3224" s="198"/>
      <c r="D3224" s="283" t="s">
        <v>52</v>
      </c>
      <c r="E3224" s="283"/>
      <c r="F3224" s="283"/>
      <c r="G3224" s="284"/>
      <c r="H3224" s="171"/>
      <c r="I3224" s="176">
        <f t="shared" si="390"/>
        <v>0.21546836700000002</v>
      </c>
      <c r="J3224" s="171"/>
      <c r="K3224" s="177"/>
      <c r="L3224" s="184"/>
      <c r="M3224" s="197"/>
      <c r="N3224" s="133"/>
      <c r="O3224" s="140"/>
      <c r="P3224" s="93"/>
      <c r="Q3224" s="93">
        <f t="shared" si="384"/>
        <v>0</v>
      </c>
    </row>
    <row r="3225" spans="1:17" s="94" customFormat="1" x14ac:dyDescent="0.25">
      <c r="A3225" s="276"/>
      <c r="B3225" s="279"/>
      <c r="C3225" s="198"/>
      <c r="D3225" s="179"/>
      <c r="E3225" s="180"/>
      <c r="F3225" s="181"/>
      <c r="G3225" s="168"/>
      <c r="H3225" s="171"/>
      <c r="I3225" s="176">
        <f t="shared" si="390"/>
        <v>0.21546836700000002</v>
      </c>
      <c r="J3225" s="171"/>
      <c r="K3225" s="177"/>
      <c r="L3225" s="184"/>
      <c r="M3225" s="197"/>
      <c r="N3225" s="133"/>
      <c r="O3225" s="142"/>
      <c r="P3225" s="93"/>
      <c r="Q3225" s="93">
        <f t="shared" si="384"/>
        <v>0</v>
      </c>
    </row>
    <row r="3226" spans="1:17" s="94" customFormat="1" x14ac:dyDescent="0.25">
      <c r="A3226" s="276"/>
      <c r="B3226" s="279"/>
      <c r="C3226" s="267" t="s">
        <v>101</v>
      </c>
      <c r="D3226" s="288" t="s">
        <v>53</v>
      </c>
      <c r="E3226" s="288"/>
      <c r="F3226" s="288"/>
      <c r="G3226" s="289"/>
      <c r="H3226" s="171"/>
      <c r="I3226" s="176">
        <f t="shared" si="390"/>
        <v>0.21546836700000002</v>
      </c>
      <c r="J3226" s="171"/>
      <c r="K3226" s="177"/>
      <c r="L3226" s="184"/>
      <c r="M3226" s="197"/>
      <c r="N3226" s="133"/>
      <c r="O3226" s="140">
        <f>O3227</f>
        <v>34.520376999999996</v>
      </c>
      <c r="P3226" s="93"/>
      <c r="Q3226" s="93">
        <f t="shared" si="384"/>
        <v>0</v>
      </c>
    </row>
    <row r="3227" spans="1:17" s="94" customFormat="1" ht="45" x14ac:dyDescent="0.25">
      <c r="A3227" s="276"/>
      <c r="B3227" s="279"/>
      <c r="C3227" s="268"/>
      <c r="D3227" s="166" t="s">
        <v>286</v>
      </c>
      <c r="E3227" s="180" t="s">
        <v>26</v>
      </c>
      <c r="F3227" s="180" t="s">
        <v>26</v>
      </c>
      <c r="G3227" s="168">
        <f>MROUND(H3227*K3227*I3227/L3227,0.00000001)</f>
        <v>7.5792890000000002E-2</v>
      </c>
      <c r="H3227" s="182">
        <f>$H$3037</f>
        <v>70</v>
      </c>
      <c r="I3227" s="176">
        <f t="shared" si="390"/>
        <v>0.21546836700000002</v>
      </c>
      <c r="J3227" s="182"/>
      <c r="K3227" s="184">
        <v>12</v>
      </c>
      <c r="L3227" s="184">
        <f>'норма часов'!$H$8</f>
        <v>2388</v>
      </c>
      <c r="M3227" s="178" t="str">
        <f>CONCATENATE(H3227," ",F3227," ","в мес.","*",K3227,"мес.","*",I3227,"/",L3227,"чел.")</f>
        <v>70 шт в мес.*12мес.*0,215468367/2388чел.</v>
      </c>
      <c r="N3227" s="133">
        <f>$N$3037</f>
        <v>455.45666666666642</v>
      </c>
      <c r="O3227" s="142">
        <f>MROUND(G3227*N3227,0.000001)</f>
        <v>34.520376999999996</v>
      </c>
      <c r="P3227" s="93"/>
      <c r="Q3227" s="93">
        <f t="shared" si="384"/>
        <v>82434.660275999995</v>
      </c>
    </row>
    <row r="3228" spans="1:17" s="94" customFormat="1" x14ac:dyDescent="0.25">
      <c r="A3228" s="276"/>
      <c r="B3228" s="279"/>
      <c r="C3228" s="269" t="s">
        <v>102</v>
      </c>
      <c r="D3228" s="288" t="s">
        <v>54</v>
      </c>
      <c r="E3228" s="288"/>
      <c r="F3228" s="288"/>
      <c r="G3228" s="289"/>
      <c r="H3228" s="171"/>
      <c r="I3228" s="176">
        <f>I3226</f>
        <v>0.21546836700000002</v>
      </c>
      <c r="J3228" s="182"/>
      <c r="K3228" s="177"/>
      <c r="L3228" s="184"/>
      <c r="M3228" s="197"/>
      <c r="N3228" s="133"/>
      <c r="O3228" s="140">
        <f>O3229</f>
        <v>11.811567999999999</v>
      </c>
      <c r="P3228" s="93"/>
      <c r="Q3228" s="93">
        <f t="shared" si="384"/>
        <v>0</v>
      </c>
    </row>
    <row r="3229" spans="1:17" s="94" customFormat="1" x14ac:dyDescent="0.25">
      <c r="A3229" s="276"/>
      <c r="B3229" s="279"/>
      <c r="C3229" s="269"/>
      <c r="D3229" s="179" t="s">
        <v>103</v>
      </c>
      <c r="E3229" s="180" t="s">
        <v>26</v>
      </c>
      <c r="F3229" s="180" t="s">
        <v>26</v>
      </c>
      <c r="G3229" s="168">
        <f>MROUND(H3229*K3229*I3229/L3229,0.0000001)</f>
        <v>4.3309999999999998E-3</v>
      </c>
      <c r="H3229" s="182">
        <v>4</v>
      </c>
      <c r="I3229" s="176">
        <f t="shared" si="390"/>
        <v>0.21546836700000002</v>
      </c>
      <c r="J3229" s="182"/>
      <c r="K3229" s="184">
        <v>12</v>
      </c>
      <c r="L3229" s="184">
        <f>'норма часов'!$H$8</f>
        <v>2388</v>
      </c>
      <c r="M3229" s="178" t="str">
        <f>CONCATENATE(H3229," ",F3229," ","в мес.","*",K3229,"мес.","*",I3229,"/",L3229,"чел.")</f>
        <v>4 шт в мес.*12мес.*0,215468367/2388чел.</v>
      </c>
      <c r="N3229" s="133">
        <f>N3039</f>
        <v>2727.2150000000001</v>
      </c>
      <c r="O3229" s="142">
        <f>MROUND(G3229*N3229,0.000001)</f>
        <v>11.811567999999999</v>
      </c>
      <c r="P3229" s="93"/>
      <c r="Q3229" s="93">
        <f t="shared" si="384"/>
        <v>28206.024384</v>
      </c>
    </row>
    <row r="3230" spans="1:17" s="94" customFormat="1" x14ac:dyDescent="0.25">
      <c r="A3230" s="276"/>
      <c r="B3230" s="279"/>
      <c r="C3230" s="198"/>
      <c r="D3230" s="283" t="s">
        <v>55</v>
      </c>
      <c r="E3230" s="283"/>
      <c r="F3230" s="283"/>
      <c r="G3230" s="284"/>
      <c r="H3230" s="171"/>
      <c r="I3230" s="176">
        <f t="shared" si="390"/>
        <v>0.21546836700000002</v>
      </c>
      <c r="J3230" s="171"/>
      <c r="K3230" s="177"/>
      <c r="L3230" s="184"/>
      <c r="M3230" s="197"/>
      <c r="N3230" s="133"/>
      <c r="O3230" s="142"/>
      <c r="P3230" s="93"/>
      <c r="Q3230" s="93">
        <f t="shared" si="384"/>
        <v>0</v>
      </c>
    </row>
    <row r="3231" spans="1:17" s="94" customFormat="1" x14ac:dyDescent="0.25">
      <c r="A3231" s="276"/>
      <c r="B3231" s="279"/>
      <c r="C3231" s="198"/>
      <c r="D3231" s="166"/>
      <c r="E3231" s="96"/>
      <c r="F3231" s="206"/>
      <c r="G3231" s="161"/>
      <c r="H3231" s="171"/>
      <c r="I3231" s="176">
        <f t="shared" si="390"/>
        <v>0.21546836700000002</v>
      </c>
      <c r="J3231" s="171"/>
      <c r="K3231" s="177"/>
      <c r="L3231" s="184"/>
      <c r="M3231" s="197"/>
      <c r="N3231" s="133"/>
      <c r="O3231" s="142"/>
      <c r="P3231" s="93"/>
      <c r="Q3231" s="93">
        <f t="shared" ref="Q3231:Q3299" si="391">O3231*L3231</f>
        <v>0</v>
      </c>
    </row>
    <row r="3232" spans="1:17" s="94" customFormat="1" x14ac:dyDescent="0.25">
      <c r="A3232" s="276"/>
      <c r="B3232" s="279"/>
      <c r="C3232" s="198"/>
      <c r="D3232" s="288" t="s">
        <v>56</v>
      </c>
      <c r="E3232" s="288"/>
      <c r="F3232" s="288"/>
      <c r="G3232" s="289"/>
      <c r="H3232" s="182"/>
      <c r="I3232" s="176">
        <f t="shared" si="390"/>
        <v>0.21546836700000002</v>
      </c>
      <c r="J3232" s="182"/>
      <c r="K3232" s="184"/>
      <c r="L3232" s="184"/>
      <c r="M3232" s="197"/>
      <c r="N3232" s="133"/>
      <c r="O3232" s="140">
        <f>O3240+O3262+O3263+O3278+O3279+O3280+O3283</f>
        <v>7328.4281969999993</v>
      </c>
      <c r="P3232" s="93"/>
      <c r="Q3232" s="93">
        <f t="shared" si="391"/>
        <v>0</v>
      </c>
    </row>
    <row r="3233" spans="1:17" s="94" customFormat="1" ht="45" x14ac:dyDescent="0.25">
      <c r="A3233" s="276"/>
      <c r="B3233" s="279"/>
      <c r="C3233" s="269" t="s">
        <v>64</v>
      </c>
      <c r="D3233" s="166" t="s">
        <v>24</v>
      </c>
      <c r="E3233" s="96" t="s">
        <v>20</v>
      </c>
      <c r="F3233" s="96" t="s">
        <v>209</v>
      </c>
      <c r="G3233" s="168">
        <f>MROUND(H3233*K3233*I3233/L3233,0.000001)</f>
        <v>135.79662099999999</v>
      </c>
      <c r="H3233" s="182">
        <f>H3043</f>
        <v>125417.61000000002</v>
      </c>
      <c r="I3233" s="176">
        <f t="shared" si="390"/>
        <v>0.21546836700000002</v>
      </c>
      <c r="J3233" s="182"/>
      <c r="K3233" s="184">
        <v>12</v>
      </c>
      <c r="L3233" s="184">
        <f>'норма часов'!$H$8</f>
        <v>2388</v>
      </c>
      <c r="M3233" s="178" t="str">
        <f>CONCATENATE(H3233," ",F3233," ","в мес.","*",K3233,"мес.","*",I3233,"/",L3233,"чел.")</f>
        <v>125417,61 м2 (обрабатываемая площадь) в мес.*12мес.*0,215468367/2388чел.</v>
      </c>
      <c r="N3233" s="133">
        <f>N3043</f>
        <v>1.2568903867115102</v>
      </c>
      <c r="O3233" s="142">
        <f>MROUND(G3233*N3233,0.000001)</f>
        <v>170.681467</v>
      </c>
      <c r="P3233" s="93"/>
      <c r="Q3233" s="93">
        <f t="shared" si="391"/>
        <v>407587.34319599997</v>
      </c>
    </row>
    <row r="3234" spans="1:17" s="94" customFormat="1" ht="45" x14ac:dyDescent="0.25">
      <c r="A3234" s="276"/>
      <c r="B3234" s="279"/>
      <c r="C3234" s="269"/>
      <c r="D3234" s="166" t="s">
        <v>77</v>
      </c>
      <c r="E3234" s="96" t="s">
        <v>20</v>
      </c>
      <c r="F3234" s="96" t="s">
        <v>209</v>
      </c>
      <c r="G3234" s="168">
        <f>MROUND(H3234*K3234*I3234/L3234,0.000001)</f>
        <v>135.79662099999999</v>
      </c>
      <c r="H3234" s="182">
        <f>H3044</f>
        <v>125417.61000000002</v>
      </c>
      <c r="I3234" s="176">
        <f t="shared" si="390"/>
        <v>0.21546836700000002</v>
      </c>
      <c r="J3234" s="182"/>
      <c r="K3234" s="184">
        <v>12</v>
      </c>
      <c r="L3234" s="184">
        <f>'норма часов'!$H$8</f>
        <v>2388</v>
      </c>
      <c r="M3234" s="178" t="str">
        <f>CONCATENATE(H3234," ",F3234," ","в мес.","*",K3234,"мес.","*",I3234,"/",L3234,"чел.")</f>
        <v>125417,61 м2 (обрабатываемая площадь) в мес.*12мес.*0,215468367/2388чел.</v>
      </c>
      <c r="N3234" s="133">
        <f>N3044</f>
        <v>1.6600438261155399</v>
      </c>
      <c r="O3234" s="142">
        <f>MROUND(G3234*N3234,0.000001)</f>
        <v>225.42834199999999</v>
      </c>
      <c r="P3234" s="93"/>
      <c r="Q3234" s="93">
        <f t="shared" si="391"/>
        <v>538322.88069599995</v>
      </c>
    </row>
    <row r="3235" spans="1:17" s="94" customFormat="1" ht="45" x14ac:dyDescent="0.25">
      <c r="A3235" s="276"/>
      <c r="B3235" s="279"/>
      <c r="C3235" s="269"/>
      <c r="D3235" s="166" t="s">
        <v>298</v>
      </c>
      <c r="E3235" s="96" t="s">
        <v>20</v>
      </c>
      <c r="F3235" s="96" t="s">
        <v>209</v>
      </c>
      <c r="G3235" s="168">
        <f>MROUND(H3235*K3235*I3235/L3235,0.00000001)</f>
        <v>135.7966212</v>
      </c>
      <c r="H3235" s="182">
        <f>$H$3045</f>
        <v>125417.61000000002</v>
      </c>
      <c r="I3235" s="176">
        <f>I3231</f>
        <v>0.21546836700000002</v>
      </c>
      <c r="J3235" s="182"/>
      <c r="K3235" s="184">
        <v>12</v>
      </c>
      <c r="L3235" s="184">
        <f>'норма часов'!$H$8</f>
        <v>2388</v>
      </c>
      <c r="M3235" s="178" t="str">
        <f t="shared" ref="M3235:M3237" si="392">CONCATENATE(H3235," ",F3235," ","в мес.","*",K3235,"мес.","*",I3235,"/",L3235,"чел.")</f>
        <v>125417,61 м2 (обрабатываемая площадь) в мес.*12мес.*0,215468367/2388чел.</v>
      </c>
      <c r="N3235" s="133">
        <f>$N$3045</f>
        <v>0.59287278317614256</v>
      </c>
      <c r="O3235" s="142">
        <f t="shared" ref="O3235:O3237" si="393">MROUND(G3235*N3235,0.000001)</f>
        <v>80.510120999999998</v>
      </c>
      <c r="P3235" s="93"/>
      <c r="Q3235" s="93">
        <f t="shared" si="391"/>
        <v>192258.16894800001</v>
      </c>
    </row>
    <row r="3236" spans="1:17" s="94" customFormat="1" ht="45" x14ac:dyDescent="0.25">
      <c r="A3236" s="276"/>
      <c r="B3236" s="279"/>
      <c r="C3236" s="269"/>
      <c r="D3236" s="166" t="s">
        <v>299</v>
      </c>
      <c r="E3236" s="96" t="s">
        <v>20</v>
      </c>
      <c r="F3236" s="96" t="s">
        <v>209</v>
      </c>
      <c r="G3236" s="168">
        <f>MROUND(H3236*K3236*I3236/L3236,0.00000001)</f>
        <v>271.59324241000002</v>
      </c>
      <c r="H3236" s="182">
        <f>$H$3046</f>
        <v>125417.61000000002</v>
      </c>
      <c r="I3236" s="176">
        <f>I3232</f>
        <v>0.21546836700000002</v>
      </c>
      <c r="J3236" s="182"/>
      <c r="K3236" s="184">
        <v>24</v>
      </c>
      <c r="L3236" s="184">
        <f>'норма часов'!$H$8</f>
        <v>2388</v>
      </c>
      <c r="M3236" s="178" t="str">
        <f>CONCATENATE(H3236," ",F3236," ","в год","*",K3236,"  раза в год","*",I3236,"/",L3236,"чел.")</f>
        <v>125417,61 м2 (обрабатываемая площадь) в год*24  раза в год*0,215468367/2388чел.</v>
      </c>
      <c r="N3236" s="133">
        <f>$N$3046</f>
        <v>2.4900657458177777</v>
      </c>
      <c r="O3236" s="142">
        <f t="shared" si="393"/>
        <v>676.28503000000001</v>
      </c>
      <c r="P3236" s="93"/>
      <c r="Q3236" s="93">
        <f t="shared" si="391"/>
        <v>1614968.6516400001</v>
      </c>
    </row>
    <row r="3237" spans="1:17" s="94" customFormat="1" ht="45" x14ac:dyDescent="0.25">
      <c r="A3237" s="276"/>
      <c r="B3237" s="279"/>
      <c r="C3237" s="269"/>
      <c r="D3237" s="166" t="s">
        <v>300</v>
      </c>
      <c r="E3237" s="96" t="s">
        <v>280</v>
      </c>
      <c r="F3237" s="96" t="s">
        <v>281</v>
      </c>
      <c r="G3237" s="168">
        <f>MROUND(H3237*K3237*I3237/L3237,0.00000001)</f>
        <v>2.8151600000000001E-3</v>
      </c>
      <c r="H3237" s="182">
        <f>$H$3047</f>
        <v>31.200000000000021</v>
      </c>
      <c r="I3237" s="176">
        <f>I3233</f>
        <v>0.21546836700000002</v>
      </c>
      <c r="J3237" s="182"/>
      <c r="K3237" s="184">
        <v>1</v>
      </c>
      <c r="L3237" s="184">
        <f>'норма часов'!$H$8</f>
        <v>2388</v>
      </c>
      <c r="M3237" s="178" t="str">
        <f t="shared" si="392"/>
        <v>31,2 га (обрабатываемая площадь) в мес.*1мес.*0,215468367/2388чел.</v>
      </c>
      <c r="N3237" s="133">
        <f>$N$3047</f>
        <v>592.87083333333283</v>
      </c>
      <c r="O3237" s="142">
        <f t="shared" si="393"/>
        <v>1.6690259999999999</v>
      </c>
      <c r="P3237" s="93"/>
      <c r="Q3237" s="93">
        <f t="shared" si="391"/>
        <v>3985.6340879999998</v>
      </c>
    </row>
    <row r="3238" spans="1:17" s="94" customFormat="1" ht="45" x14ac:dyDescent="0.25">
      <c r="A3238" s="276"/>
      <c r="B3238" s="279"/>
      <c r="C3238" s="269"/>
      <c r="D3238" s="166" t="s">
        <v>276</v>
      </c>
      <c r="E3238" s="96" t="s">
        <v>280</v>
      </c>
      <c r="F3238" s="96" t="s">
        <v>281</v>
      </c>
      <c r="G3238" s="168">
        <f>MROUND(H3238*K3238*I3238/L3238,0.00000001)</f>
        <v>2.8151600000000001E-3</v>
      </c>
      <c r="H3238" s="182">
        <f>H3048</f>
        <v>31.200000000000021</v>
      </c>
      <c r="I3238" s="176">
        <f>I3234</f>
        <v>0.21546836700000002</v>
      </c>
      <c r="J3238" s="182"/>
      <c r="K3238" s="184">
        <v>1</v>
      </c>
      <c r="L3238" s="184">
        <f>'норма часов'!$H$8</f>
        <v>2388</v>
      </c>
      <c r="M3238" s="178" t="str">
        <f>CONCATENATE(H3238," ",F3238," ","в мес.","*",K3238,"мес.","*",I3238,"/",L3238,"чел.")</f>
        <v>31,2 га (обрабатываемая площадь) в мес.*1мес.*0,215468367/2388чел.</v>
      </c>
      <c r="N3238" s="133">
        <f>N3048</f>
        <v>3226.5067307692289</v>
      </c>
      <c r="O3238" s="142">
        <f>MROUND(G3238*N3238,0.000001)</f>
        <v>9.0831330000000001</v>
      </c>
      <c r="P3238" s="93"/>
      <c r="Q3238" s="93">
        <f t="shared" si="391"/>
        <v>21690.521604000001</v>
      </c>
    </row>
    <row r="3239" spans="1:17" s="94" customFormat="1" ht="30" x14ac:dyDescent="0.25">
      <c r="A3239" s="276"/>
      <c r="B3239" s="279"/>
      <c r="C3239" s="269"/>
      <c r="D3239" s="166" t="s">
        <v>105</v>
      </c>
      <c r="E3239" s="96" t="s">
        <v>106</v>
      </c>
      <c r="F3239" s="206" t="s">
        <v>210</v>
      </c>
      <c r="G3239" s="168">
        <f>MROUND(H3239*K3239*I3239/L3239,0.000001)</f>
        <v>21.804966</v>
      </c>
      <c r="H3239" s="182">
        <f>H3049</f>
        <v>20138.400000000001</v>
      </c>
      <c r="I3239" s="176">
        <f>I3234</f>
        <v>0.21546836700000002</v>
      </c>
      <c r="J3239" s="182"/>
      <c r="K3239" s="184">
        <v>12</v>
      </c>
      <c r="L3239" s="184">
        <f>'норма часов'!$H$8</f>
        <v>2388</v>
      </c>
      <c r="M3239" s="178" t="str">
        <f>CONCATENATE(H3239," ",F3239," ","в мес.","*",K3239,"мес.","*",I3239,"/",L3239,"чел.")</f>
        <v>20138,4 кг стираемого белья в мес.*12мес.*0,215468367/2388чел.</v>
      </c>
      <c r="N3239" s="133">
        <f>N3049</f>
        <v>77.073464045471994</v>
      </c>
      <c r="O3239" s="142">
        <f>MROUND(G3239*N3239,0.000001)</f>
        <v>1680.584263</v>
      </c>
      <c r="P3239" s="93"/>
      <c r="Q3239" s="93">
        <f t="shared" si="391"/>
        <v>4013235.2200440001</v>
      </c>
    </row>
    <row r="3240" spans="1:17" s="94" customFormat="1" ht="28.5" x14ac:dyDescent="0.25">
      <c r="A3240" s="276"/>
      <c r="B3240" s="279"/>
      <c r="C3240" s="201" t="s">
        <v>255</v>
      </c>
      <c r="D3240" s="166"/>
      <c r="E3240" s="96"/>
      <c r="F3240" s="206"/>
      <c r="G3240" s="168"/>
      <c r="H3240" s="182"/>
      <c r="I3240" s="176"/>
      <c r="J3240" s="182"/>
      <c r="K3240" s="184"/>
      <c r="L3240" s="184"/>
      <c r="M3240" s="178"/>
      <c r="N3240" s="139"/>
      <c r="O3240" s="140">
        <f>SUM(O3233:O3239)</f>
        <v>2844.2413820000002</v>
      </c>
      <c r="P3240" s="93"/>
      <c r="Q3240" s="93">
        <f t="shared" si="391"/>
        <v>0</v>
      </c>
    </row>
    <row r="3241" spans="1:17" s="94" customFormat="1" ht="45" x14ac:dyDescent="0.25">
      <c r="A3241" s="276"/>
      <c r="B3241" s="279"/>
      <c r="C3241" s="269" t="s">
        <v>63</v>
      </c>
      <c r="D3241" s="208" t="s">
        <v>301</v>
      </c>
      <c r="E3241" s="96" t="s">
        <v>20</v>
      </c>
      <c r="F3241" s="96" t="s">
        <v>209</v>
      </c>
      <c r="G3241" s="168">
        <f>MROUND(H3241*K3241*I3241/L3241,0.000001)</f>
        <v>0.68735400000000002</v>
      </c>
      <c r="H3241" s="182">
        <f>H3051</f>
        <v>7617.8300000000008</v>
      </c>
      <c r="I3241" s="176">
        <f>I3239</f>
        <v>0.21546836700000002</v>
      </c>
      <c r="J3241" s="182"/>
      <c r="K3241" s="184">
        <v>1</v>
      </c>
      <c r="L3241" s="184">
        <f>'норма часов'!$H$8</f>
        <v>2388</v>
      </c>
      <c r="M3241" s="178" t="str">
        <f>CONCATENATE(H3241," ",F3241," ","*",I3241,"/",L3241,"чел.")</f>
        <v>7617,83 м2 (обрабатываемая площадь) *0,215468367/2388чел.</v>
      </c>
      <c r="N3241" s="133">
        <f t="shared" ref="N3241:N3258" si="394">N3051</f>
        <v>74.831520262331921</v>
      </c>
      <c r="O3241" s="142">
        <f t="shared" ref="O3241:O3249" si="395">MROUND(G3241*N3241,0.000001)</f>
        <v>51.435744999999997</v>
      </c>
      <c r="P3241" s="93"/>
      <c r="Q3241" s="93">
        <f t="shared" si="391"/>
        <v>122828.55906</v>
      </c>
    </row>
    <row r="3242" spans="1:17" s="94" customFormat="1" ht="60" x14ac:dyDescent="0.25">
      <c r="A3242" s="276"/>
      <c r="B3242" s="279"/>
      <c r="C3242" s="269"/>
      <c r="D3242" s="166" t="s">
        <v>302</v>
      </c>
      <c r="E3242" s="96" t="s">
        <v>26</v>
      </c>
      <c r="F3242" s="206" t="s">
        <v>26</v>
      </c>
      <c r="G3242" s="168">
        <f>MROUND(H3242*K3242*I3242/L3242,0.000001)</f>
        <v>2.4359999999999998E-3</v>
      </c>
      <c r="H3242" s="182">
        <f>H3052</f>
        <v>27</v>
      </c>
      <c r="I3242" s="176">
        <f t="shared" si="390"/>
        <v>0.21546836700000002</v>
      </c>
      <c r="J3242" s="182"/>
      <c r="K3242" s="184">
        <v>1</v>
      </c>
      <c r="L3242" s="184">
        <f>'норма часов'!$H$8</f>
        <v>2388</v>
      </c>
      <c r="M3242" s="178" t="str">
        <f>CONCATENATE(H3242," ",F3242," ","*",I3242,"/",L3242,"чел.")</f>
        <v>27 шт *0,215468367/2388чел.</v>
      </c>
      <c r="N3242" s="133">
        <f t="shared" si="394"/>
        <v>7114.4748148148165</v>
      </c>
      <c r="O3242" s="142">
        <f t="shared" si="395"/>
        <v>17.330860999999999</v>
      </c>
      <c r="P3242" s="93"/>
      <c r="Q3242" s="93">
        <f t="shared" si="391"/>
        <v>41386.096067999999</v>
      </c>
    </row>
    <row r="3243" spans="1:17" s="94" customFormat="1" ht="45" x14ac:dyDescent="0.25">
      <c r="A3243" s="276"/>
      <c r="B3243" s="279"/>
      <c r="C3243" s="269"/>
      <c r="D3243" s="208" t="s">
        <v>30</v>
      </c>
      <c r="E3243" s="96" t="s">
        <v>45</v>
      </c>
      <c r="F3243" s="206" t="s">
        <v>223</v>
      </c>
      <c r="G3243" s="168">
        <f>MROUND(H3243*K3243*I3243/L3243,0.00000001)</f>
        <v>2.598613E-2</v>
      </c>
      <c r="H3243" s="182">
        <f>H3053</f>
        <v>72</v>
      </c>
      <c r="I3243" s="176">
        <f t="shared" si="390"/>
        <v>0.21546836700000002</v>
      </c>
      <c r="J3243" s="182"/>
      <c r="K3243" s="184">
        <v>4</v>
      </c>
      <c r="L3243" s="184">
        <f>'норма часов'!$H$8</f>
        <v>2388</v>
      </c>
      <c r="M3243" s="178" t="str">
        <f>CONCATENATE(H3243," ",F3243," ","в кв.","*",K3243,"кв.","*",I3243,"/",L3243,"чел.")</f>
        <v>72 системы в кв.*4кв.*0,215468367/2388чел.</v>
      </c>
      <c r="N3243" s="133">
        <f t="shared" si="394"/>
        <v>7541.0103472222254</v>
      </c>
      <c r="O3243" s="142">
        <f t="shared" si="395"/>
        <v>195.96167499999999</v>
      </c>
      <c r="P3243" s="93"/>
      <c r="Q3243" s="93">
        <f t="shared" si="391"/>
        <v>467956.47989999998</v>
      </c>
    </row>
    <row r="3244" spans="1:17" s="94" customFormat="1" ht="60" x14ac:dyDescent="0.25">
      <c r="A3244" s="276"/>
      <c r="B3244" s="279"/>
      <c r="C3244" s="269"/>
      <c r="D3244" s="208" t="s">
        <v>86</v>
      </c>
      <c r="E3244" s="96" t="s">
        <v>45</v>
      </c>
      <c r="F3244" s="206" t="s">
        <v>224</v>
      </c>
      <c r="G3244" s="168">
        <f>MROUND(H3244*K3244*I3244/L3244,0.00000001)</f>
        <v>7.6875650000000004E-2</v>
      </c>
      <c r="H3244" s="182">
        <f>H3054</f>
        <v>71</v>
      </c>
      <c r="I3244" s="176">
        <f t="shared" si="390"/>
        <v>0.21546836700000002</v>
      </c>
      <c r="J3244" s="182"/>
      <c r="K3244" s="184">
        <v>12</v>
      </c>
      <c r="L3244" s="184">
        <f>'норма часов'!$H$8</f>
        <v>2388</v>
      </c>
      <c r="M3244" s="178" t="str">
        <f>CONCATENATE(H3244," ",F3244," ","в мес.","*",K3244,"мес.","*",I3244,"/",L3244,"чел.")</f>
        <v>71 систем в мес.*12мес.*0,215468367/2388чел.</v>
      </c>
      <c r="N3244" s="133">
        <f t="shared" si="394"/>
        <v>6224.8300469483565</v>
      </c>
      <c r="O3244" s="142">
        <f t="shared" si="395"/>
        <v>478.53785599999998</v>
      </c>
      <c r="P3244" s="93"/>
      <c r="Q3244" s="93">
        <f t="shared" si="391"/>
        <v>1142748.400128</v>
      </c>
    </row>
    <row r="3245" spans="1:17" s="94" customFormat="1" ht="31.5" x14ac:dyDescent="0.25">
      <c r="A3245" s="276"/>
      <c r="B3245" s="279"/>
      <c r="C3245" s="269"/>
      <c r="D3245" s="211" t="s">
        <v>303</v>
      </c>
      <c r="E3245" s="96" t="s">
        <v>26</v>
      </c>
      <c r="F3245" s="206" t="s">
        <v>26</v>
      </c>
      <c r="G3245" s="168">
        <f>MROUND(H3245*K3245*I3245/L3245,0.000000001)</f>
        <v>3.6091900000000002E-4</v>
      </c>
      <c r="H3245" s="182">
        <f>H3055</f>
        <v>4</v>
      </c>
      <c r="I3245" s="176">
        <f t="shared" si="390"/>
        <v>0.21546836700000002</v>
      </c>
      <c r="J3245" s="182"/>
      <c r="K3245" s="184">
        <v>1</v>
      </c>
      <c r="L3245" s="184">
        <f>'норма часов'!$H$8</f>
        <v>2388</v>
      </c>
      <c r="M3245" s="178" t="str">
        <f>CONCATENATE(H3245," ",F3245," ","*",I3245,"/",L3245,"чел.")</f>
        <v>4 шт *0,215468367/2388чел.</v>
      </c>
      <c r="N3245" s="133">
        <f t="shared" si="394"/>
        <v>74229.032500000001</v>
      </c>
      <c r="O3245" s="142">
        <f t="shared" si="395"/>
        <v>26.790668</v>
      </c>
      <c r="P3245" s="93"/>
      <c r="Q3245" s="93">
        <f t="shared" si="391"/>
        <v>63976.115184000002</v>
      </c>
    </row>
    <row r="3246" spans="1:17" s="94" customFormat="1" ht="30" x14ac:dyDescent="0.25">
      <c r="A3246" s="276"/>
      <c r="B3246" s="279"/>
      <c r="C3246" s="269"/>
      <c r="D3246" s="208" t="s">
        <v>108</v>
      </c>
      <c r="E3246" s="96" t="s">
        <v>26</v>
      </c>
      <c r="F3246" s="206" t="s">
        <v>26</v>
      </c>
      <c r="G3246" s="168">
        <f>MROUND(H3246*K3246*I3246/L3246,0.00000001)</f>
        <v>1.0827600000000001E-3</v>
      </c>
      <c r="H3246" s="182">
        <v>1</v>
      </c>
      <c r="I3246" s="176">
        <f t="shared" si="390"/>
        <v>0.21546836700000002</v>
      </c>
      <c r="J3246" s="182"/>
      <c r="K3246" s="184">
        <v>12</v>
      </c>
      <c r="L3246" s="184">
        <f>'норма часов'!$H$8</f>
        <v>2388</v>
      </c>
      <c r="M3246" s="178" t="str">
        <f>CONCATENATE(H3246," ",F3246," ","в мес.","*",K3246,"мес.","*",I3246,"/",L3246,"чел.")</f>
        <v>1 шт в мес.*12мес.*0,215468367/2388чел.</v>
      </c>
      <c r="N3246" s="133">
        <f t="shared" si="394"/>
        <v>3023.6541666666667</v>
      </c>
      <c r="O3246" s="142">
        <f t="shared" si="395"/>
        <v>3.273892</v>
      </c>
      <c r="P3246" s="93"/>
      <c r="Q3246" s="93">
        <f t="shared" si="391"/>
        <v>7818.0540959999998</v>
      </c>
    </row>
    <row r="3247" spans="1:17" s="94" customFormat="1" ht="31.5" x14ac:dyDescent="0.25">
      <c r="A3247" s="276"/>
      <c r="B3247" s="279"/>
      <c r="C3247" s="269"/>
      <c r="D3247" s="211" t="s">
        <v>304</v>
      </c>
      <c r="E3247" s="96" t="s">
        <v>26</v>
      </c>
      <c r="F3247" s="206" t="s">
        <v>26</v>
      </c>
      <c r="G3247" s="168">
        <f>MROUND(H3247*K3247*I3247/L3247,0.00000001)</f>
        <v>6.4063000000000002E-3</v>
      </c>
      <c r="H3247" s="182">
        <f>H3057</f>
        <v>71</v>
      </c>
      <c r="I3247" s="176">
        <f t="shared" si="390"/>
        <v>0.21546836700000002</v>
      </c>
      <c r="J3247" s="182"/>
      <c r="K3247" s="184">
        <v>1</v>
      </c>
      <c r="L3247" s="184">
        <f>'норма часов'!$H$8</f>
        <v>2388</v>
      </c>
      <c r="M3247" s="178" t="str">
        <f>CONCATENATE(H3247," ",F3247," ","*",I3247,"/",L3247,"чел.")</f>
        <v>71 шт *0,215468367/2388чел.</v>
      </c>
      <c r="N3247" s="133">
        <f t="shared" si="394"/>
        <v>948.59014084506896</v>
      </c>
      <c r="O3247" s="142">
        <f t="shared" si="395"/>
        <v>6.0769529999999996</v>
      </c>
      <c r="P3247" s="93"/>
      <c r="Q3247" s="93">
        <f t="shared" si="391"/>
        <v>14511.763763999999</v>
      </c>
    </row>
    <row r="3248" spans="1:17" s="94" customFormat="1" ht="60" x14ac:dyDescent="0.25">
      <c r="A3248" s="276"/>
      <c r="B3248" s="279"/>
      <c r="C3248" s="269"/>
      <c r="D3248" s="208" t="s">
        <v>31</v>
      </c>
      <c r="E3248" s="96" t="s">
        <v>46</v>
      </c>
      <c r="F3248" s="206" t="s">
        <v>26</v>
      </c>
      <c r="G3248" s="168">
        <f>MROUND(H3248*K3248*I3248/L3248,0.00000001)</f>
        <v>7.9402099999999996E-3</v>
      </c>
      <c r="H3248" s="182">
        <f>H3058</f>
        <v>44</v>
      </c>
      <c r="I3248" s="176">
        <f t="shared" si="390"/>
        <v>0.21546836700000002</v>
      </c>
      <c r="J3248" s="182"/>
      <c r="K3248" s="184">
        <v>2</v>
      </c>
      <c r="L3248" s="184">
        <f>'норма часов'!$H$8</f>
        <v>2388</v>
      </c>
      <c r="M3248" s="178" t="str">
        <f>CONCATENATE(H3248," ",F3248," ","*",I3248,"/",L3248,"чел.")</f>
        <v>44 шт *0,215468367/2388чел.</v>
      </c>
      <c r="N3248" s="133">
        <f t="shared" si="394"/>
        <v>5125.3856818181812</v>
      </c>
      <c r="O3248" s="142">
        <f t="shared" si="395"/>
        <v>40.696638999999998</v>
      </c>
      <c r="P3248" s="93"/>
      <c r="Q3248" s="93">
        <f t="shared" si="391"/>
        <v>97183.573931999999</v>
      </c>
    </row>
    <row r="3249" spans="1:17" s="94" customFormat="1" ht="30" x14ac:dyDescent="0.25">
      <c r="A3249" s="276"/>
      <c r="B3249" s="279"/>
      <c r="C3249" s="269"/>
      <c r="D3249" s="208" t="s">
        <v>109</v>
      </c>
      <c r="E3249" s="96" t="s">
        <v>45</v>
      </c>
      <c r="F3249" s="206" t="s">
        <v>211</v>
      </c>
      <c r="G3249" s="168">
        <f>MROUND(H3249*K3249*I3249/L3249,0.0000001)</f>
        <v>1.805E-4</v>
      </c>
      <c r="H3249" s="182">
        <v>1</v>
      </c>
      <c r="I3249" s="176">
        <f t="shared" si="390"/>
        <v>0.21546836700000002</v>
      </c>
      <c r="J3249" s="182"/>
      <c r="K3249" s="184">
        <v>2</v>
      </c>
      <c r="L3249" s="184">
        <f>'норма часов'!$H$8</f>
        <v>2388</v>
      </c>
      <c r="M3249" s="178" t="str">
        <f>CONCATENATE(H3249," ",F3249," ","в мес.","*",K3249,"*",I3249,"/",L3249,"чел.")</f>
        <v>1  система(2 раза в год (зима, лето) в мес.*2*0,215468367/2388чел.</v>
      </c>
      <c r="N3249" s="133">
        <f t="shared" si="394"/>
        <v>9753.27</v>
      </c>
      <c r="O3249" s="142">
        <f t="shared" si="395"/>
        <v>1.7604649999999999</v>
      </c>
      <c r="P3249" s="93"/>
      <c r="Q3249" s="93">
        <f t="shared" si="391"/>
        <v>4203.9904200000001</v>
      </c>
    </row>
    <row r="3250" spans="1:17" s="94" customFormat="1" ht="45" x14ac:dyDescent="0.25">
      <c r="A3250" s="276"/>
      <c r="B3250" s="279"/>
      <c r="C3250" s="269"/>
      <c r="D3250" s="208" t="s">
        <v>110</v>
      </c>
      <c r="E3250" s="96" t="s">
        <v>48</v>
      </c>
      <c r="F3250" s="206" t="s">
        <v>26</v>
      </c>
      <c r="G3250" s="168">
        <f>MROUND(H3250*K3250*I3250/L3250,0.000001)</f>
        <v>2.797E-3</v>
      </c>
      <c r="H3250" s="182">
        <f>H3060</f>
        <v>31</v>
      </c>
      <c r="I3250" s="176">
        <f t="shared" si="390"/>
        <v>0.21546836700000002</v>
      </c>
      <c r="J3250" s="182"/>
      <c r="K3250" s="184">
        <v>1</v>
      </c>
      <c r="L3250" s="184">
        <f>'норма часов'!$H$8</f>
        <v>2388</v>
      </c>
      <c r="M3250" s="178" t="str">
        <f>CONCATENATE(H3250," ",F3250," ","*",I3250,"/",L3250,"чел.")</f>
        <v>31 шт *0,215468367/2388чел.</v>
      </c>
      <c r="N3250" s="133">
        <f t="shared" si="394"/>
        <v>13392.040967741937</v>
      </c>
      <c r="O3250" s="142">
        <f>MROUND(G3250*N3250,0.000001)+0.006</f>
        <v>37.463538999999997</v>
      </c>
      <c r="P3250" s="93"/>
      <c r="Q3250" s="93">
        <f t="shared" si="391"/>
        <v>89462.931131999998</v>
      </c>
    </row>
    <row r="3251" spans="1:17" s="94" customFormat="1" x14ac:dyDescent="0.25">
      <c r="A3251" s="276"/>
      <c r="B3251" s="279"/>
      <c r="C3251" s="269"/>
      <c r="D3251" s="208" t="s">
        <v>111</v>
      </c>
      <c r="E3251" s="96" t="s">
        <v>48</v>
      </c>
      <c r="F3251" s="206" t="s">
        <v>26</v>
      </c>
      <c r="G3251" s="168">
        <f>MROUND(H3251*K3251*I3251/L3251,0.000000001)</f>
        <v>2.9775779000000002E-2</v>
      </c>
      <c r="H3251" s="182">
        <f>H3156</f>
        <v>330</v>
      </c>
      <c r="I3251" s="176">
        <f t="shared" si="390"/>
        <v>0.21546836700000002</v>
      </c>
      <c r="J3251" s="182"/>
      <c r="K3251" s="184">
        <v>1</v>
      </c>
      <c r="L3251" s="184">
        <f>'норма часов'!$H$8</f>
        <v>2388</v>
      </c>
      <c r="M3251" s="178" t="str">
        <f>CONCATENATE(H3251," ",F3251," ","*",I3251,"/",L3251,"чел.")</f>
        <v>330 шт *0,215468367/2388чел.</v>
      </c>
      <c r="N3251" s="133">
        <f t="shared" si="394"/>
        <v>17624.491333333328</v>
      </c>
      <c r="O3251" s="142">
        <f t="shared" ref="O3251:O3261" si="396">MROUND(G3251*N3251,0.000001)</f>
        <v>524.78295900000001</v>
      </c>
      <c r="P3251" s="93"/>
      <c r="Q3251" s="93">
        <f t="shared" si="391"/>
        <v>1253181.706092</v>
      </c>
    </row>
    <row r="3252" spans="1:17" s="94" customFormat="1" ht="45" x14ac:dyDescent="0.25">
      <c r="A3252" s="276"/>
      <c r="B3252" s="279"/>
      <c r="C3252" s="269"/>
      <c r="D3252" s="208" t="s">
        <v>112</v>
      </c>
      <c r="E3252" s="96" t="s">
        <v>20</v>
      </c>
      <c r="F3252" s="96" t="s">
        <v>209</v>
      </c>
      <c r="G3252" s="168">
        <f t="shared" ref="G3252:G3257" si="397">MROUND(H3252*K3252*I3252/L3252,0.00000001)</f>
        <v>1.3173530000000001E-2</v>
      </c>
      <c r="H3252" s="182">
        <f>H3062</f>
        <v>73</v>
      </c>
      <c r="I3252" s="176">
        <f t="shared" si="390"/>
        <v>0.21546836700000002</v>
      </c>
      <c r="J3252" s="182"/>
      <c r="K3252" s="184">
        <v>2</v>
      </c>
      <c r="L3252" s="184">
        <f>'норма часов'!$H$8</f>
        <v>2388</v>
      </c>
      <c r="M3252" s="178" t="str">
        <f>CONCATENATE(H3252," ",F3252," ","*",I3252,"/",L3252,"чел.")</f>
        <v>73 м2 (обрабатываемая площадь) *0,215468367/2388чел.</v>
      </c>
      <c r="N3252" s="133">
        <f t="shared" si="394"/>
        <v>5928.7278082191779</v>
      </c>
      <c r="O3252" s="142">
        <f t="shared" si="396"/>
        <v>78.102273999999994</v>
      </c>
      <c r="P3252" s="93"/>
      <c r="Q3252" s="93">
        <f t="shared" si="391"/>
        <v>186508.230312</v>
      </c>
    </row>
    <row r="3253" spans="1:17" s="94" customFormat="1" ht="30" x14ac:dyDescent="0.25">
      <c r="A3253" s="276"/>
      <c r="B3253" s="279"/>
      <c r="C3253" s="269"/>
      <c r="D3253" s="208" t="s">
        <v>32</v>
      </c>
      <c r="E3253" s="96" t="s">
        <v>79</v>
      </c>
      <c r="F3253" s="206" t="s">
        <v>212</v>
      </c>
      <c r="G3253" s="168">
        <f t="shared" si="397"/>
        <v>6.4063000000000002E-3</v>
      </c>
      <c r="H3253" s="182">
        <f>H3063</f>
        <v>71</v>
      </c>
      <c r="I3253" s="176">
        <f t="shared" si="390"/>
        <v>0.21546836700000002</v>
      </c>
      <c r="J3253" s="182"/>
      <c r="K3253" s="184">
        <v>1</v>
      </c>
      <c r="L3253" s="184">
        <f>'норма часов'!$H$8</f>
        <v>2388</v>
      </c>
      <c r="M3253" s="178" t="str">
        <f>CONCATENATE(H3253," ",F3253," ","*",I3253,"/",L3253,"чел.")</f>
        <v>71 замеров(потребность) *0,215468367/2388чел.</v>
      </c>
      <c r="N3253" s="133">
        <f t="shared" si="394"/>
        <v>12525.485211267594</v>
      </c>
      <c r="O3253" s="142">
        <f t="shared" si="396"/>
        <v>80.242015999999992</v>
      </c>
      <c r="P3253" s="93"/>
      <c r="Q3253" s="93">
        <f t="shared" si="391"/>
        <v>191617.93420799999</v>
      </c>
    </row>
    <row r="3254" spans="1:17" s="94" customFormat="1" ht="30" x14ac:dyDescent="0.25">
      <c r="A3254" s="276"/>
      <c r="B3254" s="279"/>
      <c r="C3254" s="269"/>
      <c r="D3254" s="208" t="s">
        <v>113</v>
      </c>
      <c r="E3254" s="96" t="s">
        <v>48</v>
      </c>
      <c r="F3254" s="206" t="s">
        <v>26</v>
      </c>
      <c r="G3254" s="168">
        <f t="shared" si="397"/>
        <v>3.7896449999999998E-2</v>
      </c>
      <c r="H3254" s="182">
        <f>H3159</f>
        <v>35</v>
      </c>
      <c r="I3254" s="176">
        <f t="shared" si="390"/>
        <v>0.21546836700000002</v>
      </c>
      <c r="J3254" s="182"/>
      <c r="K3254" s="184">
        <v>12</v>
      </c>
      <c r="L3254" s="184">
        <f>'норма часов'!$H$8</f>
        <v>2388</v>
      </c>
      <c r="M3254" s="178" t="str">
        <f>CONCATENATE(H3254," ",F3254," ","в мес.","*",K3254,"мес.","*",I3254,"/",L3254,"чел.")</f>
        <v>35 шт в мес.*12мес.*0,215468367/2388чел.</v>
      </c>
      <c r="N3254" s="133">
        <f t="shared" si="394"/>
        <v>3127.7868809523811</v>
      </c>
      <c r="O3254" s="142">
        <f t="shared" si="396"/>
        <v>118.53201899999999</v>
      </c>
      <c r="P3254" s="93"/>
      <c r="Q3254" s="93">
        <f t="shared" si="391"/>
        <v>283054.46137199999</v>
      </c>
    </row>
    <row r="3255" spans="1:17" s="94" customFormat="1" x14ac:dyDescent="0.25">
      <c r="A3255" s="276"/>
      <c r="B3255" s="279"/>
      <c r="C3255" s="269"/>
      <c r="D3255" s="166" t="s">
        <v>25</v>
      </c>
      <c r="E3255" s="96" t="s">
        <v>26</v>
      </c>
      <c r="F3255" s="206" t="s">
        <v>26</v>
      </c>
      <c r="G3255" s="168">
        <f t="shared" si="397"/>
        <v>5.3776860000000003E-2</v>
      </c>
      <c r="H3255" s="182">
        <f>H3065</f>
        <v>596</v>
      </c>
      <c r="I3255" s="176">
        <f t="shared" si="390"/>
        <v>0.21546836700000002</v>
      </c>
      <c r="J3255" s="182"/>
      <c r="K3255" s="184">
        <v>1</v>
      </c>
      <c r="L3255" s="184">
        <f>'норма часов'!$H$8</f>
        <v>2388</v>
      </c>
      <c r="M3255" s="178" t="str">
        <f>CONCATENATE(H3255," ",F3255," ","*",I3255,"/",L3255,"чел.")</f>
        <v>596 шт *0,215468367/2388чел.</v>
      </c>
      <c r="N3255" s="133">
        <f t="shared" si="394"/>
        <v>434.51181208053686</v>
      </c>
      <c r="O3255" s="142">
        <f t="shared" si="396"/>
        <v>23.366681</v>
      </c>
      <c r="P3255" s="93"/>
      <c r="Q3255" s="93">
        <f t="shared" si="391"/>
        <v>55799.634228000003</v>
      </c>
    </row>
    <row r="3256" spans="1:17" s="94" customFormat="1" ht="30" x14ac:dyDescent="0.25">
      <c r="A3256" s="276"/>
      <c r="B3256" s="279"/>
      <c r="C3256" s="269"/>
      <c r="D3256" s="208" t="s">
        <v>80</v>
      </c>
      <c r="E3256" s="96" t="s">
        <v>81</v>
      </c>
      <c r="F3256" s="206" t="s">
        <v>213</v>
      </c>
      <c r="G3256" s="168">
        <f t="shared" si="397"/>
        <v>6.4063000000000002E-3</v>
      </c>
      <c r="H3256" s="182">
        <f>H3066</f>
        <v>71</v>
      </c>
      <c r="I3256" s="176">
        <f>I3254</f>
        <v>0.21546836700000002</v>
      </c>
      <c r="J3256" s="182"/>
      <c r="K3256" s="184">
        <v>1</v>
      </c>
      <c r="L3256" s="184">
        <f>'норма часов'!$H$8</f>
        <v>2388</v>
      </c>
      <c r="M3256" s="178" t="str">
        <f>CONCATENATE(H3256," ",F3256," ","*",I3256,"/",L3256,"чел.")</f>
        <v>71 отключений(потребность) *0,215468367/2388чел.</v>
      </c>
      <c r="N3256" s="133">
        <f t="shared" si="394"/>
        <v>5335.8598591549217</v>
      </c>
      <c r="O3256" s="142">
        <f t="shared" si="396"/>
        <v>34.183118999999998</v>
      </c>
      <c r="P3256" s="93"/>
      <c r="Q3256" s="93">
        <f t="shared" si="391"/>
        <v>81629.288172</v>
      </c>
    </row>
    <row r="3257" spans="1:17" s="94" customFormat="1" ht="47.25" x14ac:dyDescent="0.25">
      <c r="A3257" s="276"/>
      <c r="B3257" s="279"/>
      <c r="C3257" s="269"/>
      <c r="D3257" s="211" t="s">
        <v>305</v>
      </c>
      <c r="E3257" s="96" t="s">
        <v>28</v>
      </c>
      <c r="F3257" s="206" t="s">
        <v>312</v>
      </c>
      <c r="G3257" s="168">
        <f t="shared" si="397"/>
        <v>1.281261E-2</v>
      </c>
      <c r="H3257" s="182">
        <f>H3067</f>
        <v>71</v>
      </c>
      <c r="I3257" s="176">
        <f>I3255</f>
        <v>0.21546836700000002</v>
      </c>
      <c r="J3257" s="182"/>
      <c r="K3257" s="184">
        <v>2</v>
      </c>
      <c r="L3257" s="184">
        <f>'норма часов'!$H$8</f>
        <v>2388</v>
      </c>
      <c r="M3257" s="178" t="str">
        <f>CONCATENATE(H3257," ",F3257," ","*",I3257,"/",L3257,"чел.")</f>
        <v>71 устройство *0,215468367/2388чел.</v>
      </c>
      <c r="N3257" s="133">
        <f t="shared" si="394"/>
        <v>2964.3649999999984</v>
      </c>
      <c r="O3257" s="142">
        <f t="shared" si="396"/>
        <v>37.981252999999995</v>
      </c>
      <c r="P3257" s="93"/>
      <c r="Q3257" s="93">
        <f t="shared" si="391"/>
        <v>90699.232163999986</v>
      </c>
    </row>
    <row r="3258" spans="1:17" s="94" customFormat="1" ht="32.25" customHeight="1" x14ac:dyDescent="0.25">
      <c r="A3258" s="276"/>
      <c r="B3258" s="279"/>
      <c r="C3258" s="269"/>
      <c r="D3258" s="211" t="s">
        <v>306</v>
      </c>
      <c r="E3258" s="96" t="s">
        <v>26</v>
      </c>
      <c r="F3258" s="206" t="s">
        <v>26</v>
      </c>
      <c r="G3258" s="168">
        <f>MROUND(H3258*K3258*I3258/L3258,0.0000000001)</f>
        <v>6.4063039999999998E-3</v>
      </c>
      <c r="H3258" s="182">
        <f>H3068</f>
        <v>71</v>
      </c>
      <c r="I3258" s="176">
        <f>I3256</f>
        <v>0.21546836700000002</v>
      </c>
      <c r="J3258" s="182"/>
      <c r="K3258" s="184">
        <v>1</v>
      </c>
      <c r="L3258" s="184">
        <f>'норма часов'!$H$8</f>
        <v>2388</v>
      </c>
      <c r="M3258" s="178" t="str">
        <f>CONCATENATE(H3258," ",F3258," ","*",I3258,"/",L3258,"чел.")</f>
        <v>71 шт *0,215468367/2388чел.</v>
      </c>
      <c r="N3258" s="133">
        <f t="shared" si="394"/>
        <v>6640.1699999999964</v>
      </c>
      <c r="O3258" s="142">
        <f t="shared" si="396"/>
        <v>42.538947999999998</v>
      </c>
      <c r="P3258" s="93"/>
      <c r="Q3258" s="93">
        <f t="shared" si="391"/>
        <v>101583.007824</v>
      </c>
    </row>
    <row r="3259" spans="1:17" s="94" customFormat="1" ht="31.5" x14ac:dyDescent="0.25">
      <c r="A3259" s="276"/>
      <c r="B3259" s="279"/>
      <c r="C3259" s="269"/>
      <c r="D3259" s="209" t="s">
        <v>307</v>
      </c>
      <c r="E3259" s="96" t="s">
        <v>26</v>
      </c>
      <c r="F3259" s="206" t="s">
        <v>26</v>
      </c>
      <c r="G3259" s="168">
        <f>MROUND(H3259*K3259*I3259/L3259,0.00000001)</f>
        <v>6.4063000000000002E-3</v>
      </c>
      <c r="H3259" s="182">
        <f>$H$1605</f>
        <v>71</v>
      </c>
      <c r="I3259" s="176">
        <f>I3254</f>
        <v>0.21546836700000002</v>
      </c>
      <c r="J3259" s="182"/>
      <c r="K3259" s="184">
        <v>1</v>
      </c>
      <c r="L3259" s="184">
        <f>'норма часов'!$H$8</f>
        <v>2388</v>
      </c>
      <c r="M3259" s="178" t="str">
        <f>CONCATENATE(H3259," ",F3259," ","в мес.","*",K3259,"мес.","*",I3259,"/",L3259,"чел.")</f>
        <v>71 шт в мес.*1мес.*0,215468367/2388чел.</v>
      </c>
      <c r="N3259" s="133">
        <f>$N$3069</f>
        <v>11976.029859154949</v>
      </c>
      <c r="O3259" s="142">
        <f t="shared" si="396"/>
        <v>76.722039999999993</v>
      </c>
      <c r="P3259" s="93"/>
      <c r="Q3259" s="93">
        <f t="shared" si="391"/>
        <v>183212.23151999997</v>
      </c>
    </row>
    <row r="3260" spans="1:17" s="94" customFormat="1" ht="63" x14ac:dyDescent="0.25">
      <c r="A3260" s="276"/>
      <c r="B3260" s="279"/>
      <c r="C3260" s="269"/>
      <c r="D3260" s="211" t="s">
        <v>308</v>
      </c>
      <c r="E3260" s="96" t="s">
        <v>26</v>
      </c>
      <c r="F3260" s="206" t="s">
        <v>26</v>
      </c>
      <c r="G3260" s="168">
        <f>MROUND(H3260*K3260*I3260/L3260,0.00000001)</f>
        <v>9.0230000000000009E-5</v>
      </c>
      <c r="H3260" s="182">
        <f>$H$3070</f>
        <v>1</v>
      </c>
      <c r="I3260" s="176">
        <f>I3255</f>
        <v>0.21546836700000002</v>
      </c>
      <c r="J3260" s="182"/>
      <c r="K3260" s="184">
        <v>1</v>
      </c>
      <c r="L3260" s="184">
        <f>'норма часов'!$H$8</f>
        <v>2388</v>
      </c>
      <c r="M3260" s="178" t="str">
        <f>CONCATENATE(H3260," ",F3260," ","в год","*",K3260," раз в год","*",I3260,"/",L3260,"чел.")</f>
        <v>1 шт в год*1 раз в год*0,215468367/2388чел.</v>
      </c>
      <c r="N3260" s="133">
        <f>$N$3070</f>
        <v>35572.370000000003</v>
      </c>
      <c r="O3260" s="142">
        <f t="shared" si="396"/>
        <v>3.209695</v>
      </c>
      <c r="P3260" s="93"/>
      <c r="Q3260" s="93">
        <f t="shared" si="391"/>
        <v>7664.7516599999999</v>
      </c>
    </row>
    <row r="3261" spans="1:17" s="94" customFormat="1" ht="45" x14ac:dyDescent="0.25">
      <c r="A3261" s="276"/>
      <c r="B3261" s="279"/>
      <c r="C3261" s="269"/>
      <c r="D3261" s="208" t="s">
        <v>33</v>
      </c>
      <c r="E3261" s="96" t="s">
        <v>28</v>
      </c>
      <c r="F3261" s="206" t="s">
        <v>26</v>
      </c>
      <c r="G3261" s="168">
        <f>MROUND(H3261*K3261*I3261/L3261,0.00000001)</f>
        <v>7.6875650000000004E-2</v>
      </c>
      <c r="H3261" s="182">
        <f>H3071</f>
        <v>71</v>
      </c>
      <c r="I3261" s="176">
        <f>I3257</f>
        <v>0.21546836700000002</v>
      </c>
      <c r="J3261" s="182"/>
      <c r="K3261" s="184">
        <v>12</v>
      </c>
      <c r="L3261" s="184">
        <f>'норма часов'!$H$8</f>
        <v>2388</v>
      </c>
      <c r="M3261" s="178" t="str">
        <f>CONCATENATE(H3261," ",F3261," ","в мес.","*",K3261,"мес.","*",I3261,"/",L3261,"чел.")</f>
        <v>71 шт в мес.*12мес.*0,215468367/2388чел.</v>
      </c>
      <c r="N3261" s="133">
        <f>N3071</f>
        <v>2608.6424999999977</v>
      </c>
      <c r="O3261" s="142">
        <f t="shared" si="396"/>
        <v>200.541088</v>
      </c>
      <c r="P3261" s="93"/>
      <c r="Q3261" s="93">
        <f t="shared" si="391"/>
        <v>478892.11814400001</v>
      </c>
    </row>
    <row r="3262" spans="1:17" s="94" customFormat="1" ht="28.5" x14ac:dyDescent="0.25">
      <c r="A3262" s="276"/>
      <c r="B3262" s="279"/>
      <c r="C3262" s="201" t="s">
        <v>256</v>
      </c>
      <c r="D3262" s="208"/>
      <c r="E3262" s="96"/>
      <c r="F3262" s="206"/>
      <c r="G3262" s="168"/>
      <c r="H3262" s="182"/>
      <c r="I3262" s="176"/>
      <c r="J3262" s="182"/>
      <c r="K3262" s="184"/>
      <c r="L3262" s="184"/>
      <c r="M3262" s="178"/>
      <c r="N3262" s="139"/>
      <c r="O3262" s="140">
        <f>SUM(O3241:O3261)</f>
        <v>2079.5303849999996</v>
      </c>
      <c r="P3262" s="93"/>
      <c r="Q3262" s="93">
        <f t="shared" si="391"/>
        <v>0</v>
      </c>
    </row>
    <row r="3263" spans="1:17" s="94" customFormat="1" x14ac:dyDescent="0.25">
      <c r="A3263" s="276"/>
      <c r="B3263" s="279"/>
      <c r="C3263" s="198" t="s">
        <v>65</v>
      </c>
      <c r="D3263" s="208" t="s">
        <v>115</v>
      </c>
      <c r="E3263" s="96" t="s">
        <v>116</v>
      </c>
      <c r="F3263" s="206" t="s">
        <v>214</v>
      </c>
      <c r="G3263" s="168">
        <f>MROUND(H3263*K3263*I3263/L3263,0.0000000001)</f>
        <v>6.4063039999999998E-3</v>
      </c>
      <c r="H3263" s="182">
        <f t="shared" ref="H3263:H3268" si="398">H3073</f>
        <v>71</v>
      </c>
      <c r="I3263" s="176">
        <f>I3261</f>
        <v>0.21546836700000002</v>
      </c>
      <c r="J3263" s="182"/>
      <c r="K3263" s="184">
        <v>1</v>
      </c>
      <c r="L3263" s="184">
        <f>'норма часов'!$H$8</f>
        <v>2388</v>
      </c>
      <c r="M3263" s="178" t="str">
        <f>CONCATENATE(H3263," ",F3263," ","*",I3263,"/",L3263,"чел.")</f>
        <v>71 учреждений *0,215468367/2388чел.</v>
      </c>
      <c r="N3263" s="133">
        <f t="shared" ref="N3263:N3272" si="399">N3073</f>
        <v>61698.591549295772</v>
      </c>
      <c r="O3263" s="142">
        <f t="shared" ref="O3263:O3269" si="400">MROUND(G3263*N3263,0.000001)</f>
        <v>395.25993399999999</v>
      </c>
      <c r="P3263" s="93"/>
      <c r="Q3263" s="93">
        <f t="shared" si="391"/>
        <v>943880.72239200003</v>
      </c>
    </row>
    <row r="3264" spans="1:17" s="94" customFormat="1" x14ac:dyDescent="0.25">
      <c r="A3264" s="276"/>
      <c r="B3264" s="279"/>
      <c r="C3264" s="269" t="s">
        <v>66</v>
      </c>
      <c r="D3264" s="208" t="s">
        <v>34</v>
      </c>
      <c r="E3264" s="96" t="s">
        <v>47</v>
      </c>
      <c r="F3264" s="206" t="s">
        <v>215</v>
      </c>
      <c r="G3264" s="168">
        <f>MROUND(H3264*K3264*I3264/L3264,0.000000001)</f>
        <v>7.6875649000000004E-2</v>
      </c>
      <c r="H3264" s="182">
        <f t="shared" si="398"/>
        <v>71</v>
      </c>
      <c r="I3264" s="176">
        <f t="shared" si="390"/>
        <v>0.21546836700000002</v>
      </c>
      <c r="J3264" s="182"/>
      <c r="K3264" s="184">
        <v>12</v>
      </c>
      <c r="L3264" s="184">
        <f>'норма часов'!$H$8</f>
        <v>2388</v>
      </c>
      <c r="M3264" s="178" t="str">
        <f>CONCATENATE(H3264," ",F3264," ","в мес.","*",K3264,"мес.","*",I3264,"/",L3264,"чел.")</f>
        <v>71 зданий в мес.*12мес.*0,215468367/2388чел.</v>
      </c>
      <c r="N3264" s="133">
        <f t="shared" si="399"/>
        <v>5107.0066549295807</v>
      </c>
      <c r="O3264" s="142">
        <f t="shared" si="400"/>
        <v>392.60445099999998</v>
      </c>
      <c r="P3264" s="93"/>
      <c r="Q3264" s="93">
        <f t="shared" si="391"/>
        <v>937539.42898799991</v>
      </c>
    </row>
    <row r="3265" spans="1:17" s="94" customFormat="1" x14ac:dyDescent="0.25">
      <c r="A3265" s="276"/>
      <c r="B3265" s="279"/>
      <c r="C3265" s="269"/>
      <c r="D3265" s="208" t="s">
        <v>117</v>
      </c>
      <c r="E3265" s="96" t="s">
        <v>19</v>
      </c>
      <c r="F3265" s="206" t="s">
        <v>216</v>
      </c>
      <c r="G3265" s="168">
        <f t="shared" ref="G3265:G3270" si="401">MROUND(H3265*K3265*I3265/L3265,0.00000001)</f>
        <v>0.22449133000000002</v>
      </c>
      <c r="H3265" s="182">
        <f t="shared" si="398"/>
        <v>2488</v>
      </c>
      <c r="I3265" s="176">
        <f t="shared" si="390"/>
        <v>0.21546836700000002</v>
      </c>
      <c r="J3265" s="182"/>
      <c r="K3265" s="184">
        <v>1</v>
      </c>
      <c r="L3265" s="184">
        <f>'норма часов'!$H$8</f>
        <v>2388</v>
      </c>
      <c r="M3265" s="178" t="str">
        <f>CONCATENATE(H3265," ",F3265," ","*",I3265,"/",L3265,"чел.")</f>
        <v>2488 чел. в год *0,215468367/2388чел.</v>
      </c>
      <c r="N3265" s="133">
        <f t="shared" si="399"/>
        <v>2015.7675361736331</v>
      </c>
      <c r="O3265" s="142">
        <f t="shared" si="400"/>
        <v>452.522335</v>
      </c>
      <c r="P3265" s="93"/>
      <c r="Q3265" s="93">
        <f t="shared" si="391"/>
        <v>1080623.33598</v>
      </c>
    </row>
    <row r="3266" spans="1:17" s="94" customFormat="1" ht="30" x14ac:dyDescent="0.25">
      <c r="A3266" s="276"/>
      <c r="B3266" s="279"/>
      <c r="C3266" s="269"/>
      <c r="D3266" s="208" t="s">
        <v>39</v>
      </c>
      <c r="E3266" s="96" t="s">
        <v>44</v>
      </c>
      <c r="F3266" s="206" t="s">
        <v>217</v>
      </c>
      <c r="G3266" s="168">
        <f t="shared" si="401"/>
        <v>6.31607E-3</v>
      </c>
      <c r="H3266" s="182">
        <f t="shared" si="398"/>
        <v>70</v>
      </c>
      <c r="I3266" s="176">
        <f t="shared" ref="I3266:I3282" si="402">I3265</f>
        <v>0.21546836700000002</v>
      </c>
      <c r="J3266" s="182"/>
      <c r="K3266" s="184">
        <v>1</v>
      </c>
      <c r="L3266" s="184">
        <f>'норма часов'!$H$8</f>
        <v>2388</v>
      </c>
      <c r="M3266" s="178" t="str">
        <f>CONCATENATE(H3266," ",F3266," (по 1 ЭЦП на 1 учреждение. Срок сертификата ЭЦП 1 год) ","*",I3266,"/",L3266,"чел.")</f>
        <v>70 ЭЦП (по 1 ЭЦП на 1 учреждение. Срок сертификата ЭЦП 1 год) *0,215468367/2388чел.</v>
      </c>
      <c r="N3266" s="133">
        <f t="shared" si="399"/>
        <v>8423.5399999999972</v>
      </c>
      <c r="O3266" s="142">
        <f t="shared" si="400"/>
        <v>53.203668</v>
      </c>
      <c r="P3266" s="93"/>
      <c r="Q3266" s="93">
        <f t="shared" si="391"/>
        <v>127050.359184</v>
      </c>
    </row>
    <row r="3267" spans="1:17" s="94" customFormat="1" ht="30" x14ac:dyDescent="0.25">
      <c r="A3267" s="276"/>
      <c r="B3267" s="279"/>
      <c r="C3267" s="269"/>
      <c r="D3267" s="208" t="s">
        <v>37</v>
      </c>
      <c r="E3267" s="96" t="s">
        <v>42</v>
      </c>
      <c r="F3267" s="206" t="s">
        <v>218</v>
      </c>
      <c r="G3267" s="168">
        <f t="shared" si="401"/>
        <v>6.31607E-3</v>
      </c>
      <c r="H3267" s="182">
        <f t="shared" si="398"/>
        <v>70</v>
      </c>
      <c r="I3267" s="176">
        <f t="shared" si="402"/>
        <v>0.21546836700000002</v>
      </c>
      <c r="J3267" s="182"/>
      <c r="K3267" s="184">
        <v>1</v>
      </c>
      <c r="L3267" s="184">
        <f>'норма часов'!$H$8</f>
        <v>2388</v>
      </c>
      <c r="M3267" s="178" t="str">
        <f>CONCATENATE(H3267," ",F3267," (по 1 отчету на 1 учреждение) ","*",I3267,"/",L3267,"чел.")</f>
        <v>70 отчетов (по 1 отчету на 1 учреждение) *0,215468367/2388чел.</v>
      </c>
      <c r="N3267" s="133">
        <f t="shared" si="399"/>
        <v>7114.4699999999866</v>
      </c>
      <c r="O3267" s="142">
        <f t="shared" si="400"/>
        <v>44.935490999999999</v>
      </c>
      <c r="P3267" s="93"/>
      <c r="Q3267" s="93">
        <f t="shared" si="391"/>
        <v>107305.952508</v>
      </c>
    </row>
    <row r="3268" spans="1:17" s="94" customFormat="1" ht="30" x14ac:dyDescent="0.25">
      <c r="A3268" s="276"/>
      <c r="B3268" s="279"/>
      <c r="C3268" s="269"/>
      <c r="D3268" s="208" t="s">
        <v>38</v>
      </c>
      <c r="E3268" s="96" t="s">
        <v>43</v>
      </c>
      <c r="F3268" s="206" t="s">
        <v>219</v>
      </c>
      <c r="G3268" s="168">
        <f t="shared" si="401"/>
        <v>3.3024049999999999E-2</v>
      </c>
      <c r="H3268" s="182">
        <f t="shared" si="398"/>
        <v>366</v>
      </c>
      <c r="I3268" s="176">
        <f t="shared" si="402"/>
        <v>0.21546836700000002</v>
      </c>
      <c r="J3268" s="182"/>
      <c r="K3268" s="184">
        <v>1</v>
      </c>
      <c r="L3268" s="184">
        <f>'норма часов'!$H$8</f>
        <v>2388</v>
      </c>
      <c r="M3268" s="178" t="str">
        <f>CONCATENATE(H3268," ",F3268," (заявленная потребность руководителями учреждений) ","*",I3268,"/",L3268,"чел.")</f>
        <v>366 мест (заявленная потребность руководителями учреждений) *0,215468367/2388чел.</v>
      </c>
      <c r="N3268" s="133">
        <f t="shared" si="399"/>
        <v>1185.7457103825129</v>
      </c>
      <c r="O3268" s="142">
        <f t="shared" si="400"/>
        <v>39.158125999999996</v>
      </c>
      <c r="P3268" s="93"/>
      <c r="Q3268" s="93">
        <f t="shared" si="391"/>
        <v>93509.604887999987</v>
      </c>
    </row>
    <row r="3269" spans="1:17" s="94" customFormat="1" x14ac:dyDescent="0.25">
      <c r="A3269" s="276"/>
      <c r="B3269" s="279"/>
      <c r="C3269" s="269"/>
      <c r="D3269" s="208" t="s">
        <v>118</v>
      </c>
      <c r="E3269" s="96" t="s">
        <v>19</v>
      </c>
      <c r="F3269" s="206" t="s">
        <v>19</v>
      </c>
      <c r="G3269" s="168">
        <f t="shared" si="401"/>
        <v>0.22449133000000002</v>
      </c>
      <c r="H3269" s="182">
        <f>H3174</f>
        <v>2488</v>
      </c>
      <c r="I3269" s="176">
        <f t="shared" si="402"/>
        <v>0.21546836700000002</v>
      </c>
      <c r="J3269" s="182"/>
      <c r="K3269" s="184">
        <v>1</v>
      </c>
      <c r="L3269" s="184">
        <f>'норма часов'!$H$8</f>
        <v>2388</v>
      </c>
      <c r="M3269" s="178" t="str">
        <f>CONCATENATE(H3269," ",F3269," ","*",I3269,"/",L3269,"чел.")</f>
        <v>2488 чел. *0,215468367/2388чел.</v>
      </c>
      <c r="N3269" s="133">
        <f t="shared" si="399"/>
        <v>533.58550241157548</v>
      </c>
      <c r="O3269" s="142">
        <f t="shared" si="400"/>
        <v>119.785319</v>
      </c>
      <c r="P3269" s="93"/>
      <c r="Q3269" s="93">
        <f t="shared" si="391"/>
        <v>286047.34177200001</v>
      </c>
    </row>
    <row r="3270" spans="1:17" s="94" customFormat="1" ht="30" x14ac:dyDescent="0.25">
      <c r="A3270" s="276"/>
      <c r="B3270" s="279"/>
      <c r="C3270" s="269"/>
      <c r="D3270" s="208" t="s">
        <v>35</v>
      </c>
      <c r="E3270" s="96" t="s">
        <v>19</v>
      </c>
      <c r="F3270" s="206" t="s">
        <v>19</v>
      </c>
      <c r="G3270" s="168">
        <f t="shared" si="401"/>
        <v>1.6421789999999999E-2</v>
      </c>
      <c r="H3270" s="182">
        <f t="shared" ref="H3270:H3275" si="403">H3080</f>
        <v>182</v>
      </c>
      <c r="I3270" s="176">
        <f t="shared" si="402"/>
        <v>0.21546836700000002</v>
      </c>
      <c r="J3270" s="182"/>
      <c r="K3270" s="184">
        <v>1</v>
      </c>
      <c r="L3270" s="184">
        <f>'норма часов'!$H$8</f>
        <v>2388</v>
      </c>
      <c r="M3270" s="178" t="str">
        <f>CONCATENATE(H3270," ",F3270," (заявленная потребность руководителями учреждений) ","*",I3270,"/",L3270,"чел.")</f>
        <v>182 чел. (заявленная потребность руководителями учреждений) *0,215468367/2388чел.</v>
      </c>
      <c r="N3270" s="133">
        <f t="shared" si="399"/>
        <v>830.02208791208784</v>
      </c>
      <c r="O3270" s="142">
        <f>MROUND(G3270*N3270,0.000001)</f>
        <v>13.630447999999999</v>
      </c>
      <c r="P3270" s="93"/>
      <c r="Q3270" s="93">
        <f t="shared" si="391"/>
        <v>32549.509823999997</v>
      </c>
    </row>
    <row r="3271" spans="1:17" s="94" customFormat="1" ht="30" x14ac:dyDescent="0.25">
      <c r="A3271" s="276"/>
      <c r="B3271" s="279"/>
      <c r="C3271" s="269"/>
      <c r="D3271" s="208" t="s">
        <v>36</v>
      </c>
      <c r="E3271" s="96" t="s">
        <v>19</v>
      </c>
      <c r="F3271" s="206" t="s">
        <v>19</v>
      </c>
      <c r="G3271" s="168">
        <f>MROUND(H3271*K3271*I3271/L3271,0.000000001)</f>
        <v>1.3805134E-2</v>
      </c>
      <c r="H3271" s="182">
        <f t="shared" si="403"/>
        <v>153</v>
      </c>
      <c r="I3271" s="176">
        <f t="shared" si="402"/>
        <v>0.21546836700000002</v>
      </c>
      <c r="J3271" s="182"/>
      <c r="K3271" s="184">
        <v>1</v>
      </c>
      <c r="L3271" s="184">
        <f>'норма часов'!$H$8</f>
        <v>2388</v>
      </c>
      <c r="M3271" s="178" t="str">
        <f>CONCATENATE(H3271," ",F3271," (заявленная потребность руководителями учреждений) ","*",I3271,"/",L3271,"чел.")</f>
        <v>153 чел. (заявленная потребность руководителями учреждений) *0,215468367/2388чел.</v>
      </c>
      <c r="N3271" s="133">
        <f t="shared" si="399"/>
        <v>1778.6194771241812</v>
      </c>
      <c r="O3271" s="142">
        <f>MROUND(G3271*N3271,0.000001)</f>
        <v>24.554079999999999</v>
      </c>
      <c r="P3271" s="93"/>
      <c r="Q3271" s="93">
        <f t="shared" si="391"/>
        <v>58635.143039999995</v>
      </c>
    </row>
    <row r="3272" spans="1:17" s="94" customFormat="1" ht="30" x14ac:dyDescent="0.25">
      <c r="A3272" s="276"/>
      <c r="B3272" s="279"/>
      <c r="C3272" s="269"/>
      <c r="D3272" s="208" t="s">
        <v>119</v>
      </c>
      <c r="E3272" s="96" t="s">
        <v>19</v>
      </c>
      <c r="F3272" s="206" t="s">
        <v>19</v>
      </c>
      <c r="G3272" s="168">
        <f>MROUND(H3272*K3272*I3272/L3272,0.000001)</f>
        <v>1.0376E-2</v>
      </c>
      <c r="H3272" s="182">
        <f t="shared" si="403"/>
        <v>115</v>
      </c>
      <c r="I3272" s="176">
        <f t="shared" si="402"/>
        <v>0.21546836700000002</v>
      </c>
      <c r="J3272" s="182"/>
      <c r="K3272" s="184">
        <v>1</v>
      </c>
      <c r="L3272" s="184">
        <f>'норма часов'!$H$8</f>
        <v>2388</v>
      </c>
      <c r="M3272" s="178" t="str">
        <f>CONCATENATE(H3272," ",F3272," (заявленная потребность руководителями учреждений) ","*",I3272,"/",L3272,"чел.")</f>
        <v>115 чел. (заявленная потребность руководителями учреждений) *0,215468367/2388чел.</v>
      </c>
      <c r="N3272" s="133">
        <f t="shared" si="399"/>
        <v>3794.3864347826106</v>
      </c>
      <c r="O3272" s="142">
        <f>MROUND(G3272*N3272,0.000001)</f>
        <v>39.370553999999998</v>
      </c>
      <c r="P3272" s="93"/>
      <c r="Q3272" s="93">
        <f t="shared" si="391"/>
        <v>94016.882952</v>
      </c>
    </row>
    <row r="3273" spans="1:17" s="94" customFormat="1" ht="31.5" x14ac:dyDescent="0.25">
      <c r="A3273" s="276"/>
      <c r="B3273" s="279"/>
      <c r="C3273" s="269"/>
      <c r="D3273" s="211" t="s">
        <v>309</v>
      </c>
      <c r="E3273" s="96" t="s">
        <v>19</v>
      </c>
      <c r="F3273" s="206" t="s">
        <v>19</v>
      </c>
      <c r="G3273" s="168">
        <f>MROUND(H3273*K3273*I3273/L3273,0.000001)</f>
        <v>0.224491</v>
      </c>
      <c r="H3273" s="182">
        <f t="shared" si="403"/>
        <v>2488</v>
      </c>
      <c r="I3273" s="176">
        <f t="shared" si="402"/>
        <v>0.21546836700000002</v>
      </c>
      <c r="J3273" s="182"/>
      <c r="K3273" s="184">
        <v>1</v>
      </c>
      <c r="L3273" s="184">
        <f>'норма часов'!$H$8</f>
        <v>2388</v>
      </c>
      <c r="M3273" s="178" t="str">
        <f>CONCATENATE(H3273," ",F3273," (заявленная потребность руководителями учреждений) ","*",I3273,"/",L3273,"чел.")</f>
        <v>2488 чел. (заявленная потребность руководителями учреждений) *0,215468367/2388чел.</v>
      </c>
      <c r="N3273" s="133">
        <f>$N$3083</f>
        <v>592.87280948553052</v>
      </c>
      <c r="O3273" s="142">
        <f>MROUND(G3273*N3273,0.000001)+0.00188</f>
        <v>133.09648999999999</v>
      </c>
      <c r="P3273" s="93"/>
      <c r="Q3273" s="93">
        <f t="shared" si="391"/>
        <v>317834.41811999999</v>
      </c>
    </row>
    <row r="3274" spans="1:17" s="94" customFormat="1" x14ac:dyDescent="0.25">
      <c r="A3274" s="276"/>
      <c r="B3274" s="279"/>
      <c r="C3274" s="269"/>
      <c r="D3274" s="166"/>
      <c r="E3274" s="166"/>
      <c r="F3274" s="206"/>
      <c r="G3274" s="168"/>
      <c r="H3274" s="182">
        <f t="shared" si="403"/>
        <v>0</v>
      </c>
      <c r="I3274" s="176">
        <f t="shared" si="402"/>
        <v>0.21546836700000002</v>
      </c>
      <c r="J3274" s="182"/>
      <c r="K3274" s="184">
        <v>1</v>
      </c>
      <c r="L3274" s="184">
        <f>'норма часов'!$H$8</f>
        <v>2388</v>
      </c>
      <c r="M3274" s="178"/>
      <c r="N3274" s="133">
        <f>N3084</f>
        <v>0</v>
      </c>
      <c r="O3274" s="142">
        <f>MROUND(G3274*N3274,0.000001)</f>
        <v>0</v>
      </c>
      <c r="P3274" s="93"/>
      <c r="Q3274" s="93">
        <f t="shared" si="391"/>
        <v>0</v>
      </c>
    </row>
    <row r="3275" spans="1:17" s="94" customFormat="1" x14ac:dyDescent="0.25">
      <c r="A3275" s="276"/>
      <c r="B3275" s="279"/>
      <c r="C3275" s="269"/>
      <c r="D3275" s="166" t="s">
        <v>287</v>
      </c>
      <c r="E3275" s="166" t="s">
        <v>26</v>
      </c>
      <c r="F3275" s="206" t="s">
        <v>26</v>
      </c>
      <c r="G3275" s="168">
        <f>MROUND(H3275*K3275*I3275/L3275,0.00000001)</f>
        <v>6.31607E-3</v>
      </c>
      <c r="H3275" s="182">
        <f t="shared" si="403"/>
        <v>70</v>
      </c>
      <c r="I3275" s="176">
        <f t="shared" si="402"/>
        <v>0.21546836700000002</v>
      </c>
      <c r="J3275" s="182"/>
      <c r="K3275" s="184">
        <v>1</v>
      </c>
      <c r="L3275" s="184">
        <f>'норма часов'!$H$8</f>
        <v>2388</v>
      </c>
      <c r="M3275" s="178" t="str">
        <f>CONCATENATE(H3275," ",F3275," ","*",I3275,"/",L3275,"чел.")</f>
        <v>70 шт *0,215468367/2388чел.</v>
      </c>
      <c r="N3275" s="133">
        <f>N3085</f>
        <v>70990.589999999924</v>
      </c>
      <c r="O3275" s="142">
        <f>MROUND(G3275*N3275,0.000001)</f>
        <v>448.38153599999998</v>
      </c>
      <c r="P3275" s="93"/>
      <c r="Q3275" s="93">
        <f t="shared" si="391"/>
        <v>1070735.107968</v>
      </c>
    </row>
    <row r="3276" spans="1:17" s="94" customFormat="1" x14ac:dyDescent="0.25">
      <c r="A3276" s="276"/>
      <c r="B3276" s="279"/>
      <c r="C3276" s="269"/>
      <c r="D3276" s="166" t="s">
        <v>284</v>
      </c>
      <c r="E3276" s="166" t="s">
        <v>26</v>
      </c>
      <c r="F3276" s="206" t="s">
        <v>26</v>
      </c>
      <c r="G3276" s="168">
        <f>MROUND(H3276*K3276*I3276/L3276,0.00000001)</f>
        <v>6.31607E-3</v>
      </c>
      <c r="H3276" s="182">
        <f>$H$3086</f>
        <v>70</v>
      </c>
      <c r="I3276" s="176">
        <f t="shared" si="402"/>
        <v>0.21546836700000002</v>
      </c>
      <c r="J3276" s="182"/>
      <c r="K3276" s="184">
        <v>1</v>
      </c>
      <c r="L3276" s="184">
        <f>'норма часов'!$H$8</f>
        <v>2388</v>
      </c>
      <c r="M3276" s="178" t="str">
        <f>CONCATENATE(H3276," ",F3276," ","*",I3276,"/",L3276,"чел.")</f>
        <v>70 шт *0,215468367/2388чел.</v>
      </c>
      <c r="N3276" s="133">
        <f>$N$3086</f>
        <v>24000</v>
      </c>
      <c r="O3276" s="142">
        <f>MROUND(G3276*N3276,0.000001)</f>
        <v>151.58568</v>
      </c>
      <c r="P3276" s="93"/>
      <c r="Q3276" s="93">
        <f t="shared" si="391"/>
        <v>361986.60384</v>
      </c>
    </row>
    <row r="3277" spans="1:17" s="94" customFormat="1" x14ac:dyDescent="0.25">
      <c r="A3277" s="276"/>
      <c r="B3277" s="279"/>
      <c r="C3277" s="269"/>
      <c r="D3277" s="208" t="s">
        <v>121</v>
      </c>
      <c r="E3277" s="96" t="s">
        <v>122</v>
      </c>
      <c r="F3277" s="206" t="s">
        <v>220</v>
      </c>
      <c r="G3277" s="168">
        <f>MROUND(H3277*K3277*I3277/L3277,0.00000001)</f>
        <v>6.31607E-3</v>
      </c>
      <c r="H3277" s="182">
        <f>H3087</f>
        <v>70</v>
      </c>
      <c r="I3277" s="176">
        <f>I3273</f>
        <v>0.21546836700000002</v>
      </c>
      <c r="J3277" s="182"/>
      <c r="K3277" s="184">
        <v>1</v>
      </c>
      <c r="L3277" s="184">
        <f>'норма часов'!$H$8</f>
        <v>2388</v>
      </c>
      <c r="M3277" s="178" t="str">
        <f>CONCATENATE(H3277," ",F3277," ","*",I3277,"/",L3277,"чел.")</f>
        <v>70 сайтов *0,215468367/2388чел.</v>
      </c>
      <c r="N3277" s="133">
        <f>N3087</f>
        <v>6165.8800000000037</v>
      </c>
      <c r="O3277" s="142">
        <f>MROUND(G3277*N3277,0.000001)</f>
        <v>38.944130000000001</v>
      </c>
      <c r="P3277" s="93"/>
      <c r="Q3277" s="93">
        <f t="shared" si="391"/>
        <v>92998.582439999998</v>
      </c>
    </row>
    <row r="3278" spans="1:17" s="94" customFormat="1" x14ac:dyDescent="0.25">
      <c r="A3278" s="276"/>
      <c r="B3278" s="279"/>
      <c r="C3278" s="201" t="s">
        <v>257</v>
      </c>
      <c r="D3278" s="208"/>
      <c r="E3278" s="96"/>
      <c r="F3278" s="206"/>
      <c r="G3278" s="168"/>
      <c r="H3278" s="182"/>
      <c r="I3278" s="176"/>
      <c r="J3278" s="182"/>
      <c r="K3278" s="184"/>
      <c r="L3278" s="184"/>
      <c r="M3278" s="178"/>
      <c r="N3278" s="139"/>
      <c r="O3278" s="140">
        <f>SUM(O3264:O3277)</f>
        <v>1951.7723079999996</v>
      </c>
      <c r="P3278" s="93"/>
      <c r="Q3278" s="93">
        <f t="shared" si="391"/>
        <v>0</v>
      </c>
    </row>
    <row r="3279" spans="1:17" s="94" customFormat="1" x14ac:dyDescent="0.25">
      <c r="A3279" s="276"/>
      <c r="B3279" s="279"/>
      <c r="C3279" s="198" t="s">
        <v>207</v>
      </c>
      <c r="D3279" s="166"/>
      <c r="E3279" s="166"/>
      <c r="F3279" s="210"/>
      <c r="G3279" s="168"/>
      <c r="H3279" s="182">
        <f>H3089</f>
        <v>0</v>
      </c>
      <c r="I3279" s="176">
        <f>I3277</f>
        <v>0.21546836700000002</v>
      </c>
      <c r="J3279" s="182"/>
      <c r="K3279" s="184">
        <v>12</v>
      </c>
      <c r="L3279" s="184">
        <f>'норма часов'!$H$8</f>
        <v>2388</v>
      </c>
      <c r="M3279" s="178"/>
      <c r="N3279" s="133"/>
      <c r="O3279" s="142">
        <f>MROUND(G3279*N3279,0.000001)</f>
        <v>0</v>
      </c>
      <c r="P3279" s="93"/>
      <c r="Q3279" s="93">
        <f t="shared" si="391"/>
        <v>0</v>
      </c>
    </row>
    <row r="3280" spans="1:17" s="94" customFormat="1" ht="30" x14ac:dyDescent="0.25">
      <c r="A3280" s="276"/>
      <c r="B3280" s="279"/>
      <c r="C3280" s="198" t="s">
        <v>67</v>
      </c>
      <c r="D3280" s="166" t="s">
        <v>124</v>
      </c>
      <c r="E3280" s="193" t="s">
        <v>26</v>
      </c>
      <c r="F3280" s="181" t="s">
        <v>26</v>
      </c>
      <c r="G3280" s="168">
        <f>MROUND(H3280*K3280*I3280/L3280,0.0000001)</f>
        <v>1.62413E-2</v>
      </c>
      <c r="H3280" s="171">
        <f>H3090</f>
        <v>180</v>
      </c>
      <c r="I3280" s="176">
        <f t="shared" si="402"/>
        <v>0.21546836700000002</v>
      </c>
      <c r="J3280" s="182"/>
      <c r="K3280" s="184">
        <v>1</v>
      </c>
      <c r="L3280" s="184">
        <f>'норма часов'!$H$8</f>
        <v>2388</v>
      </c>
      <c r="M3280" s="178" t="str">
        <f>CONCATENATE(H3280," ",F3280," ","*",I3280,"/",L3280,"чел.")</f>
        <v>180 шт *0,215468367/2388чел.</v>
      </c>
      <c r="N3280" s="133">
        <f>N3090</f>
        <v>2331.9664444444447</v>
      </c>
      <c r="O3280" s="142">
        <f>MROUND(G3280*N3280,0.000001)</f>
        <v>37.874167</v>
      </c>
      <c r="P3280" s="93"/>
      <c r="Q3280" s="93">
        <f t="shared" si="391"/>
        <v>90443.510796000002</v>
      </c>
    </row>
    <row r="3281" spans="1:17" s="94" customFormat="1" x14ac:dyDescent="0.25">
      <c r="A3281" s="276"/>
      <c r="B3281" s="279"/>
      <c r="C3281" s="269" t="s">
        <v>226</v>
      </c>
      <c r="D3281" s="166" t="s">
        <v>40</v>
      </c>
      <c r="E3281" s="180" t="s">
        <v>26</v>
      </c>
      <c r="F3281" s="180" t="s">
        <v>48</v>
      </c>
      <c r="G3281" s="168">
        <f>MROUND(H3281*K3281*I3281/L3281,0.000001)</f>
        <v>2.5624999999999998E-2</v>
      </c>
      <c r="H3281" s="171">
        <f>H3091</f>
        <v>284</v>
      </c>
      <c r="I3281" s="176">
        <f>I3277</f>
        <v>0.21546836700000002</v>
      </c>
      <c r="J3281" s="182"/>
      <c r="K3281" s="184">
        <v>1</v>
      </c>
      <c r="L3281" s="184">
        <f>'норма часов'!$H$8</f>
        <v>2388</v>
      </c>
      <c r="M3281" s="178" t="str">
        <f>CONCATENATE(H3281," ",F3281," ","*",I3281,"/",L3281,"чел.")</f>
        <v>284 шт. *0,215468367/2388чел.</v>
      </c>
      <c r="N3281" s="133">
        <f>N3091</f>
        <v>770.73253521126651</v>
      </c>
      <c r="O3281" s="142">
        <f>MROUND(G3281*N3281,0.000001)</f>
        <v>19.750021</v>
      </c>
      <c r="P3281" s="93"/>
      <c r="Q3281" s="93">
        <f t="shared" si="391"/>
        <v>47163.050148000002</v>
      </c>
    </row>
    <row r="3282" spans="1:17" s="94" customFormat="1" x14ac:dyDescent="0.25">
      <c r="A3282" s="276"/>
      <c r="B3282" s="279"/>
      <c r="C3282" s="269"/>
      <c r="D3282" s="166"/>
      <c r="E3282" s="180"/>
      <c r="F3282" s="180"/>
      <c r="G3282" s="168"/>
      <c r="H3282" s="171">
        <f>H3092</f>
        <v>0</v>
      </c>
      <c r="I3282" s="176">
        <f t="shared" si="402"/>
        <v>0.21546836700000002</v>
      </c>
      <c r="J3282" s="182"/>
      <c r="K3282" s="184">
        <v>1</v>
      </c>
      <c r="L3282" s="184">
        <f>'норма часов'!$H$8</f>
        <v>2388</v>
      </c>
      <c r="M3282" s="178"/>
      <c r="N3282" s="133">
        <f>N3092</f>
        <v>0</v>
      </c>
      <c r="O3282" s="142">
        <f>MROUND(G3282*N3282,0.000001)</f>
        <v>0</v>
      </c>
      <c r="P3282" s="93"/>
      <c r="Q3282" s="93">
        <f t="shared" si="391"/>
        <v>0</v>
      </c>
    </row>
    <row r="3283" spans="1:17" s="94" customFormat="1" x14ac:dyDescent="0.25">
      <c r="A3283" s="277"/>
      <c r="B3283" s="280"/>
      <c r="C3283" s="221" t="s">
        <v>258</v>
      </c>
      <c r="D3283" s="166"/>
      <c r="E3283" s="180"/>
      <c r="F3283" s="180"/>
      <c r="G3283" s="168"/>
      <c r="H3283" s="171"/>
      <c r="I3283" s="176"/>
      <c r="J3283" s="182"/>
      <c r="K3283" s="184"/>
      <c r="L3283" s="184"/>
      <c r="M3283" s="178"/>
      <c r="N3283" s="139"/>
      <c r="O3283" s="140">
        <f>SUM(O3281:O3282)</f>
        <v>19.750021</v>
      </c>
      <c r="P3283" s="93"/>
      <c r="Q3283" s="93">
        <f t="shared" si="391"/>
        <v>0</v>
      </c>
    </row>
    <row r="3284" spans="1:17" s="94" customFormat="1" x14ac:dyDescent="0.25">
      <c r="A3284" s="275" t="str">
        <f>CONCATENATE('норма часов'!$B$9,",  ",'норма часов'!$C$9,", ",'норма часов'!$D$9,", ",'норма часов'!$F$9)</f>
        <v>Присмотр и уход,  физические лица за исключением льготных категорий, от 3 лет до 8 лет, группа полного дня</v>
      </c>
      <c r="B3284" s="278" t="str">
        <f>'норма часов'!$A$9</f>
        <v>880900О.99.0.ББ08АА50000</v>
      </c>
      <c r="C3284" s="170"/>
      <c r="D3284" s="281" t="s">
        <v>15</v>
      </c>
      <c r="E3284" s="281"/>
      <c r="F3284" s="281"/>
      <c r="G3284" s="282"/>
      <c r="H3284" s="171"/>
      <c r="I3284" s="176"/>
      <c r="J3284" s="171"/>
      <c r="K3284" s="177"/>
      <c r="L3284" s="177"/>
      <c r="M3284" s="197"/>
      <c r="N3284" s="133"/>
      <c r="O3284" s="140">
        <f>O3285+O3290+O3301</f>
        <v>47327.375443999998</v>
      </c>
      <c r="P3284" s="93"/>
      <c r="Q3284" s="93">
        <f t="shared" si="391"/>
        <v>0</v>
      </c>
    </row>
    <row r="3285" spans="1:17" s="94" customFormat="1" x14ac:dyDescent="0.25">
      <c r="A3285" s="276"/>
      <c r="B3285" s="279"/>
      <c r="C3285" s="167"/>
      <c r="D3285" s="283" t="s">
        <v>49</v>
      </c>
      <c r="E3285" s="283"/>
      <c r="F3285" s="283"/>
      <c r="G3285" s="284"/>
      <c r="H3285" s="171"/>
      <c r="I3285" s="176"/>
      <c r="J3285" s="171"/>
      <c r="K3285" s="177"/>
      <c r="L3285" s="177"/>
      <c r="M3285" s="178"/>
      <c r="N3285" s="133"/>
      <c r="O3285" s="140">
        <f>O3287+O3289</f>
        <v>19794.09952</v>
      </c>
      <c r="P3285" s="93"/>
      <c r="Q3285" s="93">
        <f t="shared" si="391"/>
        <v>0</v>
      </c>
    </row>
    <row r="3286" spans="1:17" s="94" customFormat="1" x14ac:dyDescent="0.25">
      <c r="A3286" s="276"/>
      <c r="B3286" s="279"/>
      <c r="C3286" s="167">
        <v>211</v>
      </c>
      <c r="D3286" s="179" t="s">
        <v>73</v>
      </c>
      <c r="E3286" s="180" t="s">
        <v>87</v>
      </c>
      <c r="F3286" s="181" t="s">
        <v>87</v>
      </c>
      <c r="G3286" s="168">
        <f>MROUND(H3286*K3286*I3286/L3286,0.00000001)</f>
        <v>0.81693910999999997</v>
      </c>
      <c r="H3286" s="182">
        <f>H3001</f>
        <v>754.5</v>
      </c>
      <c r="I3286" s="183">
        <f>'норма часов'!$K$9</f>
        <v>0.75007895099999999</v>
      </c>
      <c r="J3286" s="182"/>
      <c r="K3286" s="184">
        <v>12</v>
      </c>
      <c r="L3286" s="184">
        <f>'норма часов'!$H$9</f>
        <v>8313</v>
      </c>
      <c r="M3286" s="178" t="str">
        <f>CONCATENATE(H3286," ",F3286," ","в мес.","*",K3286,"мес.","*",I3286,"/",L3286,"чел.")</f>
        <v>754,5 шт. ед в мес.*12мес.*0,750078951/8313чел.</v>
      </c>
      <c r="N3286" s="133">
        <f>N3001</f>
        <v>18609.515968632655</v>
      </c>
      <c r="O3286" s="141">
        <f>MROUND(G3286*N3286,0.000001)</f>
        <v>15202.841413</v>
      </c>
      <c r="P3286" s="93"/>
      <c r="Q3286" s="93">
        <f t="shared" si="391"/>
        <v>126381220.666269</v>
      </c>
    </row>
    <row r="3287" spans="1:17" s="94" customFormat="1" x14ac:dyDescent="0.25">
      <c r="A3287" s="276"/>
      <c r="B3287" s="279"/>
      <c r="C3287" s="170" t="s">
        <v>249</v>
      </c>
      <c r="D3287" s="179"/>
      <c r="E3287" s="180"/>
      <c r="F3287" s="181"/>
      <c r="G3287" s="168"/>
      <c r="H3287" s="182"/>
      <c r="I3287" s="217"/>
      <c r="J3287" s="182"/>
      <c r="K3287" s="184"/>
      <c r="L3287" s="184"/>
      <c r="M3287" s="178"/>
      <c r="N3287" s="133"/>
      <c r="O3287" s="140">
        <f>SUM(O3286)</f>
        <v>15202.841413</v>
      </c>
      <c r="P3287" s="93"/>
      <c r="Q3287" s="93">
        <f t="shared" si="391"/>
        <v>0</v>
      </c>
    </row>
    <row r="3288" spans="1:17" s="94" customFormat="1" x14ac:dyDescent="0.25">
      <c r="A3288" s="276"/>
      <c r="B3288" s="279"/>
      <c r="C3288" s="167">
        <v>213</v>
      </c>
      <c r="D3288" s="179" t="s">
        <v>74</v>
      </c>
      <c r="E3288" s="180" t="s">
        <v>75</v>
      </c>
      <c r="F3288" s="181"/>
      <c r="G3288" s="168">
        <v>30.2</v>
      </c>
      <c r="H3288" s="171"/>
      <c r="I3288" s="176">
        <f>I3286</f>
        <v>0.75007895099999999</v>
      </c>
      <c r="J3288" s="171"/>
      <c r="K3288" s="177">
        <v>12</v>
      </c>
      <c r="L3288" s="184">
        <f>'норма часов'!$H$9</f>
        <v>8313</v>
      </c>
      <c r="M3288" s="178"/>
      <c r="N3288" s="133"/>
      <c r="O3288" s="142">
        <f>MROUND(O3286*0.302,0.000001)</f>
        <v>4591.2581069999997</v>
      </c>
      <c r="P3288" s="93"/>
      <c r="Q3288" s="93">
        <f t="shared" si="391"/>
        <v>38167128.643491</v>
      </c>
    </row>
    <row r="3289" spans="1:17" s="94" customFormat="1" x14ac:dyDescent="0.25">
      <c r="A3289" s="276"/>
      <c r="B3289" s="279"/>
      <c r="C3289" s="170" t="s">
        <v>250</v>
      </c>
      <c r="D3289" s="179"/>
      <c r="E3289" s="180"/>
      <c r="F3289" s="181"/>
      <c r="G3289" s="168"/>
      <c r="H3289" s="171"/>
      <c r="I3289" s="176"/>
      <c r="J3289" s="171"/>
      <c r="K3289" s="177"/>
      <c r="L3289" s="184"/>
      <c r="M3289" s="178"/>
      <c r="N3289" s="133"/>
      <c r="O3289" s="140">
        <f>SUM(O3288)</f>
        <v>4591.2581069999997</v>
      </c>
      <c r="P3289" s="93"/>
      <c r="Q3289" s="93">
        <f t="shared" si="391"/>
        <v>0</v>
      </c>
    </row>
    <row r="3290" spans="1:17" s="94" customFormat="1" x14ac:dyDescent="0.25">
      <c r="A3290" s="276"/>
      <c r="B3290" s="279"/>
      <c r="C3290" s="167"/>
      <c r="D3290" s="285" t="s">
        <v>50</v>
      </c>
      <c r="E3290" s="285"/>
      <c r="F3290" s="285"/>
      <c r="G3290" s="284"/>
      <c r="H3290" s="171"/>
      <c r="I3290" s="176">
        <f>I3288</f>
        <v>0.75007895099999999</v>
      </c>
      <c r="J3290" s="171"/>
      <c r="K3290" s="177"/>
      <c r="L3290" s="184"/>
      <c r="M3290" s="178"/>
      <c r="N3290" s="133"/>
      <c r="O3290" s="140">
        <f>O3294+O3295+O3296+O3297+O3298++O3299</f>
        <v>27533.275923999998</v>
      </c>
      <c r="P3290" s="93"/>
      <c r="Q3290" s="93">
        <f t="shared" si="391"/>
        <v>0</v>
      </c>
    </row>
    <row r="3291" spans="1:17" s="94" customFormat="1" x14ac:dyDescent="0.25">
      <c r="A3291" s="276"/>
      <c r="B3291" s="279"/>
      <c r="C3291" s="270" t="s">
        <v>67</v>
      </c>
      <c r="D3291" s="166"/>
      <c r="E3291" s="193"/>
      <c r="F3291" s="181"/>
      <c r="G3291" s="168"/>
      <c r="H3291" s="171">
        <f>H3006</f>
        <v>0</v>
      </c>
      <c r="I3291" s="176">
        <f t="shared" ref="I3291:I3360" si="404">I3290</f>
        <v>0.75007895099999999</v>
      </c>
      <c r="J3291" s="182"/>
      <c r="K3291" s="184">
        <v>1</v>
      </c>
      <c r="L3291" s="184">
        <f>'норма часов'!$H$9</f>
        <v>8313</v>
      </c>
      <c r="M3291" s="178"/>
      <c r="N3291" s="133">
        <f>N3006</f>
        <v>0</v>
      </c>
      <c r="O3291" s="142">
        <f>MROUND(G3291*N3291,0.000001)</f>
        <v>0</v>
      </c>
      <c r="P3291" s="93"/>
      <c r="Q3291" s="93">
        <f t="shared" si="391"/>
        <v>0</v>
      </c>
    </row>
    <row r="3292" spans="1:17" s="94" customFormat="1" x14ac:dyDescent="0.25">
      <c r="A3292" s="276"/>
      <c r="B3292" s="279"/>
      <c r="C3292" s="270"/>
      <c r="D3292" s="166"/>
      <c r="E3292" s="193"/>
      <c r="F3292" s="181"/>
      <c r="G3292" s="168"/>
      <c r="H3292" s="171">
        <f>H3007</f>
        <v>0</v>
      </c>
      <c r="I3292" s="176">
        <f t="shared" si="404"/>
        <v>0.75007895099999999</v>
      </c>
      <c r="J3292" s="182"/>
      <c r="K3292" s="184">
        <v>1</v>
      </c>
      <c r="L3292" s="184">
        <f>'норма часов'!$H$9</f>
        <v>8313</v>
      </c>
      <c r="M3292" s="178"/>
      <c r="N3292" s="133">
        <f>N3007</f>
        <v>0</v>
      </c>
      <c r="O3292" s="142">
        <f>MROUND(G3292*N3292,0.000001)</f>
        <v>0</v>
      </c>
      <c r="P3292" s="93"/>
      <c r="Q3292" s="93">
        <f t="shared" si="391"/>
        <v>0</v>
      </c>
    </row>
    <row r="3293" spans="1:17" s="94" customFormat="1" x14ac:dyDescent="0.25">
      <c r="A3293" s="276"/>
      <c r="B3293" s="279"/>
      <c r="C3293" s="270"/>
      <c r="D3293" s="166"/>
      <c r="E3293" s="193"/>
      <c r="F3293" s="181"/>
      <c r="G3293" s="168"/>
      <c r="H3293" s="171">
        <f>H3008</f>
        <v>0</v>
      </c>
      <c r="I3293" s="176">
        <f t="shared" si="404"/>
        <v>0.75007895099999999</v>
      </c>
      <c r="J3293" s="182"/>
      <c r="K3293" s="184">
        <v>1</v>
      </c>
      <c r="L3293" s="184">
        <f>'норма часов'!$H$9</f>
        <v>8313</v>
      </c>
      <c r="M3293" s="178"/>
      <c r="N3293" s="133">
        <f>N3008</f>
        <v>0</v>
      </c>
      <c r="O3293" s="142">
        <f>MROUND(G3293*N3293,0.000001)</f>
        <v>0</v>
      </c>
      <c r="P3293" s="93"/>
      <c r="Q3293" s="93">
        <f t="shared" si="391"/>
        <v>0</v>
      </c>
    </row>
    <row r="3294" spans="1:17" s="94" customFormat="1" x14ac:dyDescent="0.25">
      <c r="A3294" s="276"/>
      <c r="B3294" s="279"/>
      <c r="C3294" s="170" t="s">
        <v>251</v>
      </c>
      <c r="D3294" s="166"/>
      <c r="E3294" s="193"/>
      <c r="F3294" s="181"/>
      <c r="G3294" s="168"/>
      <c r="H3294" s="171"/>
      <c r="I3294" s="176"/>
      <c r="J3294" s="182"/>
      <c r="K3294" s="184"/>
      <c r="L3294" s="184"/>
      <c r="M3294" s="178"/>
      <c r="N3294" s="133"/>
      <c r="O3294" s="140">
        <f>SUM(O3291:O3293)</f>
        <v>0</v>
      </c>
      <c r="P3294" s="93"/>
      <c r="Q3294" s="93">
        <f t="shared" si="391"/>
        <v>0</v>
      </c>
    </row>
    <row r="3295" spans="1:17" s="94" customFormat="1" x14ac:dyDescent="0.25">
      <c r="A3295" s="276"/>
      <c r="B3295" s="279"/>
      <c r="C3295" s="167" t="s">
        <v>91</v>
      </c>
      <c r="D3295" s="166"/>
      <c r="E3295" s="180"/>
      <c r="F3295" s="181"/>
      <c r="G3295" s="168"/>
      <c r="H3295" s="171"/>
      <c r="I3295" s="176">
        <f>I3293</f>
        <v>0.75007895099999999</v>
      </c>
      <c r="J3295" s="182"/>
      <c r="K3295" s="184"/>
      <c r="L3295" s="184"/>
      <c r="M3295" s="178"/>
      <c r="N3295" s="133"/>
      <c r="O3295" s="142">
        <f>MROUND(G3295*N3295,0.000001)</f>
        <v>0</v>
      </c>
      <c r="P3295" s="93"/>
      <c r="Q3295" s="93">
        <f t="shared" si="391"/>
        <v>0</v>
      </c>
    </row>
    <row r="3296" spans="1:17" s="94" customFormat="1" ht="30" x14ac:dyDescent="0.25">
      <c r="A3296" s="276"/>
      <c r="B3296" s="279"/>
      <c r="C3296" s="167" t="s">
        <v>93</v>
      </c>
      <c r="D3296" s="218" t="s">
        <v>94</v>
      </c>
      <c r="E3296" s="180" t="s">
        <v>95</v>
      </c>
      <c r="F3296" s="181" t="s">
        <v>95</v>
      </c>
      <c r="G3296" s="196">
        <f>G3011</f>
        <v>247</v>
      </c>
      <c r="H3296" s="171">
        <f>H3011</f>
        <v>247</v>
      </c>
      <c r="I3296" s="176">
        <f t="shared" si="404"/>
        <v>0.75007895099999999</v>
      </c>
      <c r="J3296" s="182"/>
      <c r="K3296" s="184">
        <v>1</v>
      </c>
      <c r="L3296" s="184">
        <f>'норма часов'!$H$9</f>
        <v>8313</v>
      </c>
      <c r="M3296" s="178" t="str">
        <f>CONCATENATE(G3296,"- фактичесое посещение 1 ребенка в год")</f>
        <v>247- фактичесое посещение 1 ребенка в год</v>
      </c>
      <c r="N3296" s="133">
        <f>N3011</f>
        <v>103.30800858029397</v>
      </c>
      <c r="O3296" s="142">
        <f>MROUND(G3296*N3296,0.000001)</f>
        <v>25517.078118999998</v>
      </c>
      <c r="P3296" s="93"/>
      <c r="Q3296" s="93">
        <f t="shared" si="391"/>
        <v>212123470.40324697</v>
      </c>
    </row>
    <row r="3297" spans="1:17" s="94" customFormat="1" ht="30" x14ac:dyDescent="0.25">
      <c r="A3297" s="276"/>
      <c r="B3297" s="279"/>
      <c r="C3297" s="167" t="s">
        <v>96</v>
      </c>
      <c r="D3297" s="166" t="s">
        <v>97</v>
      </c>
      <c r="E3297" s="180" t="s">
        <v>98</v>
      </c>
      <c r="F3297" s="181" t="s">
        <v>203</v>
      </c>
      <c r="G3297" s="168">
        <f>MROUND(H3297*K3297*I3297/L3297,0.000001)</f>
        <v>1.8045929999999999</v>
      </c>
      <c r="H3297" s="171">
        <f>H3012</f>
        <v>20000</v>
      </c>
      <c r="I3297" s="176">
        <f t="shared" si="404"/>
        <v>0.75007895099999999</v>
      </c>
      <c r="J3297" s="182"/>
      <c r="K3297" s="184">
        <v>1</v>
      </c>
      <c r="L3297" s="184">
        <f>'норма часов'!$H$9</f>
        <v>8313</v>
      </c>
      <c r="M3297" s="178" t="str">
        <f>CONCATENATE(H3297," ",F3297," ","*",I3297,"/",L3297,"чел.")</f>
        <v>20000 компл. *0,750078951/8313чел.</v>
      </c>
      <c r="N3297" s="133">
        <f>N3012</f>
        <v>418.36548000000005</v>
      </c>
      <c r="O3297" s="142">
        <f>MROUND(G3297*N3297,0.000001)</f>
        <v>754.97941700000001</v>
      </c>
      <c r="P3297" s="93"/>
      <c r="Q3297" s="93">
        <f t="shared" si="391"/>
        <v>6276143.8935209997</v>
      </c>
    </row>
    <row r="3298" spans="1:17" s="94" customFormat="1" ht="30" x14ac:dyDescent="0.25">
      <c r="A3298" s="276"/>
      <c r="B3298" s="279"/>
      <c r="C3298" s="270" t="s">
        <v>85</v>
      </c>
      <c r="D3298" s="166" t="s">
        <v>99</v>
      </c>
      <c r="E3298" s="180" t="s">
        <v>202</v>
      </c>
      <c r="F3298" s="181" t="s">
        <v>204</v>
      </c>
      <c r="G3298" s="168">
        <f>MROUND(H3298*K3298*I3298/L3298,0.0000001)</f>
        <v>0.54354329999999995</v>
      </c>
      <c r="H3298" s="171">
        <f>H3013</f>
        <v>502</v>
      </c>
      <c r="I3298" s="176">
        <f t="shared" si="404"/>
        <v>0.75007895099999999</v>
      </c>
      <c r="J3298" s="182"/>
      <c r="K3298" s="184">
        <v>12</v>
      </c>
      <c r="L3298" s="184">
        <f>'норма часов'!$H$9</f>
        <v>8313</v>
      </c>
      <c r="M3298" s="178" t="str">
        <f>CONCATENATE(H3298," ",F3298," ","*",I3298,"/",L3298,"чел.")</f>
        <v>502 гр. *0,750078951/8313чел.</v>
      </c>
      <c r="N3298" s="133">
        <f>N3013</f>
        <v>2320.3641517264273</v>
      </c>
      <c r="O3298" s="142">
        <f>MROUND(G3298*N3298,0.000001)</f>
        <v>1261.218388</v>
      </c>
      <c r="P3298" s="93"/>
      <c r="Q3298" s="93">
        <f t="shared" si="391"/>
        <v>10484508.459443999</v>
      </c>
    </row>
    <row r="3299" spans="1:17" s="94" customFormat="1" x14ac:dyDescent="0.25">
      <c r="A3299" s="276"/>
      <c r="B3299" s="279"/>
      <c r="C3299" s="270"/>
      <c r="D3299" s="166"/>
      <c r="E3299" s="180"/>
      <c r="F3299" s="181"/>
      <c r="G3299" s="168"/>
      <c r="H3299" s="171">
        <f>H3014</f>
        <v>0</v>
      </c>
      <c r="I3299" s="176">
        <f t="shared" si="404"/>
        <v>0.75007895099999999</v>
      </c>
      <c r="J3299" s="182"/>
      <c r="K3299" s="184">
        <v>1</v>
      </c>
      <c r="L3299" s="184">
        <f>'норма часов'!$H$9</f>
        <v>8313</v>
      </c>
      <c r="M3299" s="178"/>
      <c r="N3299" s="133">
        <f>N3014</f>
        <v>0</v>
      </c>
      <c r="O3299" s="142">
        <f>MROUND(G3299*N3299,0.000001)</f>
        <v>0</v>
      </c>
      <c r="P3299" s="93"/>
      <c r="Q3299" s="93">
        <f t="shared" si="391"/>
        <v>0</v>
      </c>
    </row>
    <row r="3300" spans="1:17" s="94" customFormat="1" x14ac:dyDescent="0.25">
      <c r="A3300" s="276"/>
      <c r="B3300" s="279"/>
      <c r="C3300" s="170" t="s">
        <v>259</v>
      </c>
      <c r="D3300" s="283"/>
      <c r="E3300" s="283"/>
      <c r="F3300" s="283"/>
      <c r="G3300" s="284"/>
      <c r="H3300" s="171"/>
      <c r="I3300" s="176">
        <f t="shared" si="404"/>
        <v>0.75007895099999999</v>
      </c>
      <c r="J3300" s="171"/>
      <c r="K3300" s="177"/>
      <c r="L3300" s="184"/>
      <c r="M3300" s="197"/>
      <c r="N3300" s="133"/>
      <c r="O3300" s="140">
        <f>O3298+O3299</f>
        <v>1261.218388</v>
      </c>
      <c r="P3300" s="93"/>
      <c r="Q3300" s="93">
        <f t="shared" ref="Q3300:Q3368" si="405">O3300*L3300</f>
        <v>0</v>
      </c>
    </row>
    <row r="3301" spans="1:17" s="94" customFormat="1" x14ac:dyDescent="0.25">
      <c r="A3301" s="276"/>
      <c r="B3301" s="279"/>
      <c r="C3301" s="167"/>
      <c r="D3301" s="283" t="s">
        <v>51</v>
      </c>
      <c r="E3301" s="283"/>
      <c r="F3301" s="283"/>
      <c r="G3301" s="284"/>
      <c r="H3301" s="171"/>
      <c r="I3301" s="176">
        <f t="shared" si="404"/>
        <v>0.75007895099999999</v>
      </c>
      <c r="J3301" s="171"/>
      <c r="K3301" s="177"/>
      <c r="L3301" s="184"/>
      <c r="M3301" s="197"/>
      <c r="N3301" s="133"/>
      <c r="O3301" s="142"/>
      <c r="P3301" s="93"/>
      <c r="Q3301" s="93">
        <f t="shared" si="405"/>
        <v>0</v>
      </c>
    </row>
    <row r="3302" spans="1:17" s="94" customFormat="1" x14ac:dyDescent="0.25">
      <c r="A3302" s="276"/>
      <c r="B3302" s="279"/>
      <c r="C3302" s="170"/>
      <c r="D3302" s="286" t="s">
        <v>5</v>
      </c>
      <c r="E3302" s="286"/>
      <c r="F3302" s="286"/>
      <c r="G3302" s="287"/>
      <c r="H3302" s="171"/>
      <c r="I3302" s="176">
        <f t="shared" si="404"/>
        <v>0.75007895099999999</v>
      </c>
      <c r="J3302" s="171"/>
      <c r="K3302" s="177"/>
      <c r="L3302" s="184"/>
      <c r="M3302" s="197"/>
      <c r="N3302" s="133"/>
      <c r="O3302" s="140">
        <f>O3303+O3313+O3319+O3321+O3323+O3325+O3327</f>
        <v>30294.548435079967</v>
      </c>
      <c r="P3302" s="93"/>
      <c r="Q3302" s="93">
        <f t="shared" si="405"/>
        <v>0</v>
      </c>
    </row>
    <row r="3303" spans="1:17" s="94" customFormat="1" x14ac:dyDescent="0.25">
      <c r="A3303" s="276"/>
      <c r="B3303" s="279"/>
      <c r="C3303" s="198" t="s">
        <v>57</v>
      </c>
      <c r="D3303" s="286" t="s">
        <v>6</v>
      </c>
      <c r="E3303" s="286"/>
      <c r="F3303" s="286"/>
      <c r="G3303" s="287"/>
      <c r="H3303" s="182"/>
      <c r="I3303" s="176">
        <f t="shared" si="404"/>
        <v>0.75007895099999999</v>
      </c>
      <c r="J3303" s="182"/>
      <c r="K3303" s="184"/>
      <c r="L3303" s="184"/>
      <c r="M3303" s="197"/>
      <c r="N3303" s="133"/>
      <c r="O3303" s="140">
        <f>O3304+O3305+O3309+O3312</f>
        <v>18168.290478079962</v>
      </c>
      <c r="P3303" s="93"/>
      <c r="Q3303" s="93">
        <f t="shared" si="405"/>
        <v>0</v>
      </c>
    </row>
    <row r="3304" spans="1:17" s="94" customFormat="1" ht="30" x14ac:dyDescent="0.25">
      <c r="A3304" s="276"/>
      <c r="B3304" s="279"/>
      <c r="C3304" s="198" t="s">
        <v>59</v>
      </c>
      <c r="D3304" s="166" t="s">
        <v>7</v>
      </c>
      <c r="E3304" s="199" t="s">
        <v>8</v>
      </c>
      <c r="F3304" s="199" t="s">
        <v>8</v>
      </c>
      <c r="G3304" s="168">
        <f>MROUND(H3304*K3304*I3304/L3304,0.000001)</f>
        <v>351.12613499999998</v>
      </c>
      <c r="H3304" s="219">
        <f>H3019</f>
        <v>3891472.4332458824</v>
      </c>
      <c r="I3304" s="176">
        <f t="shared" si="404"/>
        <v>0.75007895099999999</v>
      </c>
      <c r="J3304" s="182"/>
      <c r="K3304" s="184">
        <v>1</v>
      </c>
      <c r="L3304" s="184">
        <f>'норма часов'!$H$9</f>
        <v>8313</v>
      </c>
      <c r="M3304" s="178" t="str">
        <f>CONCATENATE(H3304," ",F3304,"(лимиты выделенные УЖКХ) ","*",I3304,"/",L3304,"чел.")</f>
        <v>3891472,43324588 кВт час.(лимиты выделенные УЖКХ) *0,750078951/8313чел.</v>
      </c>
      <c r="N3304" s="133">
        <f>N3019</f>
        <v>11.336912949220538</v>
      </c>
      <c r="O3304" s="142">
        <f>MROUND(G3304*N3304,0.000001)</f>
        <v>3980.6864269999996</v>
      </c>
      <c r="P3304" s="93"/>
      <c r="Q3304" s="93">
        <f t="shared" si="405"/>
        <v>33091446.267650995</v>
      </c>
    </row>
    <row r="3305" spans="1:17" s="94" customFormat="1" ht="30" x14ac:dyDescent="0.25">
      <c r="A3305" s="276"/>
      <c r="B3305" s="279"/>
      <c r="C3305" s="198" t="s">
        <v>60</v>
      </c>
      <c r="D3305" s="166" t="s">
        <v>9</v>
      </c>
      <c r="E3305" s="199" t="s">
        <v>10</v>
      </c>
      <c r="F3305" s="199" t="s">
        <v>10</v>
      </c>
      <c r="G3305" s="168">
        <f>MROUND(H3305*K3305*I3305/L3305,0.0000001)</f>
        <v>2.6889018</v>
      </c>
      <c r="H3305" s="182">
        <f>H3020</f>
        <v>29800.65</v>
      </c>
      <c r="I3305" s="176">
        <f t="shared" si="404"/>
        <v>0.75007895099999999</v>
      </c>
      <c r="J3305" s="182"/>
      <c r="K3305" s="184">
        <v>1</v>
      </c>
      <c r="L3305" s="184">
        <f>'норма часов'!$H$9</f>
        <v>8313</v>
      </c>
      <c r="M3305" s="178" t="str">
        <f>CONCATENATE(H3305," ",F3305,"(лимиты выделенные УЖКХ) ","*",I3305,"/",L3305,"чел.")</f>
        <v>29800,65 Гкал(лимиты выделенные УЖКХ) *0,750078951/8313чел.</v>
      </c>
      <c r="N3305" s="133">
        <f>N3020</f>
        <v>3104.576696817016</v>
      </c>
      <c r="O3305" s="142">
        <f>MROUND(G3305*N3305,0.000001)</f>
        <v>8347.901867999999</v>
      </c>
      <c r="P3305" s="93"/>
      <c r="Q3305" s="93">
        <f t="shared" si="405"/>
        <v>69396108.228683993</v>
      </c>
    </row>
    <row r="3306" spans="1:17" s="94" customFormat="1" ht="30" x14ac:dyDescent="0.25">
      <c r="A3306" s="276"/>
      <c r="B3306" s="279"/>
      <c r="C3306" s="269" t="s">
        <v>61</v>
      </c>
      <c r="D3306" s="166" t="s">
        <v>12</v>
      </c>
      <c r="E3306" s="200" t="s">
        <v>11</v>
      </c>
      <c r="F3306" s="200" t="s">
        <v>11</v>
      </c>
      <c r="G3306" s="168">
        <f>MROUND(H3306*K3306*I3306/L3306,0.00000001)</f>
        <v>20.557648480000001</v>
      </c>
      <c r="H3306" s="182">
        <f>H3021</f>
        <v>227836.99175999995</v>
      </c>
      <c r="I3306" s="176">
        <f t="shared" si="404"/>
        <v>0.75007895099999999</v>
      </c>
      <c r="J3306" s="182"/>
      <c r="K3306" s="184">
        <v>1</v>
      </c>
      <c r="L3306" s="184">
        <f>'норма часов'!$H$9</f>
        <v>8313</v>
      </c>
      <c r="M3306" s="178" t="str">
        <f>CONCATENATE(H3306," ",F3306,"(лимиты выделенные УЖКХ) ","*",I3306,"/",L3306,"чел.")</f>
        <v>227836,99176 м3(лимиты выделенные УЖКХ) *0,750078951/8313чел.</v>
      </c>
      <c r="N3306" s="133">
        <f>N3021</f>
        <v>56.382747200000004</v>
      </c>
      <c r="O3306" s="142">
        <f>MROUND(G3306*N3306,0.000001)</f>
        <v>1159.0966969999999</v>
      </c>
      <c r="P3306" s="93"/>
      <c r="Q3306" s="93">
        <f t="shared" si="405"/>
        <v>9635570.8421609998</v>
      </c>
    </row>
    <row r="3307" spans="1:17" s="94" customFormat="1" ht="30" x14ac:dyDescent="0.25">
      <c r="A3307" s="276"/>
      <c r="B3307" s="279"/>
      <c r="C3307" s="269"/>
      <c r="D3307" s="166" t="s">
        <v>17</v>
      </c>
      <c r="E3307" s="200" t="s">
        <v>11</v>
      </c>
      <c r="F3307" s="200" t="s">
        <v>11</v>
      </c>
      <c r="G3307" s="168">
        <f>MROUND(H3307*K3307*I3307/L3307,0.0000000000001)</f>
        <v>2.8161184336300001E-2</v>
      </c>
      <c r="H3307" s="182">
        <f>H3022</f>
        <v>26.008809369960769</v>
      </c>
      <c r="I3307" s="176">
        <f t="shared" si="404"/>
        <v>0.75007895099999999</v>
      </c>
      <c r="J3307" s="182"/>
      <c r="K3307" s="184">
        <v>12</v>
      </c>
      <c r="L3307" s="184">
        <f>'норма часов'!$H$9</f>
        <v>8313</v>
      </c>
      <c r="M3307" s="178" t="str">
        <f>CONCATENATE(H3307," ",F3307,"(лимиты выделенные УЖКХ) ","*",I3307,"/",L3307,"чел.")</f>
        <v>26,0088093699608 м3(лимиты выделенные УЖКХ) *0,750078951/8313чел.</v>
      </c>
      <c r="N3307" s="133">
        <f>N3022</f>
        <v>62546.013407878731</v>
      </c>
      <c r="O3307" s="142">
        <f>MROUND(G3307*N3307,0.0000000000001)</f>
        <v>1761.3698130799644</v>
      </c>
      <c r="P3307" s="93"/>
      <c r="Q3307" s="93">
        <f t="shared" si="405"/>
        <v>14642267.256133744</v>
      </c>
    </row>
    <row r="3308" spans="1:17" s="94" customFormat="1" ht="30" x14ac:dyDescent="0.25">
      <c r="A3308" s="276"/>
      <c r="B3308" s="279"/>
      <c r="C3308" s="269"/>
      <c r="D3308" s="166" t="s">
        <v>13</v>
      </c>
      <c r="E3308" s="200" t="s">
        <v>11</v>
      </c>
      <c r="F3308" s="200" t="s">
        <v>11</v>
      </c>
      <c r="G3308" s="168">
        <f>MROUND(H3308*K3308*I3308/L3308,0.000000001)</f>
        <v>20.557648476000001</v>
      </c>
      <c r="H3308" s="182">
        <f>H3023</f>
        <v>227836.99175999995</v>
      </c>
      <c r="I3308" s="176">
        <f t="shared" si="404"/>
        <v>0.75007895099999999</v>
      </c>
      <c r="J3308" s="182"/>
      <c r="K3308" s="184">
        <v>1</v>
      </c>
      <c r="L3308" s="184">
        <f>'норма часов'!$H$9</f>
        <v>8313</v>
      </c>
      <c r="M3308" s="178" t="str">
        <f>CONCATENATE(H3308," ",F3308,"(лимиты выделенные УЖКХ) ","*",I3308,"/",L3308,"чел.")</f>
        <v>227836,99176 м3(лимиты выделенные УЖКХ) *0,750078951/8313чел.</v>
      </c>
      <c r="N3308" s="133">
        <f>N3023</f>
        <v>119.08121213471127</v>
      </c>
      <c r="O3308" s="142">
        <f>MROUND(G3308*N3308,0.000001)</f>
        <v>2448.0296989999997</v>
      </c>
      <c r="P3308" s="93"/>
      <c r="Q3308" s="93">
        <f t="shared" si="405"/>
        <v>20350470.887786999</v>
      </c>
    </row>
    <row r="3309" spans="1:17" s="94" customFormat="1" ht="28.5" x14ac:dyDescent="0.25">
      <c r="A3309" s="276"/>
      <c r="B3309" s="279"/>
      <c r="C3309" s="201" t="s">
        <v>253</v>
      </c>
      <c r="D3309" s="166"/>
      <c r="E3309" s="200"/>
      <c r="F3309" s="200"/>
      <c r="G3309" s="168"/>
      <c r="H3309" s="182"/>
      <c r="I3309" s="176"/>
      <c r="J3309" s="182"/>
      <c r="K3309" s="184"/>
      <c r="L3309" s="184"/>
      <c r="M3309" s="178"/>
      <c r="N3309" s="133"/>
      <c r="O3309" s="140">
        <f>SUM(O3306:O3308)</f>
        <v>5368.4962090799636</v>
      </c>
      <c r="P3309" s="93"/>
      <c r="Q3309" s="93">
        <f t="shared" si="405"/>
        <v>0</v>
      </c>
    </row>
    <row r="3310" spans="1:17" s="94" customFormat="1" x14ac:dyDescent="0.25">
      <c r="A3310" s="276"/>
      <c r="B3310" s="279"/>
      <c r="C3310" s="269" t="s">
        <v>208</v>
      </c>
      <c r="D3310" s="166" t="s">
        <v>21</v>
      </c>
      <c r="E3310" s="96" t="s">
        <v>11</v>
      </c>
      <c r="F3310" s="96" t="s">
        <v>11</v>
      </c>
      <c r="G3310" s="168">
        <f>MROUND(H3310*K3310*I3310/L3310,0.00000001)</f>
        <v>3.1552400000000001E-2</v>
      </c>
      <c r="H3310" s="182">
        <f>H3025</f>
        <v>349.68999999999994</v>
      </c>
      <c r="I3310" s="176">
        <f>I3308</f>
        <v>0.75007895099999999</v>
      </c>
      <c r="J3310" s="182"/>
      <c r="K3310" s="184">
        <v>1</v>
      </c>
      <c r="L3310" s="184">
        <f>'норма часов'!$H$9</f>
        <v>8313</v>
      </c>
      <c r="M3310" s="178" t="str">
        <f>CONCATENATE(H3310," ",F3310," ","*",I3310,"/",L3310,"чел.")</f>
        <v>349,69 м3 *0,750078951/8313чел.</v>
      </c>
      <c r="N3310" s="133">
        <f>N3025</f>
        <v>9688.2240269953381</v>
      </c>
      <c r="O3310" s="142">
        <f>MROUND(G3310*N3310,0.000001)</f>
        <v>305.68671999999998</v>
      </c>
      <c r="P3310" s="93"/>
      <c r="Q3310" s="93">
        <f t="shared" si="405"/>
        <v>2541173.7033599997</v>
      </c>
    </row>
    <row r="3311" spans="1:17" s="94" customFormat="1" ht="45" x14ac:dyDescent="0.25">
      <c r="A3311" s="276"/>
      <c r="B3311" s="279"/>
      <c r="C3311" s="269"/>
      <c r="D3311" s="166" t="s">
        <v>22</v>
      </c>
      <c r="E3311" s="96" t="s">
        <v>23</v>
      </c>
      <c r="F3311" s="96" t="s">
        <v>26</v>
      </c>
      <c r="G3311" s="168">
        <f>MROUND(H3311*K3311*I3311/L3311,0.00000001)</f>
        <v>2.5625220000000001E-2</v>
      </c>
      <c r="H3311" s="182">
        <f>H3026</f>
        <v>284</v>
      </c>
      <c r="I3311" s="176">
        <f t="shared" si="404"/>
        <v>0.75007895099999999</v>
      </c>
      <c r="J3311" s="182"/>
      <c r="K3311" s="184">
        <v>1</v>
      </c>
      <c r="L3311" s="184">
        <f>'норма часов'!$H$9</f>
        <v>8313</v>
      </c>
      <c r="M3311" s="178" t="str">
        <f>CONCATENATE(H3311," ",F3311,"(потребность из расчета 4 контейнера для уборки территории весной и осенью на 1 учреждение)","*",I3311,"/",L3311,"чел.")</f>
        <v>284 шт(потребность из расчета 4 контейнера для уборки территории весной и осенью на 1 учреждение)*0,750078951/8313чел.</v>
      </c>
      <c r="N3311" s="133">
        <f>N3026</f>
        <v>6459.2324999999964</v>
      </c>
      <c r="O3311" s="142">
        <f>MROUND(G3311*N3311,0.000001)</f>
        <v>165.51925399999999</v>
      </c>
      <c r="P3311" s="93"/>
      <c r="Q3311" s="93">
        <f t="shared" si="405"/>
        <v>1375961.5585019998</v>
      </c>
    </row>
    <row r="3312" spans="1:17" s="94" customFormat="1" ht="28.5" x14ac:dyDescent="0.25">
      <c r="A3312" s="276"/>
      <c r="B3312" s="279"/>
      <c r="C3312" s="201" t="s">
        <v>254</v>
      </c>
      <c r="D3312" s="166"/>
      <c r="E3312" s="96"/>
      <c r="F3312" s="96"/>
      <c r="G3312" s="168"/>
      <c r="H3312" s="182"/>
      <c r="I3312" s="176"/>
      <c r="J3312" s="182"/>
      <c r="K3312" s="184"/>
      <c r="L3312" s="184"/>
      <c r="M3312" s="178"/>
      <c r="N3312" s="133"/>
      <c r="O3312" s="140">
        <f>SUM(O3310:O3311)</f>
        <v>471.20597399999997</v>
      </c>
      <c r="P3312" s="93"/>
      <c r="Q3312" s="93">
        <f t="shared" si="405"/>
        <v>0</v>
      </c>
    </row>
    <row r="3313" spans="1:17" s="94" customFormat="1" x14ac:dyDescent="0.25">
      <c r="A3313" s="276"/>
      <c r="B3313" s="279"/>
      <c r="C3313" s="198"/>
      <c r="D3313" s="285" t="s">
        <v>14</v>
      </c>
      <c r="E3313" s="285"/>
      <c r="F3313" s="285"/>
      <c r="G3313" s="284"/>
      <c r="H3313" s="204"/>
      <c r="I3313" s="176">
        <f>I3308</f>
        <v>0.75007895099999999</v>
      </c>
      <c r="J3313" s="204"/>
      <c r="K3313" s="205"/>
      <c r="L3313" s="184"/>
      <c r="M3313" s="197"/>
      <c r="N3313" s="133"/>
      <c r="O3313" s="140">
        <f>O3317+O3318</f>
        <v>4751.5060780000003</v>
      </c>
      <c r="P3313" s="93"/>
      <c r="Q3313" s="93">
        <f t="shared" si="405"/>
        <v>0</v>
      </c>
    </row>
    <row r="3314" spans="1:17" s="94" customFormat="1" x14ac:dyDescent="0.25">
      <c r="A3314" s="276"/>
      <c r="B3314" s="279"/>
      <c r="C3314" s="269" t="s">
        <v>62</v>
      </c>
      <c r="D3314" s="166" t="s">
        <v>41</v>
      </c>
      <c r="E3314" s="193" t="s">
        <v>20</v>
      </c>
      <c r="F3314" s="193" t="s">
        <v>20</v>
      </c>
      <c r="G3314" s="168">
        <f>MROUND(H3314*K3314*I3314/L3314,0.00000001)</f>
        <v>0.96229905000000004</v>
      </c>
      <c r="H3314" s="182">
        <f>H3029</f>
        <v>10665</v>
      </c>
      <c r="I3314" s="176">
        <f t="shared" si="404"/>
        <v>0.75007895099999999</v>
      </c>
      <c r="J3314" s="182"/>
      <c r="K3314" s="184">
        <v>1</v>
      </c>
      <c r="L3314" s="184">
        <f>'норма часов'!$H$9</f>
        <v>8313</v>
      </c>
      <c r="M3314" s="178" t="str">
        <f>CONCATENATE(H3314," ",F3314," ","*",I3314,"/",L3314,"чел.")</f>
        <v>10665 м2 *0,750078951/8313чел.</v>
      </c>
      <c r="N3314" s="133">
        <f>N3029</f>
        <v>822.31598687294888</v>
      </c>
      <c r="O3314" s="142">
        <f>MROUND(G3314*N3314,0.000001)</f>
        <v>791.31389300000001</v>
      </c>
      <c r="P3314" s="93"/>
      <c r="Q3314" s="93">
        <f t="shared" si="405"/>
        <v>6578192.3925090004</v>
      </c>
    </row>
    <row r="3315" spans="1:17" s="94" customFormat="1" x14ac:dyDescent="0.25">
      <c r="A3315" s="276"/>
      <c r="B3315" s="279"/>
      <c r="C3315" s="269"/>
      <c r="D3315" s="166" t="s">
        <v>41</v>
      </c>
      <c r="E3315" s="193" t="s">
        <v>78</v>
      </c>
      <c r="F3315" s="193" t="s">
        <v>78</v>
      </c>
      <c r="G3315" s="168">
        <f>MROUND(H3315*K3315*I3315/L3315,0.00000001)</f>
        <v>2.8572710000000001E-2</v>
      </c>
      <c r="H3315" s="182">
        <f>H3030</f>
        <v>316.66660000000002</v>
      </c>
      <c r="I3315" s="176">
        <f t="shared" si="404"/>
        <v>0.75007895099999999</v>
      </c>
      <c r="J3315" s="182"/>
      <c r="K3315" s="184">
        <v>1</v>
      </c>
      <c r="L3315" s="184">
        <f>'норма часов'!$H$9</f>
        <v>8313</v>
      </c>
      <c r="M3315" s="178" t="str">
        <f>CONCATENATE(H3315," ",F3315," ","*",I3315,"/",L3315,"чел.")</f>
        <v>316,6666 погон.м. *0,750078951/8313чел.</v>
      </c>
      <c r="N3315" s="133">
        <f>N3030</f>
        <v>3000.0006315790802</v>
      </c>
      <c r="O3315" s="142">
        <f>MROUND(G3315*N3315,0.000001)</f>
        <v>85.718147999999999</v>
      </c>
      <c r="P3315" s="93"/>
      <c r="Q3315" s="93">
        <f t="shared" si="405"/>
        <v>712574.96432399994</v>
      </c>
    </row>
    <row r="3316" spans="1:17" s="94" customFormat="1" x14ac:dyDescent="0.25">
      <c r="A3316" s="276"/>
      <c r="B3316" s="279"/>
      <c r="C3316" s="269"/>
      <c r="D3316" s="166" t="s">
        <v>41</v>
      </c>
      <c r="E3316" s="193" t="s">
        <v>48</v>
      </c>
      <c r="F3316" s="193" t="s">
        <v>48</v>
      </c>
      <c r="G3316" s="168">
        <f>MROUND(H3316*K3316*I3316/L3316,0.0000000001)</f>
        <v>8.2830804399999999E-2</v>
      </c>
      <c r="H3316" s="182">
        <f>H3031</f>
        <v>918</v>
      </c>
      <c r="I3316" s="176">
        <f t="shared" si="404"/>
        <v>0.75007895099999999</v>
      </c>
      <c r="J3316" s="182"/>
      <c r="K3316" s="184">
        <v>1</v>
      </c>
      <c r="L3316" s="184">
        <f>'норма часов'!$H$9</f>
        <v>8313</v>
      </c>
      <c r="M3316" s="178" t="str">
        <f>CONCATENATE(H3316," ",F3316," ","*",I3316,"/",L3316,"чел.")</f>
        <v>918 шт. *0,750078951/8313чел.</v>
      </c>
      <c r="N3316" s="133">
        <f>N3031</f>
        <v>46775.762527233113</v>
      </c>
      <c r="O3316" s="142">
        <f>MROUND(G3316*N3316,0.000001)</f>
        <v>3874.474037</v>
      </c>
      <c r="P3316" s="93"/>
      <c r="Q3316" s="93">
        <f t="shared" si="405"/>
        <v>32208502.669581</v>
      </c>
    </row>
    <row r="3317" spans="1:17" s="94" customFormat="1" ht="28.5" x14ac:dyDescent="0.25">
      <c r="A3317" s="276"/>
      <c r="B3317" s="279"/>
      <c r="C3317" s="201" t="s">
        <v>252</v>
      </c>
      <c r="D3317" s="166"/>
      <c r="E3317" s="193"/>
      <c r="F3317" s="193"/>
      <c r="G3317" s="168"/>
      <c r="H3317" s="182"/>
      <c r="I3317" s="176"/>
      <c r="J3317" s="182"/>
      <c r="K3317" s="184"/>
      <c r="L3317" s="184"/>
      <c r="M3317" s="178"/>
      <c r="N3317" s="133"/>
      <c r="O3317" s="140">
        <f>SUM(O3314:O3316)</f>
        <v>4751.5060780000003</v>
      </c>
      <c r="P3317" s="93"/>
      <c r="Q3317" s="93">
        <f t="shared" si="405"/>
        <v>0</v>
      </c>
    </row>
    <row r="3318" spans="1:17" s="94" customFormat="1" x14ac:dyDescent="0.25">
      <c r="A3318" s="276"/>
      <c r="B3318" s="279"/>
      <c r="C3318" s="198" t="s">
        <v>63</v>
      </c>
      <c r="D3318" s="166"/>
      <c r="E3318" s="193"/>
      <c r="F3318" s="193"/>
      <c r="G3318" s="168"/>
      <c r="H3318" s="182">
        <f>H3223</f>
        <v>0</v>
      </c>
      <c r="I3318" s="176">
        <f>I3316</f>
        <v>0.75007895099999999</v>
      </c>
      <c r="J3318" s="182"/>
      <c r="K3318" s="184">
        <v>12</v>
      </c>
      <c r="L3318" s="184">
        <f>'норма часов'!$H$9</f>
        <v>8313</v>
      </c>
      <c r="M3318" s="178"/>
      <c r="N3318" s="133">
        <f>N3033</f>
        <v>0</v>
      </c>
      <c r="O3318" s="142">
        <f>MROUND(G3318*N3318,0.000001)</f>
        <v>0</v>
      </c>
      <c r="P3318" s="93"/>
      <c r="Q3318" s="93">
        <f t="shared" si="405"/>
        <v>0</v>
      </c>
    </row>
    <row r="3319" spans="1:17" s="94" customFormat="1" x14ac:dyDescent="0.25">
      <c r="A3319" s="276"/>
      <c r="B3319" s="279"/>
      <c r="C3319" s="198"/>
      <c r="D3319" s="283" t="s">
        <v>52</v>
      </c>
      <c r="E3319" s="283"/>
      <c r="F3319" s="283"/>
      <c r="G3319" s="284"/>
      <c r="H3319" s="171"/>
      <c r="I3319" s="176">
        <f t="shared" si="404"/>
        <v>0.75007895099999999</v>
      </c>
      <c r="J3319" s="171"/>
      <c r="K3319" s="177"/>
      <c r="L3319" s="184"/>
      <c r="M3319" s="197"/>
      <c r="N3319" s="133"/>
      <c r="O3319" s="140"/>
      <c r="P3319" s="93"/>
      <c r="Q3319" s="93">
        <f t="shared" si="405"/>
        <v>0</v>
      </c>
    </row>
    <row r="3320" spans="1:17" s="94" customFormat="1" x14ac:dyDescent="0.25">
      <c r="A3320" s="276"/>
      <c r="B3320" s="279"/>
      <c r="C3320" s="198"/>
      <c r="D3320" s="179"/>
      <c r="E3320" s="180"/>
      <c r="F3320" s="181"/>
      <c r="G3320" s="168"/>
      <c r="H3320" s="171"/>
      <c r="I3320" s="176">
        <f t="shared" si="404"/>
        <v>0.75007895099999999</v>
      </c>
      <c r="J3320" s="171"/>
      <c r="K3320" s="177"/>
      <c r="L3320" s="184"/>
      <c r="M3320" s="197"/>
      <c r="N3320" s="133"/>
      <c r="O3320" s="142"/>
      <c r="P3320" s="93"/>
      <c r="Q3320" s="93">
        <f t="shared" si="405"/>
        <v>0</v>
      </c>
    </row>
    <row r="3321" spans="1:17" s="94" customFormat="1" x14ac:dyDescent="0.25">
      <c r="A3321" s="276"/>
      <c r="B3321" s="279"/>
      <c r="C3321" s="267" t="s">
        <v>101</v>
      </c>
      <c r="D3321" s="288" t="s">
        <v>53</v>
      </c>
      <c r="E3321" s="288"/>
      <c r="F3321" s="288"/>
      <c r="G3321" s="289"/>
      <c r="H3321" s="171"/>
      <c r="I3321" s="176">
        <f t="shared" si="404"/>
        <v>0.75007895099999999</v>
      </c>
      <c r="J3321" s="171"/>
      <c r="K3321" s="177"/>
      <c r="L3321" s="184"/>
      <c r="M3321" s="197"/>
      <c r="N3321" s="133"/>
      <c r="O3321" s="140">
        <f>O3322</f>
        <v>34.520376999999996</v>
      </c>
      <c r="P3321" s="93"/>
      <c r="Q3321" s="93">
        <f t="shared" si="405"/>
        <v>0</v>
      </c>
    </row>
    <row r="3322" spans="1:17" s="94" customFormat="1" ht="45" x14ac:dyDescent="0.25">
      <c r="A3322" s="276"/>
      <c r="B3322" s="279"/>
      <c r="C3322" s="268"/>
      <c r="D3322" s="166" t="s">
        <v>286</v>
      </c>
      <c r="E3322" s="180" t="s">
        <v>26</v>
      </c>
      <c r="F3322" s="180" t="s">
        <v>26</v>
      </c>
      <c r="G3322" s="168">
        <f>MROUND(H3322*K3322*I3322/L3322,0.00000001)</f>
        <v>7.5792890000000002E-2</v>
      </c>
      <c r="H3322" s="182">
        <f>$H$3037</f>
        <v>70</v>
      </c>
      <c r="I3322" s="176">
        <f t="shared" si="404"/>
        <v>0.75007895099999999</v>
      </c>
      <c r="J3322" s="182"/>
      <c r="K3322" s="184">
        <v>12</v>
      </c>
      <c r="L3322" s="184">
        <f>'норма часов'!$H$9</f>
        <v>8313</v>
      </c>
      <c r="M3322" s="178" t="str">
        <f>CONCATENATE(H3322," ",F3322," ","в мес.","*",K3322,"мес.","*",I3322,"/",L3322,"чел.")</f>
        <v>70 шт в мес.*12мес.*0,750078951/8313чел.</v>
      </c>
      <c r="N3322" s="133">
        <f>$N$3037</f>
        <v>455.45666666666642</v>
      </c>
      <c r="O3322" s="142">
        <f>MROUND(G3322*N3322,0.000001)</f>
        <v>34.520376999999996</v>
      </c>
      <c r="P3322" s="93"/>
      <c r="Q3322" s="93">
        <f t="shared" si="405"/>
        <v>286967.89400099998</v>
      </c>
    </row>
    <row r="3323" spans="1:17" s="94" customFormat="1" x14ac:dyDescent="0.25">
      <c r="A3323" s="276"/>
      <c r="B3323" s="279"/>
      <c r="C3323" s="269" t="s">
        <v>102</v>
      </c>
      <c r="D3323" s="288" t="s">
        <v>54</v>
      </c>
      <c r="E3323" s="288"/>
      <c r="F3323" s="288"/>
      <c r="G3323" s="289"/>
      <c r="H3323" s="171"/>
      <c r="I3323" s="176">
        <f>I3321</f>
        <v>0.75007895099999999</v>
      </c>
      <c r="J3323" s="182"/>
      <c r="K3323" s="177"/>
      <c r="L3323" s="184"/>
      <c r="M3323" s="197"/>
      <c r="N3323" s="133"/>
      <c r="O3323" s="140">
        <f>O3324</f>
        <v>11.811567999999999</v>
      </c>
      <c r="P3323" s="93"/>
      <c r="Q3323" s="93">
        <f t="shared" si="405"/>
        <v>0</v>
      </c>
    </row>
    <row r="3324" spans="1:17" s="94" customFormat="1" x14ac:dyDescent="0.25">
      <c r="A3324" s="276"/>
      <c r="B3324" s="279"/>
      <c r="C3324" s="269"/>
      <c r="D3324" s="179" t="s">
        <v>103</v>
      </c>
      <c r="E3324" s="180" t="s">
        <v>26</v>
      </c>
      <c r="F3324" s="180" t="s">
        <v>26</v>
      </c>
      <c r="G3324" s="168">
        <f>MROUND(H3324*K3324*I3324/L3324,0.0000001)</f>
        <v>4.3309999999999998E-3</v>
      </c>
      <c r="H3324" s="182">
        <v>4</v>
      </c>
      <c r="I3324" s="176">
        <f t="shared" si="404"/>
        <v>0.75007895099999999</v>
      </c>
      <c r="J3324" s="182"/>
      <c r="K3324" s="184">
        <v>12</v>
      </c>
      <c r="L3324" s="184">
        <f>'норма часов'!$H$9</f>
        <v>8313</v>
      </c>
      <c r="M3324" s="178" t="str">
        <f>CONCATENATE(H3324," ",F3324," ","в мес.","*",K3324,"мес.","*",I3324,"/",L3324,"чел.")</f>
        <v>4 шт в мес.*12мес.*0,750078951/8313чел.</v>
      </c>
      <c r="N3324" s="133">
        <f>N3039</f>
        <v>2727.2150000000001</v>
      </c>
      <c r="O3324" s="142">
        <f>MROUND(G3324*N3324,0.000001)</f>
        <v>11.811567999999999</v>
      </c>
      <c r="P3324" s="93"/>
      <c r="Q3324" s="93">
        <f t="shared" si="405"/>
        <v>98189.564784000002</v>
      </c>
    </row>
    <row r="3325" spans="1:17" s="94" customFormat="1" x14ac:dyDescent="0.25">
      <c r="A3325" s="276"/>
      <c r="B3325" s="279"/>
      <c r="C3325" s="198"/>
      <c r="D3325" s="283" t="s">
        <v>55</v>
      </c>
      <c r="E3325" s="283"/>
      <c r="F3325" s="283"/>
      <c r="G3325" s="284"/>
      <c r="H3325" s="171"/>
      <c r="I3325" s="176">
        <f t="shared" si="404"/>
        <v>0.75007895099999999</v>
      </c>
      <c r="J3325" s="171"/>
      <c r="K3325" s="177"/>
      <c r="L3325" s="184"/>
      <c r="M3325" s="197"/>
      <c r="N3325" s="133"/>
      <c r="O3325" s="142"/>
      <c r="P3325" s="93"/>
      <c r="Q3325" s="93">
        <f t="shared" si="405"/>
        <v>0</v>
      </c>
    </row>
    <row r="3326" spans="1:17" s="94" customFormat="1" x14ac:dyDescent="0.25">
      <c r="A3326" s="276"/>
      <c r="B3326" s="279"/>
      <c r="C3326" s="198"/>
      <c r="D3326" s="166"/>
      <c r="E3326" s="96"/>
      <c r="F3326" s="206"/>
      <c r="G3326" s="161"/>
      <c r="H3326" s="171"/>
      <c r="I3326" s="176">
        <f t="shared" si="404"/>
        <v>0.75007895099999999</v>
      </c>
      <c r="J3326" s="171"/>
      <c r="K3326" s="177"/>
      <c r="L3326" s="184"/>
      <c r="M3326" s="197"/>
      <c r="N3326" s="133"/>
      <c r="O3326" s="142"/>
      <c r="P3326" s="93"/>
      <c r="Q3326" s="93">
        <f t="shared" si="405"/>
        <v>0</v>
      </c>
    </row>
    <row r="3327" spans="1:17" s="94" customFormat="1" x14ac:dyDescent="0.25">
      <c r="A3327" s="276"/>
      <c r="B3327" s="279"/>
      <c r="C3327" s="198"/>
      <c r="D3327" s="288" t="s">
        <v>56</v>
      </c>
      <c r="E3327" s="288"/>
      <c r="F3327" s="288"/>
      <c r="G3327" s="289"/>
      <c r="H3327" s="182"/>
      <c r="I3327" s="176">
        <f t="shared" si="404"/>
        <v>0.75007895099999999</v>
      </c>
      <c r="J3327" s="182"/>
      <c r="K3327" s="184"/>
      <c r="L3327" s="184"/>
      <c r="M3327" s="197"/>
      <c r="N3327" s="133"/>
      <c r="O3327" s="140">
        <f>O3335+O3357+O3358+O3373+O3374+O3375+O3378</f>
        <v>7328.4199339999996</v>
      </c>
      <c r="P3327" s="93"/>
      <c r="Q3327" s="93">
        <f t="shared" si="405"/>
        <v>0</v>
      </c>
    </row>
    <row r="3328" spans="1:17" s="94" customFormat="1" ht="45" x14ac:dyDescent="0.25">
      <c r="A3328" s="276"/>
      <c r="B3328" s="279"/>
      <c r="C3328" s="269" t="s">
        <v>64</v>
      </c>
      <c r="D3328" s="166" t="s">
        <v>24</v>
      </c>
      <c r="E3328" s="96" t="s">
        <v>20</v>
      </c>
      <c r="F3328" s="96" t="s">
        <v>209</v>
      </c>
      <c r="G3328" s="168">
        <f>MROUND(H3328*K3328*I3328/L3328,0.000001)</f>
        <v>135.79662099999999</v>
      </c>
      <c r="H3328" s="182">
        <f>H3043</f>
        <v>125417.61000000002</v>
      </c>
      <c r="I3328" s="176">
        <f t="shared" si="404"/>
        <v>0.75007895099999999</v>
      </c>
      <c r="J3328" s="182"/>
      <c r="K3328" s="184">
        <v>12</v>
      </c>
      <c r="L3328" s="184">
        <f>'норма часов'!$H$9</f>
        <v>8313</v>
      </c>
      <c r="M3328" s="178" t="str">
        <f>CONCATENATE(H3328," ",F3328," ","в мес.","*",K3328,"мес.","*",I3328,"/",L3328,"чел.")</f>
        <v>125417,61 м2 (обрабатываемая площадь) в мес.*12мес.*0,750078951/8313чел.</v>
      </c>
      <c r="N3328" s="133">
        <f>N3043</f>
        <v>1.2568903867115102</v>
      </c>
      <c r="O3328" s="142">
        <f>MROUND(G3328*N3328,0.000001)</f>
        <v>170.681467</v>
      </c>
      <c r="P3328" s="93"/>
      <c r="Q3328" s="93">
        <f t="shared" si="405"/>
        <v>1418875.0351710001</v>
      </c>
    </row>
    <row r="3329" spans="1:17" s="94" customFormat="1" ht="45" x14ac:dyDescent="0.25">
      <c r="A3329" s="276"/>
      <c r="B3329" s="279"/>
      <c r="C3329" s="269"/>
      <c r="D3329" s="166" t="s">
        <v>77</v>
      </c>
      <c r="E3329" s="96" t="s">
        <v>20</v>
      </c>
      <c r="F3329" s="96" t="s">
        <v>209</v>
      </c>
      <c r="G3329" s="168">
        <f>MROUND(H3329*K3329*I3329/L3329,0.000001)</f>
        <v>135.79662099999999</v>
      </c>
      <c r="H3329" s="182">
        <f>H3139</f>
        <v>125417.61000000002</v>
      </c>
      <c r="I3329" s="176">
        <f t="shared" si="404"/>
        <v>0.75007895099999999</v>
      </c>
      <c r="J3329" s="182"/>
      <c r="K3329" s="184">
        <v>12</v>
      </c>
      <c r="L3329" s="184">
        <f>'норма часов'!$H$9</f>
        <v>8313</v>
      </c>
      <c r="M3329" s="178" t="str">
        <f>CONCATENATE(H3329," ",F3329," ","в мес.","*",K3329,"мес.","*",I3329,"/",L3329,"чел.")</f>
        <v>125417,61 м2 (обрабатываемая площадь) в мес.*12мес.*0,750078951/8313чел.</v>
      </c>
      <c r="N3329" s="133">
        <f>N3044</f>
        <v>1.6600438261155399</v>
      </c>
      <c r="O3329" s="142">
        <f>MROUND(G3329*N3329,0.000001)</f>
        <v>225.42834199999999</v>
      </c>
      <c r="P3329" s="93"/>
      <c r="Q3329" s="93">
        <f t="shared" si="405"/>
        <v>1873985.8070459999</v>
      </c>
    </row>
    <row r="3330" spans="1:17" s="94" customFormat="1" ht="45" x14ac:dyDescent="0.25">
      <c r="A3330" s="276"/>
      <c r="B3330" s="279"/>
      <c r="C3330" s="269"/>
      <c r="D3330" s="166" t="s">
        <v>298</v>
      </c>
      <c r="E3330" s="96" t="s">
        <v>20</v>
      </c>
      <c r="F3330" s="96" t="s">
        <v>209</v>
      </c>
      <c r="G3330" s="168">
        <f>MROUND(H3330*K3330*I3330/L3330,0.00000001)</f>
        <v>135.79662121000001</v>
      </c>
      <c r="H3330" s="182">
        <f>$H$3045</f>
        <v>125417.61000000002</v>
      </c>
      <c r="I3330" s="176">
        <f>I3326</f>
        <v>0.75007895099999999</v>
      </c>
      <c r="J3330" s="182"/>
      <c r="K3330" s="184">
        <v>12</v>
      </c>
      <c r="L3330" s="184">
        <f>'норма часов'!$H$9</f>
        <v>8313</v>
      </c>
      <c r="M3330" s="178" t="str">
        <f t="shared" ref="M3330:M3332" si="406">CONCATENATE(H3330," ",F3330," ","в мес.","*",K3330,"мес.","*",I3330,"/",L3330,"чел.")</f>
        <v>125417,61 м2 (обрабатываемая площадь) в мес.*12мес.*0,750078951/8313чел.</v>
      </c>
      <c r="N3330" s="133">
        <f>$N$3045</f>
        <v>0.59287278317614256</v>
      </c>
      <c r="O3330" s="142">
        <f t="shared" ref="O3330:O3332" si="407">MROUND(G3330*N3330,0.000001)</f>
        <v>80.510120999999998</v>
      </c>
      <c r="P3330" s="93"/>
      <c r="Q3330" s="93">
        <f t="shared" si="405"/>
        <v>669280.63587300002</v>
      </c>
    </row>
    <row r="3331" spans="1:17" s="94" customFormat="1" ht="45" x14ac:dyDescent="0.25">
      <c r="A3331" s="276"/>
      <c r="B3331" s="279"/>
      <c r="C3331" s="269"/>
      <c r="D3331" s="166" t="s">
        <v>299</v>
      </c>
      <c r="E3331" s="96" t="s">
        <v>20</v>
      </c>
      <c r="F3331" s="96" t="s">
        <v>209</v>
      </c>
      <c r="G3331" s="168">
        <f>MROUND(H3331*K3331*I3331/L3331,0.00000001)</f>
        <v>271.59324243000003</v>
      </c>
      <c r="H3331" s="182">
        <f>$H$3046</f>
        <v>125417.61000000002</v>
      </c>
      <c r="I3331" s="176">
        <f>I3327</f>
        <v>0.75007895099999999</v>
      </c>
      <c r="J3331" s="182"/>
      <c r="K3331" s="184">
        <v>24</v>
      </c>
      <c r="L3331" s="184">
        <f>'норма часов'!$H$9</f>
        <v>8313</v>
      </c>
      <c r="M3331" s="178" t="str">
        <f>CONCATENATE(H3331," ",F3331," ","в год","*",K3331,"  раза в год","*",I3331,"/",L3331,"чел.")</f>
        <v>125417,61 м2 (обрабатываемая площадь) в год*24  раза в год*0,750078951/8313чел.</v>
      </c>
      <c r="N3331" s="133">
        <f>$N$3046</f>
        <v>2.4900657458177777</v>
      </c>
      <c r="O3331" s="142">
        <f t="shared" si="407"/>
        <v>676.28503000000001</v>
      </c>
      <c r="P3331" s="93"/>
      <c r="Q3331" s="93">
        <f t="shared" si="405"/>
        <v>5621957.4543899996</v>
      </c>
    </row>
    <row r="3332" spans="1:17" s="94" customFormat="1" ht="45" x14ac:dyDescent="0.25">
      <c r="A3332" s="276"/>
      <c r="B3332" s="279"/>
      <c r="C3332" s="269"/>
      <c r="D3332" s="166" t="s">
        <v>300</v>
      </c>
      <c r="E3332" s="96" t="s">
        <v>280</v>
      </c>
      <c r="F3332" s="96" t="s">
        <v>281</v>
      </c>
      <c r="G3332" s="168">
        <f>MROUND(H3332*K3332*I3332/L3332,0.00000001)</f>
        <v>2.8151600000000001E-3</v>
      </c>
      <c r="H3332" s="182">
        <f>$H$3047</f>
        <v>31.200000000000021</v>
      </c>
      <c r="I3332" s="176">
        <f>I3328</f>
        <v>0.75007895099999999</v>
      </c>
      <c r="J3332" s="182"/>
      <c r="K3332" s="184">
        <v>1</v>
      </c>
      <c r="L3332" s="184">
        <f>'норма часов'!$H$9</f>
        <v>8313</v>
      </c>
      <c r="M3332" s="178" t="str">
        <f t="shared" si="406"/>
        <v>31,2 га (обрабатываемая площадь) в мес.*1мес.*0,750078951/8313чел.</v>
      </c>
      <c r="N3332" s="133">
        <f>$N$3047</f>
        <v>592.87083333333283</v>
      </c>
      <c r="O3332" s="142">
        <f t="shared" si="407"/>
        <v>1.6690259999999999</v>
      </c>
      <c r="P3332" s="93"/>
      <c r="Q3332" s="93">
        <f t="shared" si="405"/>
        <v>13874.613137999999</v>
      </c>
    </row>
    <row r="3333" spans="1:17" s="94" customFormat="1" ht="45" x14ac:dyDescent="0.25">
      <c r="A3333" s="276"/>
      <c r="B3333" s="279"/>
      <c r="C3333" s="269"/>
      <c r="D3333" s="166" t="s">
        <v>276</v>
      </c>
      <c r="E3333" s="96" t="s">
        <v>280</v>
      </c>
      <c r="F3333" s="96" t="s">
        <v>281</v>
      </c>
      <c r="G3333" s="168">
        <f>MROUND(H3333*K3333*I3333/L3333,0.00000001)</f>
        <v>2.8151600000000001E-3</v>
      </c>
      <c r="H3333" s="182">
        <f>H3048</f>
        <v>31.200000000000021</v>
      </c>
      <c r="I3333" s="176">
        <f>I3329</f>
        <v>0.75007895099999999</v>
      </c>
      <c r="J3333" s="182"/>
      <c r="K3333" s="184">
        <v>1</v>
      </c>
      <c r="L3333" s="184">
        <f>'норма часов'!$H$9</f>
        <v>8313</v>
      </c>
      <c r="M3333" s="178" t="str">
        <f>CONCATENATE(H3333," ",F3333," ","в мес.","*",K3333,"мес.","*",I3333,"/",L3333,"чел.")</f>
        <v>31,2 га (обрабатываемая площадь) в мес.*1мес.*0,750078951/8313чел.</v>
      </c>
      <c r="N3333" s="133">
        <f>N3048</f>
        <v>3226.5067307692289</v>
      </c>
      <c r="O3333" s="142">
        <f>MROUND(G3333*N3333,0.000001)</f>
        <v>9.0831330000000001</v>
      </c>
      <c r="P3333" s="93"/>
      <c r="Q3333" s="93">
        <f t="shared" si="405"/>
        <v>75508.084629000004</v>
      </c>
    </row>
    <row r="3334" spans="1:17" s="94" customFormat="1" ht="30" x14ac:dyDescent="0.25">
      <c r="A3334" s="276"/>
      <c r="B3334" s="279"/>
      <c r="C3334" s="269"/>
      <c r="D3334" s="166" t="s">
        <v>105</v>
      </c>
      <c r="E3334" s="96" t="s">
        <v>106</v>
      </c>
      <c r="F3334" s="206" t="s">
        <v>210</v>
      </c>
      <c r="G3334" s="168">
        <f>MROUND(H3334*K3334*I3334/L3334,0.000001)</f>
        <v>21.804966</v>
      </c>
      <c r="H3334" s="182">
        <f>H3049</f>
        <v>20138.400000000001</v>
      </c>
      <c r="I3334" s="176">
        <f>I3329</f>
        <v>0.75007895099999999</v>
      </c>
      <c r="J3334" s="182"/>
      <c r="K3334" s="184">
        <v>12</v>
      </c>
      <c r="L3334" s="184">
        <f>'норма часов'!$H$9</f>
        <v>8313</v>
      </c>
      <c r="M3334" s="178" t="str">
        <f>CONCATENATE(H3334," ",F3334," ","в мес.","*",K3334,"мес.","*",I3334,"/",L3334,"чел.")</f>
        <v>20138,4 кг стираемого белья в мес.*12мес.*0,750078951/8313чел.</v>
      </c>
      <c r="N3334" s="133">
        <f>N3049</f>
        <v>77.073464045471994</v>
      </c>
      <c r="O3334" s="142">
        <f>MROUND(G3334*N3334,0.000001)</f>
        <v>1680.584263</v>
      </c>
      <c r="P3334" s="93"/>
      <c r="Q3334" s="93">
        <f t="shared" si="405"/>
        <v>13970696.978319</v>
      </c>
    </row>
    <row r="3335" spans="1:17" s="94" customFormat="1" ht="28.5" x14ac:dyDescent="0.25">
      <c r="A3335" s="276"/>
      <c r="B3335" s="279"/>
      <c r="C3335" s="201" t="s">
        <v>255</v>
      </c>
      <c r="D3335" s="166"/>
      <c r="E3335" s="96"/>
      <c r="F3335" s="206"/>
      <c r="G3335" s="168"/>
      <c r="H3335" s="182"/>
      <c r="I3335" s="176"/>
      <c r="J3335" s="182"/>
      <c r="K3335" s="184"/>
      <c r="L3335" s="184"/>
      <c r="M3335" s="178"/>
      <c r="N3335" s="133"/>
      <c r="O3335" s="140">
        <f>SUM(O3328:O3334)</f>
        <v>2844.2413820000002</v>
      </c>
      <c r="P3335" s="93"/>
      <c r="Q3335" s="93">
        <f t="shared" si="405"/>
        <v>0</v>
      </c>
    </row>
    <row r="3336" spans="1:17" s="94" customFormat="1" ht="45" x14ac:dyDescent="0.25">
      <c r="A3336" s="276"/>
      <c r="B3336" s="279"/>
      <c r="C3336" s="269" t="s">
        <v>63</v>
      </c>
      <c r="D3336" s="208" t="s">
        <v>301</v>
      </c>
      <c r="E3336" s="96" t="s">
        <v>20</v>
      </c>
      <c r="F3336" s="96" t="s">
        <v>209</v>
      </c>
      <c r="G3336" s="168">
        <f>MROUND(H3336*K3336*I3336/L3336,0.000001)</f>
        <v>0.68735400000000002</v>
      </c>
      <c r="H3336" s="182">
        <f>H3051</f>
        <v>7617.8300000000008</v>
      </c>
      <c r="I3336" s="176">
        <f>I3334</f>
        <v>0.75007895099999999</v>
      </c>
      <c r="J3336" s="182"/>
      <c r="K3336" s="184">
        <v>1</v>
      </c>
      <c r="L3336" s="184">
        <f>'норма часов'!$H$9</f>
        <v>8313</v>
      </c>
      <c r="M3336" s="178" t="str">
        <f>CONCATENATE(H3336," ",F3336," ","*",I3336,"/",L3336,"чел.")</f>
        <v>7617,83 м2 (обрабатываемая площадь) *0,750078951/8313чел.</v>
      </c>
      <c r="N3336" s="133">
        <f>N3051</f>
        <v>74.831520262331921</v>
      </c>
      <c r="O3336" s="142">
        <f t="shared" ref="O3336:O3341" si="408">MROUND(G3336*N3336,0.000001)</f>
        <v>51.435744999999997</v>
      </c>
      <c r="P3336" s="93"/>
      <c r="Q3336" s="93">
        <f t="shared" si="405"/>
        <v>427585.34818499995</v>
      </c>
    </row>
    <row r="3337" spans="1:17" s="94" customFormat="1" ht="60" x14ac:dyDescent="0.25">
      <c r="A3337" s="276"/>
      <c r="B3337" s="279"/>
      <c r="C3337" s="269"/>
      <c r="D3337" s="166" t="s">
        <v>302</v>
      </c>
      <c r="E3337" s="96" t="s">
        <v>26</v>
      </c>
      <c r="F3337" s="206" t="s">
        <v>26</v>
      </c>
      <c r="G3337" s="168">
        <f>MROUND(H3337*K3337*I3337/L3337,0.000001)</f>
        <v>2.4359999999999998E-3</v>
      </c>
      <c r="H3337" s="182">
        <f>H3052</f>
        <v>27</v>
      </c>
      <c r="I3337" s="176">
        <f t="shared" si="404"/>
        <v>0.75007895099999999</v>
      </c>
      <c r="J3337" s="182"/>
      <c r="K3337" s="184">
        <v>1</v>
      </c>
      <c r="L3337" s="184">
        <f>'норма часов'!$H$9</f>
        <v>8313</v>
      </c>
      <c r="M3337" s="178" t="str">
        <f>CONCATENATE(H3337," ",F3337," ","*",I3337,"/",L3337,"чел.")</f>
        <v>27 шт *0,750078951/8313чел.</v>
      </c>
      <c r="N3337" s="133">
        <f>N3052</f>
        <v>7114.4748148148165</v>
      </c>
      <c r="O3337" s="142">
        <f t="shared" si="408"/>
        <v>17.330860999999999</v>
      </c>
      <c r="P3337" s="93"/>
      <c r="Q3337" s="93">
        <f t="shared" si="405"/>
        <v>144071.44749299999</v>
      </c>
    </row>
    <row r="3338" spans="1:17" s="94" customFormat="1" ht="45" x14ac:dyDescent="0.25">
      <c r="A3338" s="276"/>
      <c r="B3338" s="279"/>
      <c r="C3338" s="269"/>
      <c r="D3338" s="208" t="s">
        <v>30</v>
      </c>
      <c r="E3338" s="96" t="s">
        <v>45</v>
      </c>
      <c r="F3338" s="206" t="s">
        <v>223</v>
      </c>
      <c r="G3338" s="168">
        <f>MROUND(H3338*K3338*I3338/L3338,0.00000001)</f>
        <v>2.598613E-2</v>
      </c>
      <c r="H3338" s="182">
        <f>H3053</f>
        <v>72</v>
      </c>
      <c r="I3338" s="176">
        <f t="shared" si="404"/>
        <v>0.75007895099999999</v>
      </c>
      <c r="J3338" s="182"/>
      <c r="K3338" s="184">
        <v>4</v>
      </c>
      <c r="L3338" s="184">
        <f>'норма часов'!$H$9</f>
        <v>8313</v>
      </c>
      <c r="M3338" s="178" t="str">
        <f>CONCATENATE(H3338," ",F3338," ","в кв.","*",K3338,"кв.","*",I3338,"/",L3338,"чел.")</f>
        <v>72 системы в кв.*4кв.*0,750078951/8313чел.</v>
      </c>
      <c r="N3338" s="133">
        <f>N3053</f>
        <v>7541.0103472222254</v>
      </c>
      <c r="O3338" s="142">
        <f t="shared" si="408"/>
        <v>195.96167499999999</v>
      </c>
      <c r="P3338" s="93"/>
      <c r="Q3338" s="93">
        <f t="shared" si="405"/>
        <v>1629029.4042749999</v>
      </c>
    </row>
    <row r="3339" spans="1:17" s="94" customFormat="1" ht="60" x14ac:dyDescent="0.25">
      <c r="A3339" s="276"/>
      <c r="B3339" s="279"/>
      <c r="C3339" s="269"/>
      <c r="D3339" s="208" t="s">
        <v>86</v>
      </c>
      <c r="E3339" s="96" t="s">
        <v>45</v>
      </c>
      <c r="F3339" s="206" t="s">
        <v>224</v>
      </c>
      <c r="G3339" s="168">
        <f>MROUND(H3339*K3339*I3339/L3339,0.00000001)</f>
        <v>7.6875650000000004E-2</v>
      </c>
      <c r="H3339" s="182">
        <f>H3149</f>
        <v>71</v>
      </c>
      <c r="I3339" s="176">
        <f t="shared" si="404"/>
        <v>0.75007895099999999</v>
      </c>
      <c r="J3339" s="182"/>
      <c r="K3339" s="184">
        <v>12</v>
      </c>
      <c r="L3339" s="184">
        <f>'норма часов'!$H$9</f>
        <v>8313</v>
      </c>
      <c r="M3339" s="178" t="str">
        <f>CONCATENATE(H3339," ",F3339," ","в мес.","*",K3339,"мес.","*",I3339,"/",L3339,"чел.")</f>
        <v>71 систем в мес.*12мес.*0,750078951/8313чел.</v>
      </c>
      <c r="N3339" s="133">
        <f>N3149</f>
        <v>6224.8300469483565</v>
      </c>
      <c r="O3339" s="142">
        <f t="shared" si="408"/>
        <v>478.53785599999998</v>
      </c>
      <c r="P3339" s="93"/>
      <c r="Q3339" s="93">
        <f t="shared" si="405"/>
        <v>3978085.1969279996</v>
      </c>
    </row>
    <row r="3340" spans="1:17" s="94" customFormat="1" ht="31.5" x14ac:dyDescent="0.25">
      <c r="A3340" s="276"/>
      <c r="B3340" s="279"/>
      <c r="C3340" s="269"/>
      <c r="D3340" s="211" t="s">
        <v>303</v>
      </c>
      <c r="E3340" s="96" t="s">
        <v>26</v>
      </c>
      <c r="F3340" s="206" t="s">
        <v>26</v>
      </c>
      <c r="G3340" s="168">
        <f>MROUND(H3340*K3340*I3340/L3340,0.000000001)</f>
        <v>3.6091900000000002E-4</v>
      </c>
      <c r="H3340" s="182">
        <f>H3150</f>
        <v>4</v>
      </c>
      <c r="I3340" s="176">
        <f t="shared" si="404"/>
        <v>0.75007895099999999</v>
      </c>
      <c r="J3340" s="182"/>
      <c r="K3340" s="184">
        <v>1</v>
      </c>
      <c r="L3340" s="184">
        <f>'норма часов'!$H$9</f>
        <v>8313</v>
      </c>
      <c r="M3340" s="178" t="str">
        <f>CONCATENATE(H3340," ",F3340," ","*",I3340,"/",L3340,"чел.")</f>
        <v>4 шт *0,750078951/8313чел.</v>
      </c>
      <c r="N3340" s="133">
        <f>N3055</f>
        <v>74229.032500000001</v>
      </c>
      <c r="O3340" s="142">
        <f t="shared" si="408"/>
        <v>26.790668</v>
      </c>
      <c r="P3340" s="93"/>
      <c r="Q3340" s="93">
        <f t="shared" si="405"/>
        <v>222710.823084</v>
      </c>
    </row>
    <row r="3341" spans="1:17" s="94" customFormat="1" ht="30" x14ac:dyDescent="0.25">
      <c r="A3341" s="276"/>
      <c r="B3341" s="279"/>
      <c r="C3341" s="269"/>
      <c r="D3341" s="208" t="s">
        <v>108</v>
      </c>
      <c r="E3341" s="96" t="s">
        <v>26</v>
      </c>
      <c r="F3341" s="206" t="s">
        <v>26</v>
      </c>
      <c r="G3341" s="168">
        <f>MROUND(H3341*K3341*I3341/L3341,0.00000001)</f>
        <v>1.0827600000000001E-3</v>
      </c>
      <c r="H3341" s="182">
        <v>1</v>
      </c>
      <c r="I3341" s="176">
        <f t="shared" si="404"/>
        <v>0.75007895099999999</v>
      </c>
      <c r="J3341" s="182"/>
      <c r="K3341" s="184">
        <v>12</v>
      </c>
      <c r="L3341" s="184">
        <f>'норма часов'!$H$9</f>
        <v>8313</v>
      </c>
      <c r="M3341" s="178" t="str">
        <f>CONCATENATE(H3341," ",F3341," ","в мес.","*",K3341,"мес.","*",I3341,"/",L3341,"чел.")</f>
        <v>1 шт в мес.*12мес.*0,750078951/8313чел.</v>
      </c>
      <c r="N3341" s="133">
        <f>N3056</f>
        <v>3023.6541666666667</v>
      </c>
      <c r="O3341" s="142">
        <f t="shared" si="408"/>
        <v>3.273892</v>
      </c>
      <c r="P3341" s="93"/>
      <c r="Q3341" s="93">
        <f t="shared" si="405"/>
        <v>27215.864195999999</v>
      </c>
    </row>
    <row r="3342" spans="1:17" s="94" customFormat="1" ht="31.5" x14ac:dyDescent="0.25">
      <c r="A3342" s="276"/>
      <c r="B3342" s="279"/>
      <c r="C3342" s="269"/>
      <c r="D3342" s="211" t="s">
        <v>304</v>
      </c>
      <c r="E3342" s="96" t="s">
        <v>26</v>
      </c>
      <c r="F3342" s="206" t="s">
        <v>26</v>
      </c>
      <c r="G3342" s="168">
        <f>MROUND(H3342*K3342*I3342/L3342,0.00000001)</f>
        <v>6.4063000000000002E-3</v>
      </c>
      <c r="H3342" s="182">
        <f>H3057</f>
        <v>71</v>
      </c>
      <c r="I3342" s="176">
        <f t="shared" si="404"/>
        <v>0.75007895099999999</v>
      </c>
      <c r="J3342" s="182"/>
      <c r="K3342" s="184">
        <v>1</v>
      </c>
      <c r="L3342" s="184">
        <f>'норма часов'!$H$9</f>
        <v>8313</v>
      </c>
      <c r="M3342" s="178" t="str">
        <f>CONCATENATE(H3342," ",F3342," ","*",I3342,"/",L3342,"чел.")</f>
        <v>71 шт *0,750078951/8313чел.</v>
      </c>
      <c r="N3342" s="133">
        <f>N3057</f>
        <v>948.59014084506896</v>
      </c>
      <c r="O3342" s="142">
        <f t="shared" ref="O3342:O3356" si="409">MROUND(G3342*N3342,0.000001)</f>
        <v>6.0769529999999996</v>
      </c>
      <c r="P3342" s="93"/>
      <c r="Q3342" s="93">
        <f t="shared" si="405"/>
        <v>50517.710288999995</v>
      </c>
    </row>
    <row r="3343" spans="1:17" s="94" customFormat="1" ht="60" x14ac:dyDescent="0.25">
      <c r="A3343" s="276"/>
      <c r="B3343" s="279"/>
      <c r="C3343" s="269"/>
      <c r="D3343" s="208" t="s">
        <v>31</v>
      </c>
      <c r="E3343" s="96" t="s">
        <v>46</v>
      </c>
      <c r="F3343" s="206" t="s">
        <v>26</v>
      </c>
      <c r="G3343" s="168">
        <f>MROUND(H3343*K3343*I3343/L3343,0.00000001)</f>
        <v>7.9402099999999996E-3</v>
      </c>
      <c r="H3343" s="182">
        <f>H3153</f>
        <v>44</v>
      </c>
      <c r="I3343" s="176">
        <f t="shared" si="404"/>
        <v>0.75007895099999999</v>
      </c>
      <c r="J3343" s="182"/>
      <c r="K3343" s="184">
        <v>2</v>
      </c>
      <c r="L3343" s="184">
        <f>'норма часов'!$H$9</f>
        <v>8313</v>
      </c>
      <c r="M3343" s="178" t="str">
        <f>CONCATENATE(H3343," ",F3343," ","*",I3343,"/",L3343,"чел.")</f>
        <v>44 шт *0,750078951/8313чел.</v>
      </c>
      <c r="N3343" s="133">
        <f>N3153</f>
        <v>5125.3856818181812</v>
      </c>
      <c r="O3343" s="142">
        <f t="shared" si="409"/>
        <v>40.696638999999998</v>
      </c>
      <c r="P3343" s="93"/>
      <c r="Q3343" s="93">
        <f t="shared" si="405"/>
        <v>338311.16000699997</v>
      </c>
    </row>
    <row r="3344" spans="1:17" s="94" customFormat="1" ht="30" x14ac:dyDescent="0.25">
      <c r="A3344" s="276"/>
      <c r="B3344" s="279"/>
      <c r="C3344" s="269"/>
      <c r="D3344" s="208" t="s">
        <v>109</v>
      </c>
      <c r="E3344" s="96" t="s">
        <v>45</v>
      </c>
      <c r="F3344" s="206" t="s">
        <v>211</v>
      </c>
      <c r="G3344" s="168">
        <f>MROUND(H3344*K3344*I3344/L3344,0.00000001)</f>
        <v>1.8046000000000002E-4</v>
      </c>
      <c r="H3344" s="182">
        <v>1</v>
      </c>
      <c r="I3344" s="176">
        <f t="shared" si="404"/>
        <v>0.75007895099999999</v>
      </c>
      <c r="J3344" s="182"/>
      <c r="K3344" s="184">
        <v>2</v>
      </c>
      <c r="L3344" s="184">
        <f>'норма часов'!$H$9</f>
        <v>8313</v>
      </c>
      <c r="M3344" s="178" t="str">
        <f>CONCATENATE(H3344," ",F3344," ","в мес.","*",K3344,"*",I3344,"/",L3344,"чел.")</f>
        <v>1  система(2 раза в год (зима, лето) в мес.*2*0,750078951/8313чел.</v>
      </c>
      <c r="N3344" s="133">
        <f t="shared" ref="N3344:N3353" si="410">N3059</f>
        <v>9753.27</v>
      </c>
      <c r="O3344" s="142">
        <f t="shared" si="409"/>
        <v>1.7600749999999998</v>
      </c>
      <c r="P3344" s="93"/>
      <c r="Q3344" s="93">
        <f t="shared" si="405"/>
        <v>14631.503475</v>
      </c>
    </row>
    <row r="3345" spans="1:17" s="94" customFormat="1" ht="45" x14ac:dyDescent="0.25">
      <c r="A3345" s="276"/>
      <c r="B3345" s="279"/>
      <c r="C3345" s="269"/>
      <c r="D3345" s="208" t="s">
        <v>110</v>
      </c>
      <c r="E3345" s="96" t="s">
        <v>48</v>
      </c>
      <c r="F3345" s="206" t="s">
        <v>26</v>
      </c>
      <c r="G3345" s="168">
        <f>MROUND(H3345*K3345*I3345/L3345,0.000001)</f>
        <v>2.797E-3</v>
      </c>
      <c r="H3345" s="182">
        <f>H3060</f>
        <v>31</v>
      </c>
      <c r="I3345" s="176">
        <f t="shared" si="404"/>
        <v>0.75007895099999999</v>
      </c>
      <c r="J3345" s="182"/>
      <c r="K3345" s="184">
        <v>1</v>
      </c>
      <c r="L3345" s="184">
        <f>'норма часов'!$H$9</f>
        <v>8313</v>
      </c>
      <c r="M3345" s="178" t="str">
        <f>CONCATENATE(H3345," ",F3345," ","*",I3345,"/",L3345,"чел.")</f>
        <v>31 шт *0,750078951/8313чел.</v>
      </c>
      <c r="N3345" s="133">
        <f t="shared" si="410"/>
        <v>13392.040967741937</v>
      </c>
      <c r="O3345" s="142">
        <f t="shared" si="409"/>
        <v>37.457538999999997</v>
      </c>
      <c r="P3345" s="93"/>
      <c r="Q3345" s="93">
        <f t="shared" si="405"/>
        <v>311384.52170699998</v>
      </c>
    </row>
    <row r="3346" spans="1:17" s="94" customFormat="1" x14ac:dyDescent="0.25">
      <c r="A3346" s="276"/>
      <c r="B3346" s="279"/>
      <c r="C3346" s="269"/>
      <c r="D3346" s="208" t="s">
        <v>111</v>
      </c>
      <c r="E3346" s="96" t="s">
        <v>48</v>
      </c>
      <c r="F3346" s="206" t="s">
        <v>26</v>
      </c>
      <c r="G3346" s="168">
        <f>MROUND(H3346*K3346*I3346/L3346,0.0000000001)</f>
        <v>2.9775779400000001E-2</v>
      </c>
      <c r="H3346" s="182">
        <f>H3156</f>
        <v>330</v>
      </c>
      <c r="I3346" s="176">
        <f t="shared" si="404"/>
        <v>0.75007895099999999</v>
      </c>
      <c r="J3346" s="182"/>
      <c r="K3346" s="184">
        <v>1</v>
      </c>
      <c r="L3346" s="184">
        <f>'норма часов'!$H$9</f>
        <v>8313</v>
      </c>
      <c r="M3346" s="178" t="str">
        <f>CONCATENATE(H3346," ",F3346," ","*",I3346,"/",L3346,"чел.")</f>
        <v>330 шт *0,750078951/8313чел.</v>
      </c>
      <c r="N3346" s="133">
        <f t="shared" si="410"/>
        <v>17624.491333333328</v>
      </c>
      <c r="O3346" s="142">
        <f t="shared" si="409"/>
        <v>524.78296599999999</v>
      </c>
      <c r="P3346" s="93"/>
      <c r="Q3346" s="93">
        <f t="shared" si="405"/>
        <v>4362520.7963579996</v>
      </c>
    </row>
    <row r="3347" spans="1:17" s="94" customFormat="1" ht="45" x14ac:dyDescent="0.25">
      <c r="A3347" s="276"/>
      <c r="B3347" s="279"/>
      <c r="C3347" s="269"/>
      <c r="D3347" s="208" t="s">
        <v>112</v>
      </c>
      <c r="E3347" s="96" t="s">
        <v>20</v>
      </c>
      <c r="F3347" s="96" t="s">
        <v>209</v>
      </c>
      <c r="G3347" s="168">
        <f t="shared" ref="G3347:G3352" si="411">MROUND(H3347*K3347*I3347/L3347,0.00000001)</f>
        <v>1.3173530000000001E-2</v>
      </c>
      <c r="H3347" s="182">
        <f>H3062</f>
        <v>73</v>
      </c>
      <c r="I3347" s="176">
        <f t="shared" si="404"/>
        <v>0.75007895099999999</v>
      </c>
      <c r="J3347" s="182"/>
      <c r="K3347" s="184">
        <v>2</v>
      </c>
      <c r="L3347" s="184">
        <f>'норма часов'!$H$9</f>
        <v>8313</v>
      </c>
      <c r="M3347" s="178" t="str">
        <f>CONCATENATE(H3347," ",F3347," ","*",I3347,"/",L3347,"чел.")</f>
        <v>73 м2 (обрабатываемая площадь) *0,750078951/8313чел.</v>
      </c>
      <c r="N3347" s="133">
        <f t="shared" si="410"/>
        <v>5928.7278082191779</v>
      </c>
      <c r="O3347" s="142">
        <f t="shared" si="409"/>
        <v>78.102273999999994</v>
      </c>
      <c r="P3347" s="93"/>
      <c r="Q3347" s="93">
        <f t="shared" si="405"/>
        <v>649264.20376199996</v>
      </c>
    </row>
    <row r="3348" spans="1:17" s="94" customFormat="1" ht="30" x14ac:dyDescent="0.25">
      <c r="A3348" s="276"/>
      <c r="B3348" s="279"/>
      <c r="C3348" s="269"/>
      <c r="D3348" s="208" t="s">
        <v>32</v>
      </c>
      <c r="E3348" s="96" t="s">
        <v>79</v>
      </c>
      <c r="F3348" s="206" t="s">
        <v>212</v>
      </c>
      <c r="G3348" s="168">
        <f t="shared" si="411"/>
        <v>6.4063000000000002E-3</v>
      </c>
      <c r="H3348" s="182">
        <f>H3063</f>
        <v>71</v>
      </c>
      <c r="I3348" s="176">
        <f t="shared" si="404"/>
        <v>0.75007895099999999</v>
      </c>
      <c r="J3348" s="182"/>
      <c r="K3348" s="184">
        <v>1</v>
      </c>
      <c r="L3348" s="184">
        <f>'норма часов'!$H$9</f>
        <v>8313</v>
      </c>
      <c r="M3348" s="178" t="str">
        <f>CONCATENATE(H3348," ",F3348," ","*",I3348,"/",L3348,"чел.")</f>
        <v>71 замеров(потребность) *0,750078951/8313чел.</v>
      </c>
      <c r="N3348" s="133">
        <f t="shared" si="410"/>
        <v>12525.485211267594</v>
      </c>
      <c r="O3348" s="142">
        <f t="shared" si="409"/>
        <v>80.242015999999992</v>
      </c>
      <c r="P3348" s="93"/>
      <c r="Q3348" s="93">
        <f t="shared" si="405"/>
        <v>667051.8790079999</v>
      </c>
    </row>
    <row r="3349" spans="1:17" s="94" customFormat="1" ht="30" x14ac:dyDescent="0.25">
      <c r="A3349" s="276"/>
      <c r="B3349" s="279"/>
      <c r="C3349" s="269"/>
      <c r="D3349" s="208" t="s">
        <v>113</v>
      </c>
      <c r="E3349" s="96" t="s">
        <v>48</v>
      </c>
      <c r="F3349" s="206" t="s">
        <v>26</v>
      </c>
      <c r="G3349" s="168">
        <f t="shared" si="411"/>
        <v>3.7896449999999998E-2</v>
      </c>
      <c r="H3349" s="182">
        <f>H3159</f>
        <v>35</v>
      </c>
      <c r="I3349" s="176">
        <f t="shared" si="404"/>
        <v>0.75007895099999999</v>
      </c>
      <c r="J3349" s="182"/>
      <c r="K3349" s="184">
        <v>12</v>
      </c>
      <c r="L3349" s="184">
        <f>'норма часов'!$H$9</f>
        <v>8313</v>
      </c>
      <c r="M3349" s="178" t="str">
        <f>CONCATENATE(H3349," ",F3349," ","в мес.","*",K3349,"мес.","*",I3349,"/",L3349,"чел.")</f>
        <v>35 шт в мес.*12мес.*0,750078951/8313чел.</v>
      </c>
      <c r="N3349" s="133">
        <f t="shared" si="410"/>
        <v>3127.7868809523811</v>
      </c>
      <c r="O3349" s="142">
        <f t="shared" si="409"/>
        <v>118.53201899999999</v>
      </c>
      <c r="P3349" s="93"/>
      <c r="Q3349" s="93">
        <f t="shared" si="405"/>
        <v>985356.67394699994</v>
      </c>
    </row>
    <row r="3350" spans="1:17" s="94" customFormat="1" x14ac:dyDescent="0.25">
      <c r="A3350" s="276"/>
      <c r="B3350" s="279"/>
      <c r="C3350" s="269"/>
      <c r="D3350" s="166" t="s">
        <v>25</v>
      </c>
      <c r="E3350" s="96" t="s">
        <v>26</v>
      </c>
      <c r="F3350" s="206" t="s">
        <v>26</v>
      </c>
      <c r="G3350" s="168">
        <f t="shared" si="411"/>
        <v>5.3776860000000003E-2</v>
      </c>
      <c r="H3350" s="182">
        <f>H3065</f>
        <v>596</v>
      </c>
      <c r="I3350" s="176">
        <f t="shared" si="404"/>
        <v>0.75007895099999999</v>
      </c>
      <c r="J3350" s="182"/>
      <c r="K3350" s="184">
        <v>1</v>
      </c>
      <c r="L3350" s="184">
        <f>'норма часов'!$H$9</f>
        <v>8313</v>
      </c>
      <c r="M3350" s="178" t="str">
        <f>CONCATENATE(H3350," ",F3350," ","*",I3350,"/",L3350,"чел.")</f>
        <v>596 шт *0,750078951/8313чел.</v>
      </c>
      <c r="N3350" s="133">
        <f t="shared" si="410"/>
        <v>434.51181208053686</v>
      </c>
      <c r="O3350" s="142">
        <f t="shared" si="409"/>
        <v>23.366681</v>
      </c>
      <c r="P3350" s="93"/>
      <c r="Q3350" s="93">
        <f t="shared" si="405"/>
        <v>194247.21915300001</v>
      </c>
    </row>
    <row r="3351" spans="1:17" s="94" customFormat="1" ht="30" x14ac:dyDescent="0.25">
      <c r="A3351" s="276"/>
      <c r="B3351" s="279"/>
      <c r="C3351" s="269"/>
      <c r="D3351" s="208" t="s">
        <v>80</v>
      </c>
      <c r="E3351" s="96" t="s">
        <v>81</v>
      </c>
      <c r="F3351" s="206" t="s">
        <v>213</v>
      </c>
      <c r="G3351" s="168">
        <f t="shared" si="411"/>
        <v>6.4063000000000002E-3</v>
      </c>
      <c r="H3351" s="182">
        <f>H3066</f>
        <v>71</v>
      </c>
      <c r="I3351" s="176">
        <f>I3349</f>
        <v>0.75007895099999999</v>
      </c>
      <c r="J3351" s="182"/>
      <c r="K3351" s="184">
        <v>1</v>
      </c>
      <c r="L3351" s="184">
        <f>'норма часов'!$H$9</f>
        <v>8313</v>
      </c>
      <c r="M3351" s="178" t="str">
        <f>CONCATENATE(H3351," ",F3351," ","*",I3351,"/",L3351,"чел.")</f>
        <v>71 отключений(потребность) *0,750078951/8313чел.</v>
      </c>
      <c r="N3351" s="133">
        <f t="shared" si="410"/>
        <v>5335.8598591549217</v>
      </c>
      <c r="O3351" s="142">
        <f t="shared" si="409"/>
        <v>34.183118999999998</v>
      </c>
      <c r="P3351" s="93"/>
      <c r="Q3351" s="93">
        <f t="shared" si="405"/>
        <v>284164.268247</v>
      </c>
    </row>
    <row r="3352" spans="1:17" s="94" customFormat="1" ht="47.25" x14ac:dyDescent="0.25">
      <c r="A3352" s="276"/>
      <c r="B3352" s="279"/>
      <c r="C3352" s="269"/>
      <c r="D3352" s="211" t="s">
        <v>305</v>
      </c>
      <c r="E3352" s="96" t="s">
        <v>28</v>
      </c>
      <c r="F3352" s="206" t="s">
        <v>312</v>
      </c>
      <c r="G3352" s="168">
        <f t="shared" si="411"/>
        <v>1.281261E-2</v>
      </c>
      <c r="H3352" s="182">
        <f>H3067</f>
        <v>71</v>
      </c>
      <c r="I3352" s="176">
        <f>I3350</f>
        <v>0.75007895099999999</v>
      </c>
      <c r="J3352" s="182"/>
      <c r="K3352" s="184">
        <v>2</v>
      </c>
      <c r="L3352" s="184">
        <f>'норма часов'!$H$9</f>
        <v>8313</v>
      </c>
      <c r="M3352" s="178" t="str">
        <f>CONCATENATE(H3352," ",F3352," ","*",I3352,"/",L3352,"чел.")</f>
        <v>71 устройство *0,750078951/8313чел.</v>
      </c>
      <c r="N3352" s="133">
        <f t="shared" si="410"/>
        <v>2964.3649999999984</v>
      </c>
      <c r="O3352" s="142">
        <f t="shared" si="409"/>
        <v>37.981252999999995</v>
      </c>
      <c r="P3352" s="93"/>
      <c r="Q3352" s="93">
        <f t="shared" si="405"/>
        <v>315738.15618899994</v>
      </c>
    </row>
    <row r="3353" spans="1:17" s="94" customFormat="1" ht="32.25" customHeight="1" x14ac:dyDescent="0.25">
      <c r="A3353" s="276"/>
      <c r="B3353" s="279"/>
      <c r="C3353" s="269"/>
      <c r="D3353" s="211" t="s">
        <v>306</v>
      </c>
      <c r="E3353" s="96" t="s">
        <v>26</v>
      </c>
      <c r="F3353" s="206" t="s">
        <v>26</v>
      </c>
      <c r="G3353" s="168">
        <f>MROUND(H3353*K3353*I3353/L3353,0.0000000001)</f>
        <v>6.4063039999999998E-3</v>
      </c>
      <c r="H3353" s="182">
        <f>H3068</f>
        <v>71</v>
      </c>
      <c r="I3353" s="176">
        <f>I3351</f>
        <v>0.75007895099999999</v>
      </c>
      <c r="J3353" s="182"/>
      <c r="K3353" s="184">
        <v>1</v>
      </c>
      <c r="L3353" s="184">
        <f>'норма часов'!$H$9</f>
        <v>8313</v>
      </c>
      <c r="M3353" s="178" t="str">
        <f>CONCATENATE(H3353," ",F3353," ","*",I3353,"/",L3353,"чел.")</f>
        <v>71 шт *0,750078951/8313чел.</v>
      </c>
      <c r="N3353" s="133">
        <f t="shared" si="410"/>
        <v>6640.1699999999964</v>
      </c>
      <c r="O3353" s="142">
        <f t="shared" si="409"/>
        <v>42.538947999999998</v>
      </c>
      <c r="P3353" s="93"/>
      <c r="Q3353" s="93">
        <f t="shared" si="405"/>
        <v>353626.27472399996</v>
      </c>
    </row>
    <row r="3354" spans="1:17" s="94" customFormat="1" ht="31.5" x14ac:dyDescent="0.25">
      <c r="A3354" s="276"/>
      <c r="B3354" s="279"/>
      <c r="C3354" s="269"/>
      <c r="D3354" s="209" t="s">
        <v>307</v>
      </c>
      <c r="E3354" s="96" t="s">
        <v>26</v>
      </c>
      <c r="F3354" s="206" t="s">
        <v>26</v>
      </c>
      <c r="G3354" s="168">
        <f>MROUND(H3354*K3354*I3354/L3354,0.00000001)</f>
        <v>6.4063000000000002E-3</v>
      </c>
      <c r="H3354" s="182">
        <f>$H$1605</f>
        <v>71</v>
      </c>
      <c r="I3354" s="176">
        <f>I3349</f>
        <v>0.75007895099999999</v>
      </c>
      <c r="J3354" s="182"/>
      <c r="K3354" s="184">
        <v>1</v>
      </c>
      <c r="L3354" s="184">
        <f>'норма часов'!$H$9</f>
        <v>8313</v>
      </c>
      <c r="M3354" s="178" t="str">
        <f>CONCATENATE(H3354," ",F3354," ","в мес.","*",K3354,"мес.","*",I3354,"/",L3354,"чел.")</f>
        <v>71 шт в мес.*1мес.*0,750078951/8313чел.</v>
      </c>
      <c r="N3354" s="133">
        <f>$N$3069</f>
        <v>11976.029859154949</v>
      </c>
      <c r="O3354" s="142">
        <f t="shared" si="409"/>
        <v>76.722039999999993</v>
      </c>
      <c r="P3354" s="93"/>
      <c r="Q3354" s="93">
        <f t="shared" si="405"/>
        <v>637790.31851999997</v>
      </c>
    </row>
    <row r="3355" spans="1:17" s="94" customFormat="1" ht="63" x14ac:dyDescent="0.25">
      <c r="A3355" s="276"/>
      <c r="B3355" s="279"/>
      <c r="C3355" s="269"/>
      <c r="D3355" s="211" t="s">
        <v>308</v>
      </c>
      <c r="E3355" s="96" t="s">
        <v>26</v>
      </c>
      <c r="F3355" s="206" t="s">
        <v>26</v>
      </c>
      <c r="G3355" s="168">
        <f>MROUND(H3355*K3355*I3355/L3355,0.00000001)</f>
        <v>9.0230000000000009E-5</v>
      </c>
      <c r="H3355" s="182">
        <f>$H$3070</f>
        <v>1</v>
      </c>
      <c r="I3355" s="176">
        <f>I3350</f>
        <v>0.75007895099999999</v>
      </c>
      <c r="J3355" s="182"/>
      <c r="K3355" s="184">
        <v>1</v>
      </c>
      <c r="L3355" s="184">
        <f>'норма часов'!$H$9</f>
        <v>8313</v>
      </c>
      <c r="M3355" s="178" t="str">
        <f>CONCATENATE(H3355," ",F3355," ","в год","*",K3355," раз в год","*",I3355,"/",L3355,"чел.")</f>
        <v>1 шт в год*1 раз в год*0,750078951/8313чел.</v>
      </c>
      <c r="N3355" s="133">
        <f>$N$3070</f>
        <v>35572.370000000003</v>
      </c>
      <c r="O3355" s="142">
        <f t="shared" si="409"/>
        <v>3.209695</v>
      </c>
      <c r="P3355" s="93"/>
      <c r="Q3355" s="93">
        <f t="shared" si="405"/>
        <v>26682.194534999999</v>
      </c>
    </row>
    <row r="3356" spans="1:17" s="94" customFormat="1" ht="45" x14ac:dyDescent="0.25">
      <c r="A3356" s="276"/>
      <c r="B3356" s="279"/>
      <c r="C3356" s="269"/>
      <c r="D3356" s="208" t="s">
        <v>33</v>
      </c>
      <c r="E3356" s="96" t="s">
        <v>28</v>
      </c>
      <c r="F3356" s="206" t="s">
        <v>26</v>
      </c>
      <c r="G3356" s="168">
        <f>MROUND(H3356*K3356*I3356/L3356,0.00000001)</f>
        <v>7.6875650000000004E-2</v>
      </c>
      <c r="H3356" s="182">
        <f>H3071</f>
        <v>71</v>
      </c>
      <c r="I3356" s="176">
        <f>I3352</f>
        <v>0.75007895099999999</v>
      </c>
      <c r="J3356" s="182"/>
      <c r="K3356" s="184">
        <v>12</v>
      </c>
      <c r="L3356" s="184">
        <f>'норма часов'!$H$9</f>
        <v>8313</v>
      </c>
      <c r="M3356" s="178" t="str">
        <f>CONCATENATE(H3356," ",F3356," ","в мес.","*",K3356,"мес.","*",I3356,"/",L3356,"чел.")</f>
        <v>71 шт в мес.*12мес.*0,750078951/8313чел.</v>
      </c>
      <c r="N3356" s="133">
        <f>N3071</f>
        <v>2608.6424999999977</v>
      </c>
      <c r="O3356" s="142">
        <f t="shared" si="409"/>
        <v>200.541088</v>
      </c>
      <c r="P3356" s="93"/>
      <c r="Q3356" s="93">
        <f t="shared" si="405"/>
        <v>1667098.064544</v>
      </c>
    </row>
    <row r="3357" spans="1:17" s="94" customFormat="1" ht="28.5" x14ac:dyDescent="0.25">
      <c r="A3357" s="276"/>
      <c r="B3357" s="279"/>
      <c r="C3357" s="201" t="s">
        <v>256</v>
      </c>
      <c r="D3357" s="208"/>
      <c r="E3357" s="96"/>
      <c r="F3357" s="206"/>
      <c r="G3357" s="168"/>
      <c r="H3357" s="182"/>
      <c r="I3357" s="176"/>
      <c r="J3357" s="182"/>
      <c r="K3357" s="184"/>
      <c r="L3357" s="184"/>
      <c r="M3357" s="178"/>
      <c r="N3357" s="133"/>
      <c r="O3357" s="140">
        <f>SUM(O3336:O3356)</f>
        <v>2079.5240019999997</v>
      </c>
      <c r="P3357" s="93"/>
      <c r="Q3357" s="93">
        <f t="shared" si="405"/>
        <v>0</v>
      </c>
    </row>
    <row r="3358" spans="1:17" s="94" customFormat="1" x14ac:dyDescent="0.25">
      <c r="A3358" s="276"/>
      <c r="B3358" s="279"/>
      <c r="C3358" s="198" t="s">
        <v>65</v>
      </c>
      <c r="D3358" s="208" t="s">
        <v>115</v>
      </c>
      <c r="E3358" s="96" t="s">
        <v>116</v>
      </c>
      <c r="F3358" s="206" t="s">
        <v>214</v>
      </c>
      <c r="G3358" s="168">
        <f>MROUND(H3358*K3358*I3358/L3358,0.0000000001)</f>
        <v>6.4063039999999998E-3</v>
      </c>
      <c r="H3358" s="182">
        <f t="shared" ref="H3358:H3363" si="412">H3073</f>
        <v>71</v>
      </c>
      <c r="I3358" s="176">
        <f>I3356</f>
        <v>0.75007895099999999</v>
      </c>
      <c r="J3358" s="182"/>
      <c r="K3358" s="184">
        <v>1</v>
      </c>
      <c r="L3358" s="184">
        <f>'норма часов'!$H$9</f>
        <v>8313</v>
      </c>
      <c r="M3358" s="178" t="str">
        <f>CONCATENATE(H3358," ",F3358," ","*",I3358,"/",L3358,"чел.")</f>
        <v>71 учреждений *0,750078951/8313чел.</v>
      </c>
      <c r="N3358" s="133">
        <f t="shared" ref="N3358:N3367" si="413">N3073</f>
        <v>61698.591549295772</v>
      </c>
      <c r="O3358" s="142">
        <f t="shared" ref="O3358:O3365" si="414">MROUND(G3358*N3358,0.000001)</f>
        <v>395.25993399999999</v>
      </c>
      <c r="P3358" s="93"/>
      <c r="Q3358" s="93">
        <f t="shared" si="405"/>
        <v>3285795.831342</v>
      </c>
    </row>
    <row r="3359" spans="1:17" s="94" customFormat="1" x14ac:dyDescent="0.25">
      <c r="A3359" s="276"/>
      <c r="B3359" s="279"/>
      <c r="C3359" s="269" t="s">
        <v>66</v>
      </c>
      <c r="D3359" s="208" t="s">
        <v>34</v>
      </c>
      <c r="E3359" s="96" t="s">
        <v>47</v>
      </c>
      <c r="F3359" s="206" t="s">
        <v>215</v>
      </c>
      <c r="G3359" s="168">
        <f>MROUND(H3359*K3359*I3359/L3359,0.000000001)</f>
        <v>7.6875649000000004E-2</v>
      </c>
      <c r="H3359" s="182">
        <f t="shared" si="412"/>
        <v>71</v>
      </c>
      <c r="I3359" s="176">
        <f t="shared" si="404"/>
        <v>0.75007895099999999</v>
      </c>
      <c r="J3359" s="182"/>
      <c r="K3359" s="184">
        <v>12</v>
      </c>
      <c r="L3359" s="184">
        <f>'норма часов'!$H$9</f>
        <v>8313</v>
      </c>
      <c r="M3359" s="178" t="str">
        <f>CONCATENATE(H3359," ",F3359," ","в мес.","*",K3359,"мес.","*",I3359,"/",L3359,"чел.")</f>
        <v>71 зданий в мес.*12мес.*0,750078951/8313чел.</v>
      </c>
      <c r="N3359" s="133">
        <f t="shared" si="413"/>
        <v>5107.0066549295807</v>
      </c>
      <c r="O3359" s="142">
        <f t="shared" si="414"/>
        <v>392.60445099999998</v>
      </c>
      <c r="P3359" s="93"/>
      <c r="Q3359" s="93">
        <f t="shared" si="405"/>
        <v>3263720.8011630001</v>
      </c>
    </row>
    <row r="3360" spans="1:17" s="94" customFormat="1" x14ac:dyDescent="0.25">
      <c r="A3360" s="276"/>
      <c r="B3360" s="279"/>
      <c r="C3360" s="269"/>
      <c r="D3360" s="208" t="s">
        <v>117</v>
      </c>
      <c r="E3360" s="96" t="s">
        <v>19</v>
      </c>
      <c r="F3360" s="206" t="s">
        <v>216</v>
      </c>
      <c r="G3360" s="168">
        <f t="shared" ref="G3360:G3365" si="415">MROUND(H3360*K3360*I3360/L3360,0.00000001)</f>
        <v>0.22449133000000002</v>
      </c>
      <c r="H3360" s="182">
        <f t="shared" si="412"/>
        <v>2488</v>
      </c>
      <c r="I3360" s="176">
        <f t="shared" si="404"/>
        <v>0.75007895099999999</v>
      </c>
      <c r="J3360" s="182"/>
      <c r="K3360" s="184">
        <v>1</v>
      </c>
      <c r="L3360" s="184">
        <f>'норма часов'!$H$9</f>
        <v>8313</v>
      </c>
      <c r="M3360" s="178" t="str">
        <f>CONCATENATE(H3360," ",F3360," ","*",I3360,"/",L3360,"чел.")</f>
        <v>2488 чел. в год *0,750078951/8313чел.</v>
      </c>
      <c r="N3360" s="133">
        <f t="shared" si="413"/>
        <v>2015.7675361736331</v>
      </c>
      <c r="O3360" s="142">
        <f t="shared" si="414"/>
        <v>452.522335</v>
      </c>
      <c r="P3360" s="93"/>
      <c r="Q3360" s="93">
        <f t="shared" si="405"/>
        <v>3761818.1708550001</v>
      </c>
    </row>
    <row r="3361" spans="1:17" s="94" customFormat="1" ht="30" x14ac:dyDescent="0.25">
      <c r="A3361" s="276"/>
      <c r="B3361" s="279"/>
      <c r="C3361" s="269"/>
      <c r="D3361" s="208" t="s">
        <v>39</v>
      </c>
      <c r="E3361" s="96" t="s">
        <v>44</v>
      </c>
      <c r="F3361" s="206" t="s">
        <v>217</v>
      </c>
      <c r="G3361" s="168">
        <f t="shared" si="415"/>
        <v>6.31607E-3</v>
      </c>
      <c r="H3361" s="182">
        <f t="shared" si="412"/>
        <v>70</v>
      </c>
      <c r="I3361" s="176">
        <f t="shared" ref="I3361:I3377" si="416">I3360</f>
        <v>0.75007895099999999</v>
      </c>
      <c r="J3361" s="182"/>
      <c r="K3361" s="184">
        <v>1</v>
      </c>
      <c r="L3361" s="184">
        <f>'норма часов'!$H$9</f>
        <v>8313</v>
      </c>
      <c r="M3361" s="178" t="str">
        <f>CONCATENATE(H3361," ",F3361," (по 1 ЭЦП на 1 учреждение. Срок сертификата ЭЦП 1 год) ","*",I3361,"/",L3361,"чел.")</f>
        <v>70 ЭЦП (по 1 ЭЦП на 1 учреждение. Срок сертификата ЭЦП 1 год) *0,750078951/8313чел.</v>
      </c>
      <c r="N3361" s="133">
        <f t="shared" si="413"/>
        <v>8423.5399999999972</v>
      </c>
      <c r="O3361" s="142">
        <f t="shared" si="414"/>
        <v>53.203668</v>
      </c>
      <c r="P3361" s="93"/>
      <c r="Q3361" s="93">
        <f t="shared" si="405"/>
        <v>442282.092084</v>
      </c>
    </row>
    <row r="3362" spans="1:17" s="94" customFormat="1" ht="30" x14ac:dyDescent="0.25">
      <c r="A3362" s="276"/>
      <c r="B3362" s="279"/>
      <c r="C3362" s="269"/>
      <c r="D3362" s="208" t="s">
        <v>37</v>
      </c>
      <c r="E3362" s="96" t="s">
        <v>42</v>
      </c>
      <c r="F3362" s="206" t="s">
        <v>218</v>
      </c>
      <c r="G3362" s="168">
        <f t="shared" si="415"/>
        <v>6.31607E-3</v>
      </c>
      <c r="H3362" s="182">
        <f t="shared" si="412"/>
        <v>70</v>
      </c>
      <c r="I3362" s="176">
        <f t="shared" si="416"/>
        <v>0.75007895099999999</v>
      </c>
      <c r="J3362" s="182"/>
      <c r="K3362" s="184">
        <v>1</v>
      </c>
      <c r="L3362" s="184">
        <f>'норма часов'!$H$9</f>
        <v>8313</v>
      </c>
      <c r="M3362" s="178" t="str">
        <f>CONCATENATE(H3362," ",F3362," (по 1 отчету на 1 учреждение) ","*",I3362,"/",L3362,"чел.")</f>
        <v>70 отчетов (по 1 отчету на 1 учреждение) *0,750078951/8313чел.</v>
      </c>
      <c r="N3362" s="133">
        <f t="shared" si="413"/>
        <v>7114.4699999999866</v>
      </c>
      <c r="O3362" s="142">
        <f t="shared" si="414"/>
        <v>44.935490999999999</v>
      </c>
      <c r="P3362" s="93"/>
      <c r="Q3362" s="93">
        <f t="shared" si="405"/>
        <v>373548.736683</v>
      </c>
    </row>
    <row r="3363" spans="1:17" s="94" customFormat="1" ht="30" x14ac:dyDescent="0.25">
      <c r="A3363" s="276"/>
      <c r="B3363" s="279"/>
      <c r="C3363" s="269"/>
      <c r="D3363" s="208" t="s">
        <v>38</v>
      </c>
      <c r="E3363" s="96" t="s">
        <v>43</v>
      </c>
      <c r="F3363" s="206" t="s">
        <v>219</v>
      </c>
      <c r="G3363" s="168">
        <f t="shared" si="415"/>
        <v>3.3024049999999999E-2</v>
      </c>
      <c r="H3363" s="182">
        <f t="shared" si="412"/>
        <v>366</v>
      </c>
      <c r="I3363" s="176">
        <f t="shared" si="416"/>
        <v>0.75007895099999999</v>
      </c>
      <c r="J3363" s="182"/>
      <c r="K3363" s="184">
        <v>1</v>
      </c>
      <c r="L3363" s="184">
        <f>'норма часов'!$H$9</f>
        <v>8313</v>
      </c>
      <c r="M3363" s="178" t="str">
        <f>CONCATENATE(H3363," ",F3363," (заявленная потребность руководителями учреждений) ","*",I3363,"/",L3363,"чел.")</f>
        <v>366 мест (заявленная потребность руководителями учреждений) *0,750078951/8313чел.</v>
      </c>
      <c r="N3363" s="133">
        <f t="shared" si="413"/>
        <v>1185.7457103825129</v>
      </c>
      <c r="O3363" s="142">
        <f t="shared" si="414"/>
        <v>39.158125999999996</v>
      </c>
      <c r="P3363" s="93"/>
      <c r="Q3363" s="93">
        <f t="shared" si="405"/>
        <v>325521.50143799995</v>
      </c>
    </row>
    <row r="3364" spans="1:17" s="94" customFormat="1" x14ac:dyDescent="0.25">
      <c r="A3364" s="276"/>
      <c r="B3364" s="279"/>
      <c r="C3364" s="269"/>
      <c r="D3364" s="208" t="s">
        <v>118</v>
      </c>
      <c r="E3364" s="96" t="s">
        <v>19</v>
      </c>
      <c r="F3364" s="206" t="s">
        <v>19</v>
      </c>
      <c r="G3364" s="168">
        <f t="shared" si="415"/>
        <v>0.22449133000000002</v>
      </c>
      <c r="H3364" s="182">
        <f>H3269</f>
        <v>2488</v>
      </c>
      <c r="I3364" s="176">
        <f t="shared" si="416"/>
        <v>0.75007895099999999</v>
      </c>
      <c r="J3364" s="182"/>
      <c r="K3364" s="184">
        <v>1</v>
      </c>
      <c r="L3364" s="184">
        <f>'норма часов'!$H$9</f>
        <v>8313</v>
      </c>
      <c r="M3364" s="178" t="str">
        <f>CONCATENATE(H3364," ",F3364," ","*",I3364,"/",L3364,"чел.")</f>
        <v>2488 чел. *0,750078951/8313чел.</v>
      </c>
      <c r="N3364" s="133">
        <f t="shared" si="413"/>
        <v>533.58550241157548</v>
      </c>
      <c r="O3364" s="142">
        <f t="shared" si="414"/>
        <v>119.785319</v>
      </c>
      <c r="P3364" s="93"/>
      <c r="Q3364" s="93">
        <f t="shared" si="405"/>
        <v>995775.35684699996</v>
      </c>
    </row>
    <row r="3365" spans="1:17" s="94" customFormat="1" ht="30" x14ac:dyDescent="0.25">
      <c r="A3365" s="276"/>
      <c r="B3365" s="279"/>
      <c r="C3365" s="269"/>
      <c r="D3365" s="208" t="s">
        <v>35</v>
      </c>
      <c r="E3365" s="96" t="s">
        <v>19</v>
      </c>
      <c r="F3365" s="206" t="s">
        <v>19</v>
      </c>
      <c r="G3365" s="168">
        <f t="shared" si="415"/>
        <v>1.6421789999999999E-2</v>
      </c>
      <c r="H3365" s="182">
        <f t="shared" ref="H3365:H3370" si="417">H3080</f>
        <v>182</v>
      </c>
      <c r="I3365" s="176">
        <f t="shared" si="416"/>
        <v>0.75007895099999999</v>
      </c>
      <c r="J3365" s="182"/>
      <c r="K3365" s="184">
        <v>1</v>
      </c>
      <c r="L3365" s="184">
        <f>'норма часов'!$H$9</f>
        <v>8313</v>
      </c>
      <c r="M3365" s="178" t="str">
        <f>CONCATENATE(H3365," ",F3365," (заявленная потребность руководителями учреждений) ","*",I3365,"/",L3365,"чел.")</f>
        <v>182 чел. (заявленная потребность руководителями учреждений) *0,750078951/8313чел.</v>
      </c>
      <c r="N3365" s="133">
        <f t="shared" si="413"/>
        <v>830.02208791208784</v>
      </c>
      <c r="O3365" s="142">
        <f t="shared" si="414"/>
        <v>13.630447999999999</v>
      </c>
      <c r="P3365" s="93"/>
      <c r="Q3365" s="93">
        <f t="shared" si="405"/>
        <v>113309.91422399999</v>
      </c>
    </row>
    <row r="3366" spans="1:17" s="94" customFormat="1" ht="30" x14ac:dyDescent="0.25">
      <c r="A3366" s="276"/>
      <c r="B3366" s="279"/>
      <c r="C3366" s="269"/>
      <c r="D3366" s="208" t="s">
        <v>36</v>
      </c>
      <c r="E3366" s="96" t="s">
        <v>19</v>
      </c>
      <c r="F3366" s="206" t="s">
        <v>19</v>
      </c>
      <c r="G3366" s="168">
        <f>MROUND(H3366*K3366*I3366/L3366,0.000000001)</f>
        <v>1.3805134E-2</v>
      </c>
      <c r="H3366" s="182">
        <f t="shared" si="417"/>
        <v>153</v>
      </c>
      <c r="I3366" s="176">
        <f t="shared" si="416"/>
        <v>0.75007895099999999</v>
      </c>
      <c r="J3366" s="182"/>
      <c r="K3366" s="184">
        <v>1</v>
      </c>
      <c r="L3366" s="184">
        <f>'норма часов'!$H$9</f>
        <v>8313</v>
      </c>
      <c r="M3366" s="178" t="str">
        <f>CONCATENATE(H3366," ",F3366," (заявленная потребность руководителями учреждений) ","*",I3366,"/",L3366,"чел.")</f>
        <v>153 чел. (заявленная потребность руководителями учреждений) *0,750078951/8313чел.</v>
      </c>
      <c r="N3366" s="133">
        <f t="shared" si="413"/>
        <v>1778.6194771241812</v>
      </c>
      <c r="O3366" s="142">
        <f>MROUND(G3366*N3366,0.000001)</f>
        <v>24.554079999999999</v>
      </c>
      <c r="P3366" s="93"/>
      <c r="Q3366" s="93">
        <f t="shared" si="405"/>
        <v>204118.06703999999</v>
      </c>
    </row>
    <row r="3367" spans="1:17" s="94" customFormat="1" ht="30" x14ac:dyDescent="0.25">
      <c r="A3367" s="276"/>
      <c r="B3367" s="279"/>
      <c r="C3367" s="269"/>
      <c r="D3367" s="208" t="s">
        <v>119</v>
      </c>
      <c r="E3367" s="96" t="s">
        <v>19</v>
      </c>
      <c r="F3367" s="206" t="s">
        <v>19</v>
      </c>
      <c r="G3367" s="168">
        <f>MROUND(H3367*K3367*I3367/L3367,0.000001)</f>
        <v>1.0376E-2</v>
      </c>
      <c r="H3367" s="182">
        <f t="shared" si="417"/>
        <v>115</v>
      </c>
      <c r="I3367" s="176">
        <f t="shared" si="416"/>
        <v>0.75007895099999999</v>
      </c>
      <c r="J3367" s="182"/>
      <c r="K3367" s="184">
        <v>1</v>
      </c>
      <c r="L3367" s="184">
        <f>'норма часов'!$H$9</f>
        <v>8313</v>
      </c>
      <c r="M3367" s="178" t="str">
        <f>CONCATENATE(H3367," ",F3367," (заявленная потребность руководителями учреждений) ","*",I3367,"/",L3367,"чел.")</f>
        <v>115 чел. (заявленная потребность руководителями учреждений) *0,750078951/8313чел.</v>
      </c>
      <c r="N3367" s="133">
        <f t="shared" si="413"/>
        <v>3794.3864347826106</v>
      </c>
      <c r="O3367" s="142">
        <f t="shared" ref="O3367:O3372" si="418">MROUND(G3367*N3367,0.000001)</f>
        <v>39.370553999999998</v>
      </c>
      <c r="P3367" s="93"/>
      <c r="Q3367" s="93">
        <f t="shared" si="405"/>
        <v>327287.41540200001</v>
      </c>
    </row>
    <row r="3368" spans="1:17" s="94" customFormat="1" ht="31.5" x14ac:dyDescent="0.25">
      <c r="A3368" s="276"/>
      <c r="B3368" s="279"/>
      <c r="C3368" s="269"/>
      <c r="D3368" s="211" t="s">
        <v>309</v>
      </c>
      <c r="E3368" s="96" t="s">
        <v>19</v>
      </c>
      <c r="F3368" s="206" t="s">
        <v>19</v>
      </c>
      <c r="G3368" s="168">
        <f>MROUND(H3368*K3368*I3368/L3368,0.000001)</f>
        <v>0.224491</v>
      </c>
      <c r="H3368" s="182">
        <f t="shared" si="417"/>
        <v>2488</v>
      </c>
      <c r="I3368" s="176">
        <f t="shared" si="416"/>
        <v>0.75007895099999999</v>
      </c>
      <c r="J3368" s="182"/>
      <c r="K3368" s="184">
        <v>1</v>
      </c>
      <c r="L3368" s="184">
        <f>'норма часов'!$H$9</f>
        <v>8313</v>
      </c>
      <c r="M3368" s="178" t="str">
        <f>CONCATENATE(H3368," ",F3368," (заявленная потребность руководителями учреждений) ","*",I3368,"/",L3368,"чел.")</f>
        <v>2488 чел. (заявленная потребность руководителями учреждений) *0,750078951/8313чел.</v>
      </c>
      <c r="N3368" s="133">
        <f>$N$3083</f>
        <v>592.87280948553052</v>
      </c>
      <c r="O3368" s="142">
        <f t="shared" si="418"/>
        <v>133.09460999999999</v>
      </c>
      <c r="P3368" s="93"/>
      <c r="Q3368" s="93">
        <f t="shared" si="405"/>
        <v>1106415.4929299999</v>
      </c>
    </row>
    <row r="3369" spans="1:17" s="94" customFormat="1" x14ac:dyDescent="0.25">
      <c r="A3369" s="276"/>
      <c r="B3369" s="279"/>
      <c r="C3369" s="269"/>
      <c r="D3369" s="166"/>
      <c r="E3369" s="166"/>
      <c r="F3369" s="206"/>
      <c r="G3369" s="168"/>
      <c r="H3369" s="182">
        <f t="shared" si="417"/>
        <v>0</v>
      </c>
      <c r="I3369" s="176">
        <f t="shared" si="416"/>
        <v>0.75007895099999999</v>
      </c>
      <c r="J3369" s="182"/>
      <c r="K3369" s="184">
        <v>1</v>
      </c>
      <c r="L3369" s="184">
        <f>'норма часов'!$H$9</f>
        <v>8313</v>
      </c>
      <c r="M3369" s="178"/>
      <c r="N3369" s="133">
        <f>N3084</f>
        <v>0</v>
      </c>
      <c r="O3369" s="142">
        <f t="shared" si="418"/>
        <v>0</v>
      </c>
      <c r="P3369" s="93"/>
      <c r="Q3369" s="93">
        <f t="shared" ref="Q3369:Q3421" si="419">O3369*L3369</f>
        <v>0</v>
      </c>
    </row>
    <row r="3370" spans="1:17" s="94" customFormat="1" x14ac:dyDescent="0.25">
      <c r="A3370" s="276"/>
      <c r="B3370" s="279"/>
      <c r="C3370" s="269"/>
      <c r="D3370" s="166" t="s">
        <v>287</v>
      </c>
      <c r="E3370" s="166" t="s">
        <v>26</v>
      </c>
      <c r="F3370" s="206" t="s">
        <v>26</v>
      </c>
      <c r="G3370" s="168">
        <f>MROUND(H3370*K3370*I3370/L3370,0.00000001)</f>
        <v>6.31607E-3</v>
      </c>
      <c r="H3370" s="182">
        <f t="shared" si="417"/>
        <v>70</v>
      </c>
      <c r="I3370" s="176">
        <f t="shared" si="416"/>
        <v>0.75007895099999999</v>
      </c>
      <c r="J3370" s="182"/>
      <c r="K3370" s="184">
        <v>1</v>
      </c>
      <c r="L3370" s="184">
        <f>'норма часов'!$H$9</f>
        <v>8313</v>
      </c>
      <c r="M3370" s="178" t="str">
        <f>CONCATENATE(H3370," ",F3370," ","*",I3370,"/",L3370,"чел.")</f>
        <v>70 шт *0,750078951/8313чел.</v>
      </c>
      <c r="N3370" s="133">
        <f>N3085</f>
        <v>70990.589999999924</v>
      </c>
      <c r="O3370" s="142">
        <f t="shared" si="418"/>
        <v>448.38153599999998</v>
      </c>
      <c r="P3370" s="93"/>
      <c r="Q3370" s="93">
        <f t="shared" si="419"/>
        <v>3727395.7087679999</v>
      </c>
    </row>
    <row r="3371" spans="1:17" s="94" customFormat="1" x14ac:dyDescent="0.25">
      <c r="A3371" s="276"/>
      <c r="B3371" s="279"/>
      <c r="C3371" s="269"/>
      <c r="D3371" s="166" t="s">
        <v>284</v>
      </c>
      <c r="E3371" s="166" t="s">
        <v>26</v>
      </c>
      <c r="F3371" s="206" t="s">
        <v>26</v>
      </c>
      <c r="G3371" s="168">
        <f>MROUND(H3371*K3371*I3371/L3371,0.00000001)</f>
        <v>6.31607E-3</v>
      </c>
      <c r="H3371" s="182">
        <f>$H$3086</f>
        <v>70</v>
      </c>
      <c r="I3371" s="176">
        <f t="shared" si="416"/>
        <v>0.75007895099999999</v>
      </c>
      <c r="J3371" s="182"/>
      <c r="K3371" s="184">
        <v>1</v>
      </c>
      <c r="L3371" s="184">
        <f>'норма часов'!$H$9</f>
        <v>8313</v>
      </c>
      <c r="M3371" s="178" t="str">
        <f>CONCATENATE(H3371," ",F3371," ","*",I3371,"/",L3371,"чел.")</f>
        <v>70 шт *0,750078951/8313чел.</v>
      </c>
      <c r="N3371" s="133">
        <f>$N$3086</f>
        <v>24000</v>
      </c>
      <c r="O3371" s="142">
        <f t="shared" si="418"/>
        <v>151.58568</v>
      </c>
      <c r="P3371" s="93"/>
      <c r="Q3371" s="93">
        <f t="shared" si="419"/>
        <v>1260131.7578399999</v>
      </c>
    </row>
    <row r="3372" spans="1:17" s="94" customFormat="1" x14ac:dyDescent="0.25">
      <c r="A3372" s="276"/>
      <c r="B3372" s="279"/>
      <c r="C3372" s="269"/>
      <c r="D3372" s="208" t="s">
        <v>121</v>
      </c>
      <c r="E3372" s="96" t="s">
        <v>122</v>
      </c>
      <c r="F3372" s="206" t="s">
        <v>220</v>
      </c>
      <c r="G3372" s="168">
        <f>MROUND(H3372*K3372*I3372/L3372,0.00000001)</f>
        <v>6.31607E-3</v>
      </c>
      <c r="H3372" s="182">
        <f>H3087</f>
        <v>70</v>
      </c>
      <c r="I3372" s="176">
        <f>I3368</f>
        <v>0.75007895099999999</v>
      </c>
      <c r="J3372" s="182"/>
      <c r="K3372" s="184">
        <v>1</v>
      </c>
      <c r="L3372" s="184">
        <f>'норма часов'!$H$9</f>
        <v>8313</v>
      </c>
      <c r="M3372" s="178" t="str">
        <f>CONCATENATE(H3372," ",F3372," ","*",I3372,"/",L3372,"чел.")</f>
        <v>70 сайтов *0,750078951/8313чел.</v>
      </c>
      <c r="N3372" s="133">
        <f>N3087</f>
        <v>6165.8800000000037</v>
      </c>
      <c r="O3372" s="142">
        <f t="shared" si="418"/>
        <v>38.944130000000001</v>
      </c>
      <c r="P3372" s="93"/>
      <c r="Q3372" s="93">
        <f t="shared" si="419"/>
        <v>323742.55268999998</v>
      </c>
    </row>
    <row r="3373" spans="1:17" s="94" customFormat="1" x14ac:dyDescent="0.25">
      <c r="A3373" s="276"/>
      <c r="B3373" s="279"/>
      <c r="C3373" s="201" t="s">
        <v>257</v>
      </c>
      <c r="D3373" s="208"/>
      <c r="E3373" s="96"/>
      <c r="F3373" s="206"/>
      <c r="G3373" s="168"/>
      <c r="H3373" s="182"/>
      <c r="I3373" s="176"/>
      <c r="J3373" s="182"/>
      <c r="K3373" s="184"/>
      <c r="L3373" s="184"/>
      <c r="M3373" s="178"/>
      <c r="N3373" s="133"/>
      <c r="O3373" s="140">
        <f>SUM(O3359:O3372)</f>
        <v>1951.7704279999998</v>
      </c>
      <c r="P3373" s="93"/>
      <c r="Q3373" s="93">
        <f t="shared" si="419"/>
        <v>0</v>
      </c>
    </row>
    <row r="3374" spans="1:17" s="94" customFormat="1" x14ac:dyDescent="0.25">
      <c r="A3374" s="276"/>
      <c r="B3374" s="279"/>
      <c r="C3374" s="198" t="s">
        <v>207</v>
      </c>
      <c r="D3374" s="166"/>
      <c r="E3374" s="166"/>
      <c r="F3374" s="210"/>
      <c r="G3374" s="168"/>
      <c r="H3374" s="182">
        <f>H3089</f>
        <v>0</v>
      </c>
      <c r="I3374" s="176">
        <f>I3372</f>
        <v>0.75007895099999999</v>
      </c>
      <c r="J3374" s="182"/>
      <c r="K3374" s="184">
        <v>12</v>
      </c>
      <c r="L3374" s="184">
        <f>'норма часов'!$H$9</f>
        <v>8313</v>
      </c>
      <c r="M3374" s="178"/>
      <c r="N3374" s="133"/>
      <c r="O3374" s="142">
        <f>MROUND(G3374*N3374,0.000001)</f>
        <v>0</v>
      </c>
      <c r="P3374" s="93"/>
      <c r="Q3374" s="93">
        <f t="shared" si="419"/>
        <v>0</v>
      </c>
    </row>
    <row r="3375" spans="1:17" s="94" customFormat="1" ht="30" x14ac:dyDescent="0.25">
      <c r="A3375" s="276"/>
      <c r="B3375" s="279"/>
      <c r="C3375" s="198" t="s">
        <v>67</v>
      </c>
      <c r="D3375" s="166" t="s">
        <v>124</v>
      </c>
      <c r="E3375" s="193" t="s">
        <v>26</v>
      </c>
      <c r="F3375" s="181" t="s">
        <v>26</v>
      </c>
      <c r="G3375" s="168">
        <f>MROUND(H3375*K3375*I3375/L3375,0.0000001)</f>
        <v>1.62413E-2</v>
      </c>
      <c r="H3375" s="171">
        <f>H3090</f>
        <v>180</v>
      </c>
      <c r="I3375" s="176">
        <f t="shared" si="416"/>
        <v>0.75007895099999999</v>
      </c>
      <c r="J3375" s="182"/>
      <c r="K3375" s="184">
        <v>1</v>
      </c>
      <c r="L3375" s="184">
        <f>'норма часов'!$H$9</f>
        <v>8313</v>
      </c>
      <c r="M3375" s="178" t="str">
        <f>CONCATENATE(H3375," ",F3375," ","*",I3375,"/",L3375,"чел.")</f>
        <v>180 шт *0,750078951/8313чел.</v>
      </c>
      <c r="N3375" s="133">
        <f>N3090</f>
        <v>2331.9664444444447</v>
      </c>
      <c r="O3375" s="142">
        <f>MROUND(G3375*N3375,0.000001)</f>
        <v>37.874167</v>
      </c>
      <c r="P3375" s="93"/>
      <c r="Q3375" s="93">
        <f t="shared" si="419"/>
        <v>314847.95027099998</v>
      </c>
    </row>
    <row r="3376" spans="1:17" s="94" customFormat="1" x14ac:dyDescent="0.25">
      <c r="A3376" s="276"/>
      <c r="B3376" s="279"/>
      <c r="C3376" s="269" t="s">
        <v>226</v>
      </c>
      <c r="D3376" s="166" t="s">
        <v>40</v>
      </c>
      <c r="E3376" s="180" t="s">
        <v>26</v>
      </c>
      <c r="F3376" s="180" t="s">
        <v>48</v>
      </c>
      <c r="G3376" s="168">
        <f>MROUND(H3376*K3376*I3376/L3376,0.000001)</f>
        <v>2.5624999999999998E-2</v>
      </c>
      <c r="H3376" s="171">
        <f>H3091</f>
        <v>284</v>
      </c>
      <c r="I3376" s="176">
        <f>I3372</f>
        <v>0.75007895099999999</v>
      </c>
      <c r="J3376" s="182"/>
      <c r="K3376" s="184">
        <v>1</v>
      </c>
      <c r="L3376" s="184">
        <f>'норма часов'!$H$9</f>
        <v>8313</v>
      </c>
      <c r="M3376" s="178" t="str">
        <f>CONCATENATE(H3376," ",F3376," ","*",I3376,"/",L3376,"чел.")</f>
        <v>284 шт. *0,750078951/8313чел.</v>
      </c>
      <c r="N3376" s="133">
        <f>N3091</f>
        <v>770.73253521126651</v>
      </c>
      <c r="O3376" s="142">
        <f>MROUND(G3376*N3376,0.000001)</f>
        <v>19.750021</v>
      </c>
      <c r="P3376" s="93"/>
      <c r="Q3376" s="93">
        <f t="shared" si="419"/>
        <v>164181.924573</v>
      </c>
    </row>
    <row r="3377" spans="1:17" s="94" customFormat="1" x14ac:dyDescent="0.25">
      <c r="A3377" s="276"/>
      <c r="B3377" s="279"/>
      <c r="C3377" s="269"/>
      <c r="D3377" s="166"/>
      <c r="E3377" s="180"/>
      <c r="F3377" s="180"/>
      <c r="G3377" s="168"/>
      <c r="H3377" s="171">
        <f>H3092</f>
        <v>0</v>
      </c>
      <c r="I3377" s="176">
        <f t="shared" si="416"/>
        <v>0.75007895099999999</v>
      </c>
      <c r="J3377" s="182"/>
      <c r="K3377" s="184">
        <v>1</v>
      </c>
      <c r="L3377" s="184">
        <f>'норма часов'!$H$9</f>
        <v>8313</v>
      </c>
      <c r="M3377" s="178"/>
      <c r="N3377" s="133">
        <f>N3092</f>
        <v>0</v>
      </c>
      <c r="O3377" s="142">
        <f>MROUND(G3377*N3377,0.000001)</f>
        <v>0</v>
      </c>
      <c r="P3377" s="93"/>
      <c r="Q3377" s="93">
        <f t="shared" si="419"/>
        <v>0</v>
      </c>
    </row>
    <row r="3378" spans="1:17" s="94" customFormat="1" x14ac:dyDescent="0.25">
      <c r="A3378" s="277"/>
      <c r="B3378" s="280"/>
      <c r="C3378" s="221" t="s">
        <v>258</v>
      </c>
      <c r="D3378" s="166"/>
      <c r="E3378" s="180"/>
      <c r="F3378" s="180"/>
      <c r="G3378" s="168"/>
      <c r="H3378" s="171"/>
      <c r="I3378" s="176"/>
      <c r="J3378" s="182"/>
      <c r="K3378" s="184"/>
      <c r="L3378" s="184"/>
      <c r="M3378" s="178"/>
      <c r="N3378" s="133"/>
      <c r="O3378" s="140">
        <f>SUM(O3376:O3377)</f>
        <v>19.750021</v>
      </c>
      <c r="P3378" s="93"/>
      <c r="Q3378" s="93">
        <f t="shared" si="419"/>
        <v>0</v>
      </c>
    </row>
    <row r="3379" spans="1:17" s="94" customFormat="1" hidden="1" x14ac:dyDescent="0.25">
      <c r="A3379" s="275" t="str">
        <f>CONCATENATE('норма часов'!$B$10,",  ",'норма часов'!$C$10,", ",'норма часов'!$D$10,", ",'норма часов'!$F$10)</f>
        <v>Присмотр и уход,  физические лица за исключением льготных категорий, от 1 года до 3 лет, группа продленного дня</v>
      </c>
      <c r="B3379" s="278" t="str">
        <f>'норма часов'!$A$10</f>
        <v>880900О.99.0.ББ08АА45000</v>
      </c>
      <c r="C3379" s="170"/>
      <c r="D3379" s="281" t="s">
        <v>15</v>
      </c>
      <c r="E3379" s="281"/>
      <c r="F3379" s="281"/>
      <c r="G3379" s="282"/>
      <c r="H3379" s="171"/>
      <c r="I3379" s="176"/>
      <c r="J3379" s="171"/>
      <c r="K3379" s="177"/>
      <c r="L3379" s="177"/>
      <c r="M3379" s="197"/>
      <c r="N3379" s="139"/>
      <c r="O3379" s="140" t="e">
        <f>O3380+O3385+O3396</f>
        <v>#DIV/0!</v>
      </c>
      <c r="P3379" s="93"/>
      <c r="Q3379" s="93"/>
    </row>
    <row r="3380" spans="1:17" s="94" customFormat="1" hidden="1" x14ac:dyDescent="0.25">
      <c r="A3380" s="276"/>
      <c r="B3380" s="279"/>
      <c r="C3380" s="167"/>
      <c r="D3380" s="283" t="s">
        <v>49</v>
      </c>
      <c r="E3380" s="283"/>
      <c r="F3380" s="283"/>
      <c r="G3380" s="284"/>
      <c r="H3380" s="171"/>
      <c r="I3380" s="176"/>
      <c r="J3380" s="171"/>
      <c r="K3380" s="177"/>
      <c r="L3380" s="177"/>
      <c r="M3380" s="178"/>
      <c r="N3380" s="133"/>
      <c r="O3380" s="140" t="e">
        <f>O3382+O3384</f>
        <v>#DIV/0!</v>
      </c>
      <c r="P3380" s="93"/>
      <c r="Q3380" s="93"/>
    </row>
    <row r="3381" spans="1:17" s="94" customFormat="1" hidden="1" x14ac:dyDescent="0.25">
      <c r="A3381" s="276"/>
      <c r="B3381" s="279"/>
      <c r="C3381" s="167">
        <v>211</v>
      </c>
      <c r="D3381" s="179" t="s">
        <v>73</v>
      </c>
      <c r="E3381" s="180" t="s">
        <v>87</v>
      </c>
      <c r="F3381" s="181" t="s">
        <v>87</v>
      </c>
      <c r="G3381" s="168" t="e">
        <f>MROUND(H3381*K3381*I3381/L3381,0.00000001)</f>
        <v>#DIV/0!</v>
      </c>
      <c r="H3381" s="182">
        <f>H3001</f>
        <v>754.5</v>
      </c>
      <c r="I3381" s="183">
        <f>'норма часов'!$K$10</f>
        <v>0</v>
      </c>
      <c r="J3381" s="182"/>
      <c r="K3381" s="184">
        <v>12</v>
      </c>
      <c r="L3381" s="184">
        <f>'норма часов'!$H$10</f>
        <v>0</v>
      </c>
      <c r="M3381" s="178" t="str">
        <f>CONCATENATE(H3381," ",F3381," ","в мес.","*",K3381,"мес.","*",I3381,"/",L3381,"чел.")</f>
        <v>754,5 шт. ед в мес.*12мес.*0/0чел.</v>
      </c>
      <c r="N3381" s="133">
        <f>N3001</f>
        <v>18609.515968632655</v>
      </c>
      <c r="O3381" s="141" t="e">
        <f>MROUND(G3381*N3381,0.000001)</f>
        <v>#DIV/0!</v>
      </c>
      <c r="P3381" s="93"/>
      <c r="Q3381" s="93"/>
    </row>
    <row r="3382" spans="1:17" s="94" customFormat="1" hidden="1" x14ac:dyDescent="0.25">
      <c r="A3382" s="276"/>
      <c r="B3382" s="279"/>
      <c r="C3382" s="170" t="s">
        <v>249</v>
      </c>
      <c r="D3382" s="179"/>
      <c r="E3382" s="180"/>
      <c r="F3382" s="181"/>
      <c r="G3382" s="168"/>
      <c r="H3382" s="182"/>
      <c r="I3382" s="217"/>
      <c r="J3382" s="182"/>
      <c r="K3382" s="184"/>
      <c r="L3382" s="184"/>
      <c r="M3382" s="178"/>
      <c r="N3382" s="139"/>
      <c r="O3382" s="140" t="e">
        <f>SUM(O3381)</f>
        <v>#DIV/0!</v>
      </c>
      <c r="P3382" s="93"/>
      <c r="Q3382" s="93"/>
    </row>
    <row r="3383" spans="1:17" s="94" customFormat="1" hidden="1" x14ac:dyDescent="0.25">
      <c r="A3383" s="276"/>
      <c r="B3383" s="279"/>
      <c r="C3383" s="167">
        <v>213</v>
      </c>
      <c r="D3383" s="179" t="s">
        <v>74</v>
      </c>
      <c r="E3383" s="180" t="s">
        <v>75</v>
      </c>
      <c r="F3383" s="181"/>
      <c r="G3383" s="168">
        <v>30.2</v>
      </c>
      <c r="H3383" s="171"/>
      <c r="I3383" s="176">
        <f>I3381</f>
        <v>0</v>
      </c>
      <c r="J3383" s="171"/>
      <c r="K3383" s="177">
        <v>12</v>
      </c>
      <c r="L3383" s="184">
        <f>'норма часов'!$H$10</f>
        <v>0</v>
      </c>
      <c r="M3383" s="178"/>
      <c r="N3383" s="133"/>
      <c r="O3383" s="142" t="e">
        <f>MROUND(O3381*0.302,0.000001)</f>
        <v>#DIV/0!</v>
      </c>
      <c r="P3383" s="93"/>
      <c r="Q3383" s="93"/>
    </row>
    <row r="3384" spans="1:17" s="94" customFormat="1" hidden="1" x14ac:dyDescent="0.25">
      <c r="A3384" s="276"/>
      <c r="B3384" s="279"/>
      <c r="C3384" s="170" t="s">
        <v>250</v>
      </c>
      <c r="D3384" s="179"/>
      <c r="E3384" s="180"/>
      <c r="F3384" s="181"/>
      <c r="G3384" s="168"/>
      <c r="H3384" s="171"/>
      <c r="I3384" s="176"/>
      <c r="J3384" s="171"/>
      <c r="K3384" s="177"/>
      <c r="L3384" s="184"/>
      <c r="M3384" s="178"/>
      <c r="N3384" s="139"/>
      <c r="O3384" s="140" t="e">
        <f>SUM(O3383)</f>
        <v>#DIV/0!</v>
      </c>
      <c r="P3384" s="93"/>
      <c r="Q3384" s="93"/>
    </row>
    <row r="3385" spans="1:17" s="94" customFormat="1" hidden="1" x14ac:dyDescent="0.25">
      <c r="A3385" s="276"/>
      <c r="B3385" s="279"/>
      <c r="C3385" s="167"/>
      <c r="D3385" s="285" t="s">
        <v>50</v>
      </c>
      <c r="E3385" s="285"/>
      <c r="F3385" s="285"/>
      <c r="G3385" s="284"/>
      <c r="H3385" s="171"/>
      <c r="I3385" s="176">
        <f>I3383</f>
        <v>0</v>
      </c>
      <c r="J3385" s="171"/>
      <c r="K3385" s="177"/>
      <c r="L3385" s="184"/>
      <c r="M3385" s="178"/>
      <c r="N3385" s="133"/>
      <c r="O3385" s="140" t="e">
        <f>O3389+O3390+O3391+O3392+O3393++O3394</f>
        <v>#DIV/0!</v>
      </c>
      <c r="P3385" s="93"/>
      <c r="Q3385" s="93"/>
    </row>
    <row r="3386" spans="1:17" s="94" customFormat="1" ht="30" hidden="1" x14ac:dyDescent="0.25">
      <c r="A3386" s="276"/>
      <c r="B3386" s="279"/>
      <c r="C3386" s="270" t="s">
        <v>67</v>
      </c>
      <c r="D3386" s="166" t="s">
        <v>88</v>
      </c>
      <c r="E3386" s="193" t="s">
        <v>26</v>
      </c>
      <c r="F3386" s="181" t="s">
        <v>26</v>
      </c>
      <c r="G3386" s="168" t="e">
        <f>MROUND(H3386*K3386*I3386/L3386,0.000001)</f>
        <v>#DIV/0!</v>
      </c>
      <c r="H3386" s="171">
        <f>H3006</f>
        <v>0</v>
      </c>
      <c r="I3386" s="176">
        <f t="shared" ref="I3386:I3455" si="420">I3385</f>
        <v>0</v>
      </c>
      <c r="J3386" s="182"/>
      <c r="K3386" s="184">
        <v>1</v>
      </c>
      <c r="L3386" s="184">
        <f>'норма часов'!$H$10</f>
        <v>0</v>
      </c>
      <c r="M3386" s="178" t="str">
        <f>CONCATENATE(H3386," ",F3386," ","*",I3386,"/",L3386,"чел.")</f>
        <v>0 шт *0/0чел.</v>
      </c>
      <c r="N3386" s="133">
        <f>N3006</f>
        <v>0</v>
      </c>
      <c r="O3386" s="142" t="e">
        <f>MROUND(G3386*N3386,0.000001)</f>
        <v>#DIV/0!</v>
      </c>
      <c r="P3386" s="93"/>
      <c r="Q3386" s="93"/>
    </row>
    <row r="3387" spans="1:17" s="94" customFormat="1" ht="30" hidden="1" x14ac:dyDescent="0.25">
      <c r="A3387" s="276"/>
      <c r="B3387" s="279"/>
      <c r="C3387" s="270"/>
      <c r="D3387" s="166" t="s">
        <v>89</v>
      </c>
      <c r="E3387" s="193" t="s">
        <v>26</v>
      </c>
      <c r="F3387" s="181" t="s">
        <v>26</v>
      </c>
      <c r="G3387" s="168" t="e">
        <f>MROUND(H3387*K3387*I3387/L3387,0.00000001)</f>
        <v>#DIV/0!</v>
      </c>
      <c r="H3387" s="171">
        <f>H3007</f>
        <v>0</v>
      </c>
      <c r="I3387" s="176">
        <f t="shared" si="420"/>
        <v>0</v>
      </c>
      <c r="J3387" s="182"/>
      <c r="K3387" s="184">
        <v>1</v>
      </c>
      <c r="L3387" s="184">
        <f>'норма часов'!$H$10</f>
        <v>0</v>
      </c>
      <c r="M3387" s="178" t="str">
        <f>CONCATENATE(H3387," ",F3387," ","*",I3387,"/",L3387,"чел.")</f>
        <v>0 шт *0/0чел.</v>
      </c>
      <c r="N3387" s="133">
        <f>N3007</f>
        <v>0</v>
      </c>
      <c r="O3387" s="142" t="e">
        <f>MROUND(G3387*N3387,0.000001)</f>
        <v>#DIV/0!</v>
      </c>
      <c r="P3387" s="93"/>
      <c r="Q3387" s="93"/>
    </row>
    <row r="3388" spans="1:17" s="94" customFormat="1" ht="30" hidden="1" x14ac:dyDescent="0.25">
      <c r="A3388" s="276"/>
      <c r="B3388" s="279"/>
      <c r="C3388" s="270"/>
      <c r="D3388" s="166" t="s">
        <v>90</v>
      </c>
      <c r="E3388" s="193" t="s">
        <v>26</v>
      </c>
      <c r="F3388" s="181" t="s">
        <v>26</v>
      </c>
      <c r="G3388" s="168" t="e">
        <f>MROUND(H3388*K3388*I3388/L3388,0.000001)</f>
        <v>#DIV/0!</v>
      </c>
      <c r="H3388" s="171">
        <f>H3008</f>
        <v>0</v>
      </c>
      <c r="I3388" s="176">
        <f t="shared" si="420"/>
        <v>0</v>
      </c>
      <c r="J3388" s="182"/>
      <c r="K3388" s="184">
        <v>1</v>
      </c>
      <c r="L3388" s="184">
        <f>'норма часов'!$H$10</f>
        <v>0</v>
      </c>
      <c r="M3388" s="178" t="str">
        <f>CONCATENATE(H3388," ",F3388," ","*",I3388,"/",L3388,"чел.")</f>
        <v>0 шт *0/0чел.</v>
      </c>
      <c r="N3388" s="133">
        <f>N3008</f>
        <v>0</v>
      </c>
      <c r="O3388" s="142" t="e">
        <f>MROUND(G3388*N3388,0.000001)</f>
        <v>#DIV/0!</v>
      </c>
      <c r="P3388" s="93"/>
      <c r="Q3388" s="93"/>
    </row>
    <row r="3389" spans="1:17" s="94" customFormat="1" hidden="1" x14ac:dyDescent="0.25">
      <c r="A3389" s="276"/>
      <c r="B3389" s="279"/>
      <c r="C3389" s="170" t="s">
        <v>251</v>
      </c>
      <c r="D3389" s="166"/>
      <c r="E3389" s="193"/>
      <c r="F3389" s="181"/>
      <c r="G3389" s="168"/>
      <c r="H3389" s="171"/>
      <c r="I3389" s="176"/>
      <c r="J3389" s="182"/>
      <c r="K3389" s="184"/>
      <c r="L3389" s="184"/>
      <c r="M3389" s="178"/>
      <c r="N3389" s="139"/>
      <c r="O3389" s="140" t="e">
        <f>SUM(O3386:O3388)</f>
        <v>#DIV/0!</v>
      </c>
      <c r="P3389" s="93"/>
      <c r="Q3389" s="93"/>
    </row>
    <row r="3390" spans="1:17" s="94" customFormat="1" ht="60" hidden="1" x14ac:dyDescent="0.25">
      <c r="A3390" s="276"/>
      <c r="B3390" s="279"/>
      <c r="C3390" s="167" t="s">
        <v>91</v>
      </c>
      <c r="D3390" s="166" t="s">
        <v>92</v>
      </c>
      <c r="E3390" s="180"/>
      <c r="F3390" s="181">
        <v>0</v>
      </c>
      <c r="G3390" s="168"/>
      <c r="H3390" s="171"/>
      <c r="I3390" s="176">
        <f>I3388</f>
        <v>0</v>
      </c>
      <c r="J3390" s="182"/>
      <c r="K3390" s="184"/>
      <c r="L3390" s="184"/>
      <c r="M3390" s="178"/>
      <c r="N3390" s="133"/>
      <c r="O3390" s="142">
        <f>MROUND(G3390*N3390,0.000001)</f>
        <v>0</v>
      </c>
      <c r="P3390" s="93"/>
      <c r="Q3390" s="93">
        <f t="shared" si="419"/>
        <v>0</v>
      </c>
    </row>
    <row r="3391" spans="1:17" s="94" customFormat="1" ht="30" hidden="1" x14ac:dyDescent="0.25">
      <c r="A3391" s="276"/>
      <c r="B3391" s="279"/>
      <c r="C3391" s="167" t="s">
        <v>93</v>
      </c>
      <c r="D3391" s="218" t="s">
        <v>94</v>
      </c>
      <c r="E3391" s="180" t="s">
        <v>95</v>
      </c>
      <c r="F3391" s="181" t="s">
        <v>95</v>
      </c>
      <c r="G3391" s="196">
        <f>G3011</f>
        <v>247</v>
      </c>
      <c r="H3391" s="171">
        <f>H3011</f>
        <v>247</v>
      </c>
      <c r="I3391" s="176">
        <f t="shared" si="420"/>
        <v>0</v>
      </c>
      <c r="J3391" s="182"/>
      <c r="K3391" s="184">
        <v>1</v>
      </c>
      <c r="L3391" s="184">
        <f>'норма часов'!$H$10</f>
        <v>0</v>
      </c>
      <c r="M3391" s="178" t="str">
        <f>CONCATENATE(G3391,"- фактичесое посещение 1 ребенка в год")</f>
        <v>247- фактичесое посещение 1 ребенка в год</v>
      </c>
      <c r="N3391" s="133">
        <f>N3011</f>
        <v>103.30800858029397</v>
      </c>
      <c r="O3391" s="142">
        <f>MROUND(G3391*N3391,0.000001)</f>
        <v>25517.078118999998</v>
      </c>
      <c r="P3391" s="93"/>
      <c r="Q3391" s="93">
        <f t="shared" si="419"/>
        <v>0</v>
      </c>
    </row>
    <row r="3392" spans="1:17" s="94" customFormat="1" ht="30" hidden="1" x14ac:dyDescent="0.25">
      <c r="A3392" s="276"/>
      <c r="B3392" s="279"/>
      <c r="C3392" s="167" t="s">
        <v>96</v>
      </c>
      <c r="D3392" s="166" t="s">
        <v>97</v>
      </c>
      <c r="E3392" s="180" t="s">
        <v>98</v>
      </c>
      <c r="F3392" s="181" t="s">
        <v>203</v>
      </c>
      <c r="G3392" s="168" t="e">
        <f>MROUND(H3392*K3392*I3392/L3392,0.000001)</f>
        <v>#DIV/0!</v>
      </c>
      <c r="H3392" s="171">
        <f>H3012</f>
        <v>20000</v>
      </c>
      <c r="I3392" s="176">
        <f t="shared" si="420"/>
        <v>0</v>
      </c>
      <c r="J3392" s="182"/>
      <c r="K3392" s="184">
        <v>1</v>
      </c>
      <c r="L3392" s="184">
        <f>'норма часов'!$H$10</f>
        <v>0</v>
      </c>
      <c r="M3392" s="178" t="str">
        <f>CONCATENATE(H3392," ",F3392," ","*",I3392,"/",L3392,"чел.")</f>
        <v>20000 компл. *0/0чел.</v>
      </c>
      <c r="N3392" s="133">
        <f>N3012</f>
        <v>418.36548000000005</v>
      </c>
      <c r="O3392" s="142" t="e">
        <f>MROUND(G3392*N3392,0.000001)</f>
        <v>#DIV/0!</v>
      </c>
      <c r="P3392" s="93"/>
      <c r="Q3392" s="93"/>
    </row>
    <row r="3393" spans="1:17" s="94" customFormat="1" ht="30" hidden="1" x14ac:dyDescent="0.25">
      <c r="A3393" s="276"/>
      <c r="B3393" s="279"/>
      <c r="C3393" s="270" t="s">
        <v>85</v>
      </c>
      <c r="D3393" s="166" t="s">
        <v>99</v>
      </c>
      <c r="E3393" s="180" t="s">
        <v>202</v>
      </c>
      <c r="F3393" s="181" t="s">
        <v>204</v>
      </c>
      <c r="G3393" s="168" t="e">
        <f>MROUND(H3393*K3393*I3393/L3393,0.000001)</f>
        <v>#DIV/0!</v>
      </c>
      <c r="H3393" s="171">
        <f>H3013</f>
        <v>502</v>
      </c>
      <c r="I3393" s="176">
        <f t="shared" si="420"/>
        <v>0</v>
      </c>
      <c r="J3393" s="182"/>
      <c r="K3393" s="184">
        <v>12</v>
      </c>
      <c r="L3393" s="184">
        <f>'норма часов'!$H$10</f>
        <v>0</v>
      </c>
      <c r="M3393" s="178" t="str">
        <f>CONCATENATE(H3393," ",F3393," ","*",I3393,"/",L3393,"чел.")</f>
        <v>502 гр. *0/0чел.</v>
      </c>
      <c r="N3393" s="133">
        <f>N3013</f>
        <v>2320.3641517264273</v>
      </c>
      <c r="O3393" s="142" t="e">
        <f>MROUND(G3393*N3393,0.000001)</f>
        <v>#DIV/0!</v>
      </c>
      <c r="P3393" s="93"/>
      <c r="Q3393" s="93"/>
    </row>
    <row r="3394" spans="1:17" s="94" customFormat="1" ht="30" hidden="1" x14ac:dyDescent="0.25">
      <c r="A3394" s="276"/>
      <c r="B3394" s="279"/>
      <c r="C3394" s="270"/>
      <c r="D3394" s="166" t="s">
        <v>100</v>
      </c>
      <c r="E3394" s="180" t="s">
        <v>98</v>
      </c>
      <c r="F3394" s="181" t="s">
        <v>203</v>
      </c>
      <c r="G3394" s="168" t="e">
        <f>MROUND(H3394*K3394*I3394/L3394,0.00000001)</f>
        <v>#DIV/0!</v>
      </c>
      <c r="H3394" s="171">
        <f>H3014</f>
        <v>0</v>
      </c>
      <c r="I3394" s="176">
        <f t="shared" si="420"/>
        <v>0</v>
      </c>
      <c r="J3394" s="182"/>
      <c r="K3394" s="184">
        <v>1</v>
      </c>
      <c r="L3394" s="184">
        <f>'норма часов'!$H$10</f>
        <v>0</v>
      </c>
      <c r="M3394" s="178" t="str">
        <f>CONCATENATE(H3394," ",F3394," ","*",I3394,"/",L3394,"чел.")</f>
        <v>0 компл. *0/0чел.</v>
      </c>
      <c r="N3394" s="133">
        <f>N3014</f>
        <v>0</v>
      </c>
      <c r="O3394" s="142" t="e">
        <f>MROUND(G3394*N3394,0.000001)</f>
        <v>#DIV/0!</v>
      </c>
      <c r="P3394" s="93"/>
      <c r="Q3394" s="93"/>
    </row>
    <row r="3395" spans="1:17" s="94" customFormat="1" hidden="1" x14ac:dyDescent="0.25">
      <c r="A3395" s="276"/>
      <c r="B3395" s="279"/>
      <c r="C3395" s="170" t="s">
        <v>259</v>
      </c>
      <c r="D3395" s="283"/>
      <c r="E3395" s="283"/>
      <c r="F3395" s="283"/>
      <c r="G3395" s="284"/>
      <c r="H3395" s="171"/>
      <c r="I3395" s="176">
        <f t="shared" si="420"/>
        <v>0</v>
      </c>
      <c r="J3395" s="171"/>
      <c r="K3395" s="177"/>
      <c r="L3395" s="184"/>
      <c r="M3395" s="197"/>
      <c r="N3395" s="133"/>
      <c r="O3395" s="140" t="e">
        <f>O3393+O3394</f>
        <v>#DIV/0!</v>
      </c>
      <c r="P3395" s="93"/>
      <c r="Q3395" s="93"/>
    </row>
    <row r="3396" spans="1:17" s="92" customFormat="1" hidden="1" x14ac:dyDescent="0.25">
      <c r="A3396" s="276"/>
      <c r="B3396" s="279"/>
      <c r="C3396" s="170"/>
      <c r="D3396" s="283" t="s">
        <v>51</v>
      </c>
      <c r="E3396" s="283"/>
      <c r="F3396" s="283"/>
      <c r="G3396" s="284"/>
      <c r="H3396" s="171"/>
      <c r="I3396" s="172">
        <f t="shared" si="420"/>
        <v>0</v>
      </c>
      <c r="J3396" s="173"/>
      <c r="K3396" s="174"/>
      <c r="L3396" s="184"/>
      <c r="M3396" s="175"/>
      <c r="N3396" s="139"/>
      <c r="O3396" s="140"/>
      <c r="P3396" s="91"/>
      <c r="Q3396" s="93">
        <f t="shared" si="419"/>
        <v>0</v>
      </c>
    </row>
    <row r="3397" spans="1:17" s="94" customFormat="1" hidden="1" x14ac:dyDescent="0.25">
      <c r="A3397" s="276"/>
      <c r="B3397" s="279"/>
      <c r="C3397" s="170"/>
      <c r="D3397" s="286" t="s">
        <v>5</v>
      </c>
      <c r="E3397" s="286"/>
      <c r="F3397" s="286"/>
      <c r="G3397" s="287"/>
      <c r="H3397" s="171"/>
      <c r="I3397" s="176">
        <f t="shared" si="420"/>
        <v>0</v>
      </c>
      <c r="J3397" s="171"/>
      <c r="K3397" s="177"/>
      <c r="L3397" s="184"/>
      <c r="M3397" s="197"/>
      <c r="N3397" s="139"/>
      <c r="O3397" s="140" t="e">
        <f>O3398+O3408+O3414+O3416+O3418+O3420+O3422</f>
        <v>#DIV/0!</v>
      </c>
      <c r="P3397" s="93"/>
      <c r="Q3397" s="93"/>
    </row>
    <row r="3398" spans="1:17" s="94" customFormat="1" hidden="1" x14ac:dyDescent="0.25">
      <c r="A3398" s="276"/>
      <c r="B3398" s="279"/>
      <c r="C3398" s="198" t="s">
        <v>57</v>
      </c>
      <c r="D3398" s="286" t="s">
        <v>6</v>
      </c>
      <c r="E3398" s="286"/>
      <c r="F3398" s="286"/>
      <c r="G3398" s="287"/>
      <c r="H3398" s="182"/>
      <c r="I3398" s="176">
        <f t="shared" si="420"/>
        <v>0</v>
      </c>
      <c r="J3398" s="182"/>
      <c r="K3398" s="184"/>
      <c r="L3398" s="184"/>
      <c r="M3398" s="197"/>
      <c r="N3398" s="133"/>
      <c r="O3398" s="140" t="e">
        <f>O3399+O3400+O3404+O3407</f>
        <v>#DIV/0!</v>
      </c>
      <c r="P3398" s="93"/>
      <c r="Q3398" s="93"/>
    </row>
    <row r="3399" spans="1:17" s="94" customFormat="1" ht="30" hidden="1" x14ac:dyDescent="0.25">
      <c r="A3399" s="276"/>
      <c r="B3399" s="279"/>
      <c r="C3399" s="198" t="s">
        <v>59</v>
      </c>
      <c r="D3399" s="166" t="s">
        <v>7</v>
      </c>
      <c r="E3399" s="199" t="s">
        <v>8</v>
      </c>
      <c r="F3399" s="199" t="s">
        <v>8</v>
      </c>
      <c r="G3399" s="168" t="e">
        <f>MROUND(H3399*K3399*I3399/L3399,0.000001)</f>
        <v>#DIV/0!</v>
      </c>
      <c r="H3399" s="219">
        <f>H3019</f>
        <v>3891472.4332458824</v>
      </c>
      <c r="I3399" s="176">
        <f t="shared" si="420"/>
        <v>0</v>
      </c>
      <c r="J3399" s="182"/>
      <c r="K3399" s="184">
        <v>1</v>
      </c>
      <c r="L3399" s="184">
        <f>'норма часов'!$H$10</f>
        <v>0</v>
      </c>
      <c r="M3399" s="178" t="str">
        <f>CONCATENATE(H3399," ",F3399,"(лимиты выделенные УЖКХ) ","*",I3399,"/",L3399,"чел.")</f>
        <v>3891472,43324588 кВт час.(лимиты выделенные УЖКХ) *0/0чел.</v>
      </c>
      <c r="N3399" s="133">
        <f>N3019</f>
        <v>11.336912949220538</v>
      </c>
      <c r="O3399" s="142" t="e">
        <f>MROUND(G3399*N3399,0.000001)</f>
        <v>#DIV/0!</v>
      </c>
      <c r="P3399" s="93"/>
      <c r="Q3399" s="93"/>
    </row>
    <row r="3400" spans="1:17" s="94" customFormat="1" hidden="1" x14ac:dyDescent="0.25">
      <c r="A3400" s="276"/>
      <c r="B3400" s="279"/>
      <c r="C3400" s="198" t="s">
        <v>60</v>
      </c>
      <c r="D3400" s="166" t="s">
        <v>9</v>
      </c>
      <c r="E3400" s="199" t="s">
        <v>10</v>
      </c>
      <c r="F3400" s="199" t="s">
        <v>10</v>
      </c>
      <c r="G3400" s="168" t="e">
        <f>MROUND(H3400*K3400*I3400/L3400,0.0000001)</f>
        <v>#DIV/0!</v>
      </c>
      <c r="H3400" s="182">
        <f>H3020</f>
        <v>29800.65</v>
      </c>
      <c r="I3400" s="176">
        <f t="shared" si="420"/>
        <v>0</v>
      </c>
      <c r="J3400" s="182"/>
      <c r="K3400" s="184">
        <v>1</v>
      </c>
      <c r="L3400" s="184">
        <f>'норма часов'!$H$10</f>
        <v>0</v>
      </c>
      <c r="M3400" s="178" t="str">
        <f>CONCATENATE(H3400," ",F3400,"(лимиты выделенные УЖКХ) ","*",I3400,"/",L3400,"чел.")</f>
        <v>29800,65 Гкал(лимиты выделенные УЖКХ) *0/0чел.</v>
      </c>
      <c r="N3400" s="133">
        <f>N3020</f>
        <v>3104.576696817016</v>
      </c>
      <c r="O3400" s="142" t="e">
        <f>MROUND(G3400*N3400,0.000001)</f>
        <v>#DIV/0!</v>
      </c>
      <c r="P3400" s="93"/>
      <c r="Q3400" s="93"/>
    </row>
    <row r="3401" spans="1:17" s="94" customFormat="1" hidden="1" x14ac:dyDescent="0.25">
      <c r="A3401" s="276"/>
      <c r="B3401" s="279"/>
      <c r="C3401" s="269" t="s">
        <v>61</v>
      </c>
      <c r="D3401" s="166" t="s">
        <v>12</v>
      </c>
      <c r="E3401" s="200" t="s">
        <v>11</v>
      </c>
      <c r="F3401" s="200" t="s">
        <v>11</v>
      </c>
      <c r="G3401" s="168" t="e">
        <f>MROUND(H3401*K3401*I3401/L3401,0.00000001)</f>
        <v>#DIV/0!</v>
      </c>
      <c r="H3401" s="182">
        <f>H3021</f>
        <v>227836.99175999995</v>
      </c>
      <c r="I3401" s="176">
        <f t="shared" si="420"/>
        <v>0</v>
      </c>
      <c r="J3401" s="182"/>
      <c r="K3401" s="184">
        <v>1</v>
      </c>
      <c r="L3401" s="184">
        <f>'норма часов'!$H$10</f>
        <v>0</v>
      </c>
      <c r="M3401" s="178" t="str">
        <f>CONCATENATE(H3401," ",F3401,"(лимиты выделенные УЖКХ) ","*",I3401,"/",L3401,"чел.")</f>
        <v>227836,99176 м3(лимиты выделенные УЖКХ) *0/0чел.</v>
      </c>
      <c r="N3401" s="133">
        <f>N3116</f>
        <v>56.382747200000004</v>
      </c>
      <c r="O3401" s="142" t="e">
        <f>MROUND(G3401*N3401,0.000001)</f>
        <v>#DIV/0!</v>
      </c>
      <c r="P3401" s="93"/>
      <c r="Q3401" s="93"/>
    </row>
    <row r="3402" spans="1:17" s="94" customFormat="1" ht="30" hidden="1" x14ac:dyDescent="0.25">
      <c r="A3402" s="276"/>
      <c r="B3402" s="279"/>
      <c r="C3402" s="269"/>
      <c r="D3402" s="166" t="s">
        <v>17</v>
      </c>
      <c r="E3402" s="200" t="s">
        <v>11</v>
      </c>
      <c r="F3402" s="200" t="s">
        <v>11</v>
      </c>
      <c r="G3402" s="168" t="e">
        <f>MROUND(H3402*K3402*I3402/L3402,0.0000000000001)</f>
        <v>#DIV/0!</v>
      </c>
      <c r="H3402" s="182">
        <f>H3022</f>
        <v>26.008809369960769</v>
      </c>
      <c r="I3402" s="176">
        <f t="shared" si="420"/>
        <v>0</v>
      </c>
      <c r="J3402" s="182"/>
      <c r="K3402" s="184">
        <v>12</v>
      </c>
      <c r="L3402" s="184">
        <f>'норма часов'!$H$10</f>
        <v>0</v>
      </c>
      <c r="M3402" s="178" t="str">
        <f>CONCATENATE(H3402," ",F3402,"(лимиты выделенные УЖКХ) ","*",I3402,"/",L3402,"чел.")</f>
        <v>26,0088093699608 м3(лимиты выделенные УЖКХ) *0/0чел.</v>
      </c>
      <c r="N3402" s="133">
        <f>N3022</f>
        <v>62546.013407878731</v>
      </c>
      <c r="O3402" s="142" t="e">
        <f>MROUND(G3402*N3402,0.0000000000001)</f>
        <v>#DIV/0!</v>
      </c>
      <c r="P3402" s="93"/>
      <c r="Q3402" s="93"/>
    </row>
    <row r="3403" spans="1:17" s="94" customFormat="1" hidden="1" x14ac:dyDescent="0.25">
      <c r="A3403" s="276"/>
      <c r="B3403" s="279"/>
      <c r="C3403" s="269"/>
      <c r="D3403" s="166" t="s">
        <v>13</v>
      </c>
      <c r="E3403" s="200" t="s">
        <v>11</v>
      </c>
      <c r="F3403" s="200" t="s">
        <v>11</v>
      </c>
      <c r="G3403" s="168" t="e">
        <f>MROUND(H3403*K3403*I3403/L3403,0.000000001)</f>
        <v>#DIV/0!</v>
      </c>
      <c r="H3403" s="182">
        <f>H3023</f>
        <v>227836.99175999995</v>
      </c>
      <c r="I3403" s="176">
        <f t="shared" si="420"/>
        <v>0</v>
      </c>
      <c r="J3403" s="182"/>
      <c r="K3403" s="184">
        <v>1</v>
      </c>
      <c r="L3403" s="184">
        <f>'норма часов'!$H$10</f>
        <v>0</v>
      </c>
      <c r="M3403" s="178" t="str">
        <f>CONCATENATE(H3403," ",F3403,"(лимиты выделенные УЖКХ) ","*",I3403,"/",L3403,"чел.")</f>
        <v>227836,99176 м3(лимиты выделенные УЖКХ) *0/0чел.</v>
      </c>
      <c r="N3403" s="133">
        <f>N3023</f>
        <v>119.08121213471127</v>
      </c>
      <c r="O3403" s="142" t="e">
        <f>MROUND(G3403*N3403,0.000001)</f>
        <v>#DIV/0!</v>
      </c>
      <c r="P3403" s="93"/>
      <c r="Q3403" s="93"/>
    </row>
    <row r="3404" spans="1:17" s="94" customFormat="1" ht="28.5" hidden="1" x14ac:dyDescent="0.25">
      <c r="A3404" s="276"/>
      <c r="B3404" s="279"/>
      <c r="C3404" s="201" t="s">
        <v>253</v>
      </c>
      <c r="D3404" s="166"/>
      <c r="E3404" s="200"/>
      <c r="F3404" s="200"/>
      <c r="G3404" s="168"/>
      <c r="H3404" s="182"/>
      <c r="I3404" s="176"/>
      <c r="J3404" s="182"/>
      <c r="K3404" s="184"/>
      <c r="L3404" s="184"/>
      <c r="M3404" s="178"/>
      <c r="N3404" s="139"/>
      <c r="O3404" s="140" t="e">
        <f>SUM(O3401:O3403)</f>
        <v>#DIV/0!</v>
      </c>
      <c r="P3404" s="93"/>
      <c r="Q3404" s="93"/>
    </row>
    <row r="3405" spans="1:17" s="94" customFormat="1" hidden="1" x14ac:dyDescent="0.25">
      <c r="A3405" s="276"/>
      <c r="B3405" s="279"/>
      <c r="C3405" s="269" t="s">
        <v>208</v>
      </c>
      <c r="D3405" s="166" t="s">
        <v>21</v>
      </c>
      <c r="E3405" s="96" t="s">
        <v>11</v>
      </c>
      <c r="F3405" s="96" t="s">
        <v>11</v>
      </c>
      <c r="G3405" s="168" t="e">
        <f>MROUND(H3405*K3405*I3405/L3405,0.00000001)</f>
        <v>#DIV/0!</v>
      </c>
      <c r="H3405" s="182">
        <f>H3025</f>
        <v>349.68999999999994</v>
      </c>
      <c r="I3405" s="176">
        <f>I3403</f>
        <v>0</v>
      </c>
      <c r="J3405" s="182"/>
      <c r="K3405" s="184">
        <v>1</v>
      </c>
      <c r="L3405" s="184">
        <f>'норма часов'!$H$10</f>
        <v>0</v>
      </c>
      <c r="M3405" s="178" t="str">
        <f>CONCATENATE(H3405," ",F3405," ","*",I3405,"/",L3405,"чел.")</f>
        <v>349,69 м3 *0/0чел.</v>
      </c>
      <c r="N3405" s="133">
        <f>N3025</f>
        <v>9688.2240269953381</v>
      </c>
      <c r="O3405" s="142" t="e">
        <f>MROUND(G3405*N3405,0.000001)</f>
        <v>#DIV/0!</v>
      </c>
      <c r="P3405" s="93"/>
      <c r="Q3405" s="93"/>
    </row>
    <row r="3406" spans="1:17" s="94" customFormat="1" ht="30" hidden="1" x14ac:dyDescent="0.25">
      <c r="A3406" s="276"/>
      <c r="B3406" s="279"/>
      <c r="C3406" s="269"/>
      <c r="D3406" s="166" t="s">
        <v>22</v>
      </c>
      <c r="E3406" s="96" t="s">
        <v>23</v>
      </c>
      <c r="F3406" s="96" t="s">
        <v>26</v>
      </c>
      <c r="G3406" s="168" t="e">
        <f>MROUND(H3406*K3406*I3406/L3406,0.0000001)</f>
        <v>#DIV/0!</v>
      </c>
      <c r="H3406" s="182">
        <f>H3026</f>
        <v>284</v>
      </c>
      <c r="I3406" s="176">
        <f t="shared" si="420"/>
        <v>0</v>
      </c>
      <c r="J3406" s="182"/>
      <c r="K3406" s="184">
        <v>1</v>
      </c>
      <c r="L3406" s="184">
        <f>'норма часов'!$H$10</f>
        <v>0</v>
      </c>
      <c r="M3406" s="178" t="str">
        <f>CONCATENATE(H3406," ",F3406,"(потребность из расчета 4 контейнера для уборки территории весной и осенью на 1 учреждение)","*",I3406,"/",L3406,"чел.")</f>
        <v>284 шт(потребность из расчета 4 контейнера для уборки территории весной и осенью на 1 учреждение)*0/0чел.</v>
      </c>
      <c r="N3406" s="133">
        <f>N3026</f>
        <v>6459.2324999999964</v>
      </c>
      <c r="O3406" s="142" t="e">
        <f>MROUND(G3406*N3406,0.000001)</f>
        <v>#DIV/0!</v>
      </c>
      <c r="P3406" s="93"/>
      <c r="Q3406" s="93"/>
    </row>
    <row r="3407" spans="1:17" s="94" customFormat="1" ht="28.5" hidden="1" x14ac:dyDescent="0.25">
      <c r="A3407" s="276"/>
      <c r="B3407" s="279"/>
      <c r="C3407" s="201" t="s">
        <v>254</v>
      </c>
      <c r="D3407" s="166"/>
      <c r="E3407" s="96"/>
      <c r="F3407" s="96"/>
      <c r="G3407" s="168"/>
      <c r="H3407" s="182"/>
      <c r="I3407" s="176"/>
      <c r="J3407" s="182"/>
      <c r="K3407" s="184"/>
      <c r="L3407" s="184"/>
      <c r="M3407" s="178"/>
      <c r="N3407" s="139"/>
      <c r="O3407" s="140" t="e">
        <f>SUM(O3405:O3406)</f>
        <v>#DIV/0!</v>
      </c>
      <c r="P3407" s="93"/>
      <c r="Q3407" s="93"/>
    </row>
    <row r="3408" spans="1:17" s="94" customFormat="1" hidden="1" x14ac:dyDescent="0.25">
      <c r="A3408" s="276"/>
      <c r="B3408" s="279"/>
      <c r="C3408" s="198"/>
      <c r="D3408" s="285" t="s">
        <v>14</v>
      </c>
      <c r="E3408" s="285"/>
      <c r="F3408" s="285"/>
      <c r="G3408" s="284"/>
      <c r="H3408" s="204"/>
      <c r="I3408" s="176">
        <f>I3403</f>
        <v>0</v>
      </c>
      <c r="J3408" s="204"/>
      <c r="K3408" s="205"/>
      <c r="L3408" s="184"/>
      <c r="M3408" s="197"/>
      <c r="N3408" s="133"/>
      <c r="O3408" s="140" t="e">
        <f>O3412+O3413</f>
        <v>#DIV/0!</v>
      </c>
      <c r="P3408" s="93"/>
      <c r="Q3408" s="93"/>
    </row>
    <row r="3409" spans="1:17" s="94" customFormat="1" hidden="1" x14ac:dyDescent="0.25">
      <c r="A3409" s="276"/>
      <c r="B3409" s="279"/>
      <c r="C3409" s="269" t="s">
        <v>62</v>
      </c>
      <c r="D3409" s="166" t="s">
        <v>41</v>
      </c>
      <c r="E3409" s="193" t="s">
        <v>20</v>
      </c>
      <c r="F3409" s="193" t="s">
        <v>20</v>
      </c>
      <c r="G3409" s="168" t="e">
        <f>MROUND(H3409*K3409*I3409/L3409,0.00000001)</f>
        <v>#DIV/0!</v>
      </c>
      <c r="H3409" s="182">
        <f>H3029</f>
        <v>10665</v>
      </c>
      <c r="I3409" s="176">
        <f t="shared" si="420"/>
        <v>0</v>
      </c>
      <c r="J3409" s="182"/>
      <c r="K3409" s="184">
        <v>1</v>
      </c>
      <c r="L3409" s="184">
        <f>'норма часов'!$H$10</f>
        <v>0</v>
      </c>
      <c r="M3409" s="178" t="str">
        <f>CONCATENATE(H3409," ",F3409," ","*",I3409,"/",L3409,"чел.")</f>
        <v>10665 м2 *0/0чел.</v>
      </c>
      <c r="N3409" s="133">
        <f>N3029</f>
        <v>822.31598687294888</v>
      </c>
      <c r="O3409" s="142" t="e">
        <f>MROUND(G3409*N3409,0.000001)</f>
        <v>#DIV/0!</v>
      </c>
      <c r="P3409" s="93"/>
      <c r="Q3409" s="93"/>
    </row>
    <row r="3410" spans="1:17" s="94" customFormat="1" hidden="1" x14ac:dyDescent="0.25">
      <c r="A3410" s="276"/>
      <c r="B3410" s="279"/>
      <c r="C3410" s="269"/>
      <c r="D3410" s="166" t="s">
        <v>41</v>
      </c>
      <c r="E3410" s="193" t="s">
        <v>78</v>
      </c>
      <c r="F3410" s="193" t="s">
        <v>78</v>
      </c>
      <c r="G3410" s="168" t="e">
        <f>MROUND(H3410*K3410*I3410/L3410,0.00000001)</f>
        <v>#DIV/0!</v>
      </c>
      <c r="H3410" s="182">
        <f>H3030</f>
        <v>316.66660000000002</v>
      </c>
      <c r="I3410" s="176">
        <f t="shared" si="420"/>
        <v>0</v>
      </c>
      <c r="J3410" s="182"/>
      <c r="K3410" s="184">
        <v>1</v>
      </c>
      <c r="L3410" s="184">
        <f>'норма часов'!$H$10</f>
        <v>0</v>
      </c>
      <c r="M3410" s="178" t="str">
        <f>CONCATENATE(H3410," ",F3410," ","*",I3410,"/",L3410,"чел.")</f>
        <v>316,6666 погон.м. *0/0чел.</v>
      </c>
      <c r="N3410" s="133">
        <f>N3030</f>
        <v>3000.0006315790802</v>
      </c>
      <c r="O3410" s="142" t="e">
        <f>MROUND(G3410*N3410,0.000001)</f>
        <v>#DIV/0!</v>
      </c>
      <c r="P3410" s="93"/>
      <c r="Q3410" s="93"/>
    </row>
    <row r="3411" spans="1:17" s="94" customFormat="1" hidden="1" x14ac:dyDescent="0.25">
      <c r="A3411" s="276"/>
      <c r="B3411" s="279"/>
      <c r="C3411" s="269"/>
      <c r="D3411" s="166" t="s">
        <v>41</v>
      </c>
      <c r="E3411" s="193" t="s">
        <v>48</v>
      </c>
      <c r="F3411" s="193" t="s">
        <v>48</v>
      </c>
      <c r="G3411" s="168" t="e">
        <f>MROUND(H3411*K3411*I3411/L3411,0.0000000001)</f>
        <v>#DIV/0!</v>
      </c>
      <c r="H3411" s="182">
        <f>H3031</f>
        <v>918</v>
      </c>
      <c r="I3411" s="176">
        <f t="shared" si="420"/>
        <v>0</v>
      </c>
      <c r="J3411" s="182"/>
      <c r="K3411" s="184">
        <v>1</v>
      </c>
      <c r="L3411" s="184">
        <f>'норма часов'!$H$10</f>
        <v>0</v>
      </c>
      <c r="M3411" s="178" t="str">
        <f>CONCATENATE(H3411," ",F3411," ","*",I3411,"/",L3411,"чел.")</f>
        <v>918 шт. *0/0чел.</v>
      </c>
      <c r="N3411" s="133">
        <f>N3031</f>
        <v>46775.762527233113</v>
      </c>
      <c r="O3411" s="142" t="e">
        <f>MROUND(G3411*N3411,0.000001)</f>
        <v>#DIV/0!</v>
      </c>
      <c r="P3411" s="93"/>
      <c r="Q3411" s="93"/>
    </row>
    <row r="3412" spans="1:17" s="94" customFormat="1" ht="28.5" hidden="1" x14ac:dyDescent="0.25">
      <c r="A3412" s="276"/>
      <c r="B3412" s="279"/>
      <c r="C3412" s="201" t="s">
        <v>252</v>
      </c>
      <c r="D3412" s="166"/>
      <c r="E3412" s="193"/>
      <c r="F3412" s="193"/>
      <c r="G3412" s="168"/>
      <c r="H3412" s="182"/>
      <c r="I3412" s="176"/>
      <c r="J3412" s="182"/>
      <c r="K3412" s="184"/>
      <c r="L3412" s="184"/>
      <c r="M3412" s="178"/>
      <c r="N3412" s="139"/>
      <c r="O3412" s="140" t="e">
        <f>SUM(O3409:O3411)</f>
        <v>#DIV/0!</v>
      </c>
      <c r="P3412" s="93"/>
      <c r="Q3412" s="93"/>
    </row>
    <row r="3413" spans="1:17" s="94" customFormat="1" ht="90" hidden="1" x14ac:dyDescent="0.25">
      <c r="A3413" s="276"/>
      <c r="B3413" s="279"/>
      <c r="C3413" s="198" t="s">
        <v>63</v>
      </c>
      <c r="D3413" s="166" t="s">
        <v>29</v>
      </c>
      <c r="E3413" s="193" t="s">
        <v>20</v>
      </c>
      <c r="F3413" s="193" t="s">
        <v>20</v>
      </c>
      <c r="G3413" s="168" t="e">
        <f>MROUND(H3413*K3413*I3413/L3413,0.000001)</f>
        <v>#DIV/0!</v>
      </c>
      <c r="H3413" s="182">
        <f>H3318</f>
        <v>0</v>
      </c>
      <c r="I3413" s="176">
        <f>I3411</f>
        <v>0</v>
      </c>
      <c r="J3413" s="182"/>
      <c r="K3413" s="184">
        <v>12</v>
      </c>
      <c r="L3413" s="184">
        <f>'норма часов'!$H$10</f>
        <v>0</v>
      </c>
      <c r="M3413" s="178" t="str">
        <f>CONCATENATE(H3413," ",F3413," ","в мес.","*",K3413,"мес.","*",I3413,"/",L3413,"чел.")</f>
        <v>0 м2 в мес.*12мес.*0/0чел.</v>
      </c>
      <c r="N3413" s="133">
        <f>N3033</f>
        <v>0</v>
      </c>
      <c r="O3413" s="142" t="e">
        <f>MROUND(G3413*N3413,0.000001)</f>
        <v>#DIV/0!</v>
      </c>
      <c r="P3413" s="93"/>
      <c r="Q3413" s="93"/>
    </row>
    <row r="3414" spans="1:17" s="94" customFormat="1" hidden="1" x14ac:dyDescent="0.25">
      <c r="A3414" s="276"/>
      <c r="B3414" s="279"/>
      <c r="C3414" s="198"/>
      <c r="D3414" s="283" t="s">
        <v>52</v>
      </c>
      <c r="E3414" s="283"/>
      <c r="F3414" s="283"/>
      <c r="G3414" s="284"/>
      <c r="H3414" s="171"/>
      <c r="I3414" s="176">
        <f t="shared" si="420"/>
        <v>0</v>
      </c>
      <c r="J3414" s="171"/>
      <c r="K3414" s="177"/>
      <c r="L3414" s="184"/>
      <c r="M3414" s="197"/>
      <c r="N3414" s="133"/>
      <c r="O3414" s="140"/>
      <c r="P3414" s="93"/>
      <c r="Q3414" s="93">
        <f t="shared" si="419"/>
        <v>0</v>
      </c>
    </row>
    <row r="3415" spans="1:17" s="94" customFormat="1" hidden="1" x14ac:dyDescent="0.25">
      <c r="A3415" s="276"/>
      <c r="B3415" s="279"/>
      <c r="C3415" s="198"/>
      <c r="D3415" s="179"/>
      <c r="E3415" s="180"/>
      <c r="F3415" s="181"/>
      <c r="G3415" s="168"/>
      <c r="H3415" s="171"/>
      <c r="I3415" s="176">
        <f t="shared" si="420"/>
        <v>0</v>
      </c>
      <c r="J3415" s="171"/>
      <c r="K3415" s="177"/>
      <c r="L3415" s="184"/>
      <c r="M3415" s="197"/>
      <c r="N3415" s="133"/>
      <c r="O3415" s="142"/>
      <c r="P3415" s="93"/>
      <c r="Q3415" s="93">
        <f t="shared" si="419"/>
        <v>0</v>
      </c>
    </row>
    <row r="3416" spans="1:17" s="94" customFormat="1" hidden="1" x14ac:dyDescent="0.25">
      <c r="A3416" s="276"/>
      <c r="B3416" s="279"/>
      <c r="C3416" s="267" t="s">
        <v>101</v>
      </c>
      <c r="D3416" s="288" t="s">
        <v>53</v>
      </c>
      <c r="E3416" s="288"/>
      <c r="F3416" s="288"/>
      <c r="G3416" s="289"/>
      <c r="H3416" s="171"/>
      <c r="I3416" s="176">
        <f t="shared" si="420"/>
        <v>0</v>
      </c>
      <c r="J3416" s="171"/>
      <c r="K3416" s="177"/>
      <c r="L3416" s="184"/>
      <c r="M3416" s="197"/>
      <c r="N3416" s="133"/>
      <c r="O3416" s="140" t="e">
        <f>O3417</f>
        <v>#DIV/0!</v>
      </c>
      <c r="P3416" s="93"/>
      <c r="Q3416" s="93"/>
    </row>
    <row r="3417" spans="1:17" s="94" customFormat="1" ht="45" hidden="1" x14ac:dyDescent="0.25">
      <c r="A3417" s="276"/>
      <c r="B3417" s="279"/>
      <c r="C3417" s="268"/>
      <c r="D3417" s="166" t="s">
        <v>286</v>
      </c>
      <c r="E3417" s="180" t="s">
        <v>26</v>
      </c>
      <c r="F3417" s="180" t="s">
        <v>26</v>
      </c>
      <c r="G3417" s="168" t="e">
        <f>MROUND(H3417*K3417*I3417/L3417,0.00000001)</f>
        <v>#DIV/0!</v>
      </c>
      <c r="H3417" s="182">
        <f>$H$3037</f>
        <v>70</v>
      </c>
      <c r="I3417" s="176">
        <f t="shared" si="420"/>
        <v>0</v>
      </c>
      <c r="J3417" s="182"/>
      <c r="K3417" s="184">
        <v>12</v>
      </c>
      <c r="L3417" s="184">
        <f>'норма часов'!$H$10</f>
        <v>0</v>
      </c>
      <c r="M3417" s="178" t="str">
        <f>CONCATENATE(H3417," ",F3417," ","в мес.","*",K3417,"мес.","*",I3417,"/",L3417,"чел.")</f>
        <v>70 шт в мес.*12мес.*0/0чел.</v>
      </c>
      <c r="N3417" s="133">
        <f>$N$3037</f>
        <v>455.45666666666642</v>
      </c>
      <c r="O3417" s="142" t="e">
        <f>MROUND(G3417*N3417,0.000001)</f>
        <v>#DIV/0!</v>
      </c>
      <c r="P3417" s="93"/>
      <c r="Q3417" s="93"/>
    </row>
    <row r="3418" spans="1:17" s="94" customFormat="1" hidden="1" x14ac:dyDescent="0.25">
      <c r="A3418" s="276"/>
      <c r="B3418" s="279"/>
      <c r="C3418" s="269" t="s">
        <v>102</v>
      </c>
      <c r="D3418" s="288" t="s">
        <v>54</v>
      </c>
      <c r="E3418" s="288"/>
      <c r="F3418" s="288"/>
      <c r="G3418" s="289"/>
      <c r="H3418" s="171"/>
      <c r="I3418" s="176">
        <f>I3416</f>
        <v>0</v>
      </c>
      <c r="J3418" s="182"/>
      <c r="K3418" s="177"/>
      <c r="L3418" s="184"/>
      <c r="M3418" s="197"/>
      <c r="N3418" s="133"/>
      <c r="O3418" s="140" t="e">
        <f>O3419</f>
        <v>#DIV/0!</v>
      </c>
      <c r="P3418" s="93"/>
      <c r="Q3418" s="93"/>
    </row>
    <row r="3419" spans="1:17" s="94" customFormat="1" hidden="1" x14ac:dyDescent="0.25">
      <c r="A3419" s="276"/>
      <c r="B3419" s="279"/>
      <c r="C3419" s="269"/>
      <c r="D3419" s="179" t="s">
        <v>103</v>
      </c>
      <c r="E3419" s="180" t="s">
        <v>26</v>
      </c>
      <c r="F3419" s="180" t="s">
        <v>26</v>
      </c>
      <c r="G3419" s="168" t="e">
        <f>MROUND(H3419*K3419*I3419/L3419,0.00000001)</f>
        <v>#DIV/0!</v>
      </c>
      <c r="H3419" s="182">
        <v>4</v>
      </c>
      <c r="I3419" s="176">
        <f t="shared" si="420"/>
        <v>0</v>
      </c>
      <c r="J3419" s="182"/>
      <c r="K3419" s="184">
        <v>12</v>
      </c>
      <c r="L3419" s="184">
        <f>'норма часов'!$H$10</f>
        <v>0</v>
      </c>
      <c r="M3419" s="178" t="str">
        <f>CONCATENATE(H3419," ",F3419," ","в мес.","*",K3419,"мес.","*",I3419,"/",L3419,"чел.")</f>
        <v>4 шт в мес.*12мес.*0/0чел.</v>
      </c>
      <c r="N3419" s="133">
        <f>N3039</f>
        <v>2727.2150000000001</v>
      </c>
      <c r="O3419" s="142" t="e">
        <f>MROUND(G3419*N3419,0.000001)</f>
        <v>#DIV/0!</v>
      </c>
      <c r="P3419" s="93"/>
      <c r="Q3419" s="93"/>
    </row>
    <row r="3420" spans="1:17" s="94" customFormat="1" hidden="1" x14ac:dyDescent="0.25">
      <c r="A3420" s="276"/>
      <c r="B3420" s="279"/>
      <c r="C3420" s="198"/>
      <c r="D3420" s="283" t="s">
        <v>55</v>
      </c>
      <c r="E3420" s="283"/>
      <c r="F3420" s="283"/>
      <c r="G3420" s="284"/>
      <c r="H3420" s="171"/>
      <c r="I3420" s="176">
        <f t="shared" si="420"/>
        <v>0</v>
      </c>
      <c r="J3420" s="171"/>
      <c r="K3420" s="177"/>
      <c r="L3420" s="184"/>
      <c r="M3420" s="197"/>
      <c r="N3420" s="133"/>
      <c r="O3420" s="142"/>
      <c r="P3420" s="93"/>
      <c r="Q3420" s="93">
        <f t="shared" si="419"/>
        <v>0</v>
      </c>
    </row>
    <row r="3421" spans="1:17" s="94" customFormat="1" hidden="1" x14ac:dyDescent="0.25">
      <c r="A3421" s="276"/>
      <c r="B3421" s="279"/>
      <c r="C3421" s="198"/>
      <c r="D3421" s="166"/>
      <c r="E3421" s="96"/>
      <c r="F3421" s="206"/>
      <c r="G3421" s="161"/>
      <c r="H3421" s="171"/>
      <c r="I3421" s="176">
        <f t="shared" si="420"/>
        <v>0</v>
      </c>
      <c r="J3421" s="171"/>
      <c r="K3421" s="177"/>
      <c r="L3421" s="184"/>
      <c r="M3421" s="197"/>
      <c r="N3421" s="133"/>
      <c r="O3421" s="142"/>
      <c r="P3421" s="93"/>
      <c r="Q3421" s="93">
        <f t="shared" si="419"/>
        <v>0</v>
      </c>
    </row>
    <row r="3422" spans="1:17" s="94" customFormat="1" hidden="1" x14ac:dyDescent="0.25">
      <c r="A3422" s="276"/>
      <c r="B3422" s="279"/>
      <c r="C3422" s="198"/>
      <c r="D3422" s="288" t="s">
        <v>56</v>
      </c>
      <c r="E3422" s="288"/>
      <c r="F3422" s="288"/>
      <c r="G3422" s="289"/>
      <c r="H3422" s="182"/>
      <c r="I3422" s="176">
        <f t="shared" si="420"/>
        <v>0</v>
      </c>
      <c r="J3422" s="182"/>
      <c r="K3422" s="184"/>
      <c r="L3422" s="184"/>
      <c r="M3422" s="197"/>
      <c r="N3422" s="133"/>
      <c r="O3422" s="140" t="e">
        <f>O3430+O3452+O3453+O3468+O3469+O3470+O3473</f>
        <v>#DIV/0!</v>
      </c>
      <c r="P3422" s="93"/>
      <c r="Q3422" s="93"/>
    </row>
    <row r="3423" spans="1:17" s="94" customFormat="1" ht="45" hidden="1" x14ac:dyDescent="0.25">
      <c r="A3423" s="276"/>
      <c r="B3423" s="279"/>
      <c r="C3423" s="269" t="s">
        <v>64</v>
      </c>
      <c r="D3423" s="166" t="s">
        <v>24</v>
      </c>
      <c r="E3423" s="96" t="s">
        <v>20</v>
      </c>
      <c r="F3423" s="96" t="s">
        <v>209</v>
      </c>
      <c r="G3423" s="168" t="e">
        <f>MROUND(H3423*K3423*I3423/L3423,0.000001)</f>
        <v>#DIV/0!</v>
      </c>
      <c r="H3423" s="182">
        <f>H3043</f>
        <v>125417.61000000002</v>
      </c>
      <c r="I3423" s="176">
        <f t="shared" si="420"/>
        <v>0</v>
      </c>
      <c r="J3423" s="182"/>
      <c r="K3423" s="184">
        <v>12</v>
      </c>
      <c r="L3423" s="184">
        <f>'норма часов'!$H$10</f>
        <v>0</v>
      </c>
      <c r="M3423" s="178" t="str">
        <f>CONCATENATE(H3423," ",F3423," ","в мес.","*",K3423,"мес.","*",I3423,"/",L3423,"чел.")</f>
        <v>125417,61 м2 (обрабатываемая площадь) в мес.*12мес.*0/0чел.</v>
      </c>
      <c r="N3423" s="133">
        <f>N3043</f>
        <v>1.2568903867115102</v>
      </c>
      <c r="O3423" s="142" t="e">
        <f>MROUND(G3423*N3423,0.000001)</f>
        <v>#DIV/0!</v>
      </c>
      <c r="P3423" s="93"/>
      <c r="Q3423" s="93"/>
    </row>
    <row r="3424" spans="1:17" s="94" customFormat="1" ht="45" hidden="1" x14ac:dyDescent="0.25">
      <c r="A3424" s="276"/>
      <c r="B3424" s="279"/>
      <c r="C3424" s="269"/>
      <c r="D3424" s="166" t="s">
        <v>77</v>
      </c>
      <c r="E3424" s="96" t="s">
        <v>20</v>
      </c>
      <c r="F3424" s="96" t="s">
        <v>209</v>
      </c>
      <c r="G3424" s="168" t="e">
        <f>MROUND(H3424*K3424*I3424/L3424,0.000001)</f>
        <v>#DIV/0!</v>
      </c>
      <c r="H3424" s="182">
        <f>H3139</f>
        <v>125417.61000000002</v>
      </c>
      <c r="I3424" s="176">
        <f t="shared" si="420"/>
        <v>0</v>
      </c>
      <c r="J3424" s="182"/>
      <c r="K3424" s="184">
        <v>12</v>
      </c>
      <c r="L3424" s="184">
        <f>'норма часов'!$H$10</f>
        <v>0</v>
      </c>
      <c r="M3424" s="178" t="str">
        <f>CONCATENATE(H3424," ",F3424," ","в мес.","*",K3424,"мес.","*",I3424,"/",L3424,"чел.")</f>
        <v>125417,61 м2 (обрабатываемая площадь) в мес.*12мес.*0/0чел.</v>
      </c>
      <c r="N3424" s="133">
        <f>N3044</f>
        <v>1.6600438261155399</v>
      </c>
      <c r="O3424" s="142" t="e">
        <f>MROUND(G3424*N3424,0.000001)</f>
        <v>#DIV/0!</v>
      </c>
      <c r="P3424" s="93"/>
      <c r="Q3424" s="93"/>
    </row>
    <row r="3425" spans="1:17" s="94" customFormat="1" ht="45" hidden="1" x14ac:dyDescent="0.25">
      <c r="A3425" s="276"/>
      <c r="B3425" s="279"/>
      <c r="C3425" s="269"/>
      <c r="D3425" s="166" t="s">
        <v>298</v>
      </c>
      <c r="E3425" s="96" t="s">
        <v>20</v>
      </c>
      <c r="F3425" s="96" t="s">
        <v>209</v>
      </c>
      <c r="G3425" s="168" t="e">
        <f>MROUND(H3425*K3425*I3425/L3425,0.00000001)</f>
        <v>#DIV/0!</v>
      </c>
      <c r="H3425" s="182">
        <f>$H$3045</f>
        <v>125417.61000000002</v>
      </c>
      <c r="I3425" s="176">
        <f>I3421</f>
        <v>0</v>
      </c>
      <c r="J3425" s="182"/>
      <c r="K3425" s="184">
        <v>12</v>
      </c>
      <c r="L3425" s="184">
        <f>'норма часов'!$H$10</f>
        <v>0</v>
      </c>
      <c r="M3425" s="178" t="str">
        <f t="shared" ref="M3425:M3427" si="421">CONCATENATE(H3425," ",F3425," ","в мес.","*",K3425,"мес.","*",I3425,"/",L3425,"чел.")</f>
        <v>125417,61 м2 (обрабатываемая площадь) в мес.*12мес.*0/0чел.</v>
      </c>
      <c r="N3425" s="133">
        <f>$N$3045</f>
        <v>0.59287278317614256</v>
      </c>
      <c r="O3425" s="142" t="e">
        <f t="shared" ref="O3425:O3427" si="422">MROUND(G3425*N3425,0.000001)</f>
        <v>#DIV/0!</v>
      </c>
      <c r="P3425" s="93"/>
      <c r="Q3425" s="93"/>
    </row>
    <row r="3426" spans="1:17" s="94" customFormat="1" ht="45" hidden="1" x14ac:dyDescent="0.25">
      <c r="A3426" s="276"/>
      <c r="B3426" s="279"/>
      <c r="C3426" s="269"/>
      <c r="D3426" s="166" t="s">
        <v>299</v>
      </c>
      <c r="E3426" s="96" t="s">
        <v>20</v>
      </c>
      <c r="F3426" s="96" t="s">
        <v>209</v>
      </c>
      <c r="G3426" s="168" t="e">
        <f>MROUND(H3426*K3426*I3426/L3426,0.00000001)</f>
        <v>#DIV/0!</v>
      </c>
      <c r="H3426" s="182">
        <f>$H$3046</f>
        <v>125417.61000000002</v>
      </c>
      <c r="I3426" s="176">
        <f>I3422</f>
        <v>0</v>
      </c>
      <c r="J3426" s="182"/>
      <c r="K3426" s="184">
        <v>24</v>
      </c>
      <c r="L3426" s="184">
        <f>'норма часов'!$H$10</f>
        <v>0</v>
      </c>
      <c r="M3426" s="178" t="str">
        <f>CONCATENATE(H3426," ",F3426," ","в год","*",K3426,"  раза в год","*",I3426,"/",L3426,"чел.")</f>
        <v>125417,61 м2 (обрабатываемая площадь) в год*24  раза в год*0/0чел.</v>
      </c>
      <c r="N3426" s="133">
        <f>$N$3046</f>
        <v>2.4900657458177777</v>
      </c>
      <c r="O3426" s="142" t="e">
        <f t="shared" si="422"/>
        <v>#DIV/0!</v>
      </c>
      <c r="P3426" s="93"/>
      <c r="Q3426" s="93"/>
    </row>
    <row r="3427" spans="1:17" s="94" customFormat="1" ht="45" hidden="1" x14ac:dyDescent="0.25">
      <c r="A3427" s="276"/>
      <c r="B3427" s="279"/>
      <c r="C3427" s="269"/>
      <c r="D3427" s="166" t="s">
        <v>300</v>
      </c>
      <c r="E3427" s="96" t="s">
        <v>280</v>
      </c>
      <c r="F3427" s="96" t="s">
        <v>281</v>
      </c>
      <c r="G3427" s="168" t="e">
        <f>MROUND(H3427*K3427*I3427/L3427,0.00000001)</f>
        <v>#DIV/0!</v>
      </c>
      <c r="H3427" s="182">
        <f>$H$3047</f>
        <v>31.200000000000021</v>
      </c>
      <c r="I3427" s="176">
        <f>I3423</f>
        <v>0</v>
      </c>
      <c r="J3427" s="182"/>
      <c r="K3427" s="184">
        <v>1</v>
      </c>
      <c r="L3427" s="184">
        <f>'норма часов'!$H$10</f>
        <v>0</v>
      </c>
      <c r="M3427" s="178" t="str">
        <f t="shared" si="421"/>
        <v>31,2 га (обрабатываемая площадь) в мес.*1мес.*0/0чел.</v>
      </c>
      <c r="N3427" s="133">
        <f>$N$3047</f>
        <v>592.87083333333283</v>
      </c>
      <c r="O3427" s="142" t="e">
        <f t="shared" si="422"/>
        <v>#DIV/0!</v>
      </c>
      <c r="P3427" s="93"/>
      <c r="Q3427" s="93"/>
    </row>
    <row r="3428" spans="1:17" s="94" customFormat="1" ht="45" hidden="1" x14ac:dyDescent="0.25">
      <c r="A3428" s="276"/>
      <c r="B3428" s="279"/>
      <c r="C3428" s="269"/>
      <c r="D3428" s="166" t="s">
        <v>276</v>
      </c>
      <c r="E3428" s="96" t="s">
        <v>280</v>
      </c>
      <c r="F3428" s="96" t="s">
        <v>281</v>
      </c>
      <c r="G3428" s="168" t="e">
        <f>MROUND(H3428*K3428*I3428/L3428,0.00000001)</f>
        <v>#DIV/0!</v>
      </c>
      <c r="H3428" s="182">
        <f>H3048</f>
        <v>31.200000000000021</v>
      </c>
      <c r="I3428" s="176">
        <f>I3424</f>
        <v>0</v>
      </c>
      <c r="J3428" s="182"/>
      <c r="K3428" s="184">
        <v>1</v>
      </c>
      <c r="L3428" s="184">
        <f>'норма часов'!$H$10</f>
        <v>0</v>
      </c>
      <c r="M3428" s="178" t="str">
        <f>CONCATENATE(H3428," ",F3428," ","в мес.","*",K3428,"мес.","*",I3428,"/",L3428,"чел.")</f>
        <v>31,2 га (обрабатываемая площадь) в мес.*1мес.*0/0чел.</v>
      </c>
      <c r="N3428" s="133">
        <f>N3048</f>
        <v>3226.5067307692289</v>
      </c>
      <c r="O3428" s="142" t="e">
        <f>MROUND(G3428*N3428,0.000001)</f>
        <v>#DIV/0!</v>
      </c>
      <c r="P3428" s="93"/>
      <c r="Q3428" s="93"/>
    </row>
    <row r="3429" spans="1:17" s="94" customFormat="1" ht="25.5" hidden="1" x14ac:dyDescent="0.25">
      <c r="A3429" s="276"/>
      <c r="B3429" s="279"/>
      <c r="C3429" s="269"/>
      <c r="D3429" s="166" t="s">
        <v>105</v>
      </c>
      <c r="E3429" s="96" t="s">
        <v>106</v>
      </c>
      <c r="F3429" s="206" t="s">
        <v>210</v>
      </c>
      <c r="G3429" s="168" t="e">
        <f>MROUND(H3429*K3429*I3429/L3429,0.000001)</f>
        <v>#DIV/0!</v>
      </c>
      <c r="H3429" s="182">
        <f>H3049</f>
        <v>20138.400000000001</v>
      </c>
      <c r="I3429" s="176">
        <f>I3424</f>
        <v>0</v>
      </c>
      <c r="J3429" s="182"/>
      <c r="K3429" s="184">
        <v>12</v>
      </c>
      <c r="L3429" s="184">
        <f>'норма часов'!$H$10</f>
        <v>0</v>
      </c>
      <c r="M3429" s="178" t="str">
        <f>CONCATENATE(H3429," ",F3429," ","в мес.","*",K3429,"мес.","*",I3429,"/",L3429,"чел.")</f>
        <v>20138,4 кг стираемого белья в мес.*12мес.*0/0чел.</v>
      </c>
      <c r="N3429" s="133">
        <f>N3049</f>
        <v>77.073464045471994</v>
      </c>
      <c r="O3429" s="142" t="e">
        <f>MROUND(G3429*N3429,0.000001)</f>
        <v>#DIV/0!</v>
      </c>
      <c r="P3429" s="93"/>
      <c r="Q3429" s="93"/>
    </row>
    <row r="3430" spans="1:17" s="94" customFormat="1" ht="28.5" hidden="1" x14ac:dyDescent="0.25">
      <c r="A3430" s="276"/>
      <c r="B3430" s="279"/>
      <c r="C3430" s="201" t="s">
        <v>255</v>
      </c>
      <c r="D3430" s="166"/>
      <c r="E3430" s="96"/>
      <c r="F3430" s="206"/>
      <c r="G3430" s="168"/>
      <c r="H3430" s="182"/>
      <c r="I3430" s="176"/>
      <c r="J3430" s="182"/>
      <c r="K3430" s="184"/>
      <c r="L3430" s="184"/>
      <c r="M3430" s="178"/>
      <c r="N3430" s="139"/>
      <c r="O3430" s="140" t="e">
        <f>SUM(O3423:O3429)</f>
        <v>#DIV/0!</v>
      </c>
      <c r="P3430" s="93"/>
      <c r="Q3430" s="93"/>
    </row>
    <row r="3431" spans="1:17" s="94" customFormat="1" ht="45" hidden="1" x14ac:dyDescent="0.25">
      <c r="A3431" s="276"/>
      <c r="B3431" s="279"/>
      <c r="C3431" s="269" t="s">
        <v>63</v>
      </c>
      <c r="D3431" s="208" t="s">
        <v>301</v>
      </c>
      <c r="E3431" s="96" t="s">
        <v>20</v>
      </c>
      <c r="F3431" s="96" t="s">
        <v>209</v>
      </c>
      <c r="G3431" s="168" t="e">
        <f>MROUND(H3431*K3431*I3431/L3431,0.000001)</f>
        <v>#DIV/0!</v>
      </c>
      <c r="H3431" s="182">
        <f>H3051</f>
        <v>7617.8300000000008</v>
      </c>
      <c r="I3431" s="176">
        <f>I3429</f>
        <v>0</v>
      </c>
      <c r="J3431" s="182"/>
      <c r="K3431" s="184">
        <v>1</v>
      </c>
      <c r="L3431" s="184">
        <f>'норма часов'!$H$10</f>
        <v>0</v>
      </c>
      <c r="M3431" s="178" t="str">
        <f>CONCATENATE(H3431," ",F3431," ","*",I3431,"/",L3431,"чел.")</f>
        <v>7617,83 м2 (обрабатываемая площадь) *0/0чел.</v>
      </c>
      <c r="N3431" s="133">
        <f>N3051</f>
        <v>74.831520262331921</v>
      </c>
      <c r="O3431" s="142" t="e">
        <f>MROUND(G3431*N3431,0.000001)</f>
        <v>#DIV/0!</v>
      </c>
      <c r="P3431" s="93"/>
      <c r="Q3431" s="93"/>
    </row>
    <row r="3432" spans="1:17" s="94" customFormat="1" ht="60" hidden="1" x14ac:dyDescent="0.25">
      <c r="A3432" s="276"/>
      <c r="B3432" s="279"/>
      <c r="C3432" s="269"/>
      <c r="D3432" s="166" t="s">
        <v>302</v>
      </c>
      <c r="E3432" s="96" t="s">
        <v>26</v>
      </c>
      <c r="F3432" s="206" t="s">
        <v>26</v>
      </c>
      <c r="G3432" s="168" t="e">
        <f>MROUND(H3432*K3432*I3432/L3432,0.000001)</f>
        <v>#DIV/0!</v>
      </c>
      <c r="H3432" s="182">
        <f>H3052</f>
        <v>27</v>
      </c>
      <c r="I3432" s="176">
        <f t="shared" si="420"/>
        <v>0</v>
      </c>
      <c r="J3432" s="182"/>
      <c r="K3432" s="184">
        <v>1</v>
      </c>
      <c r="L3432" s="184">
        <f>'норма часов'!$H$10</f>
        <v>0</v>
      </c>
      <c r="M3432" s="178" t="str">
        <f>CONCATENATE(H3432," ",F3432," ","*",I3432,"/",L3432,"чел.")</f>
        <v>27 шт *0/0чел.</v>
      </c>
      <c r="N3432" s="133">
        <f>N3052</f>
        <v>7114.4748148148165</v>
      </c>
      <c r="O3432" s="142" t="e">
        <f>MROUND(G3432*N3432,0.000001)</f>
        <v>#DIV/0!</v>
      </c>
      <c r="P3432" s="93"/>
      <c r="Q3432" s="93"/>
    </row>
    <row r="3433" spans="1:17" s="94" customFormat="1" ht="45" hidden="1" x14ac:dyDescent="0.25">
      <c r="A3433" s="276"/>
      <c r="B3433" s="279"/>
      <c r="C3433" s="269"/>
      <c r="D3433" s="208" t="s">
        <v>30</v>
      </c>
      <c r="E3433" s="96" t="s">
        <v>45</v>
      </c>
      <c r="F3433" s="206" t="s">
        <v>223</v>
      </c>
      <c r="G3433" s="168" t="e">
        <f>MROUND(H3433*K3433*I3433/L3433,0.00000001)</f>
        <v>#DIV/0!</v>
      </c>
      <c r="H3433" s="182">
        <f>H3053</f>
        <v>72</v>
      </c>
      <c r="I3433" s="176">
        <f t="shared" si="420"/>
        <v>0</v>
      </c>
      <c r="J3433" s="182"/>
      <c r="K3433" s="184">
        <v>4</v>
      </c>
      <c r="L3433" s="184">
        <f>'норма часов'!$H$10</f>
        <v>0</v>
      </c>
      <c r="M3433" s="178" t="str">
        <f>CONCATENATE(H3433," ",F3433," ","в кв.","*",K3433,"кв.","*",I3433,"/",L3433,"чел.")</f>
        <v>72 системы в кв.*4кв.*0/0чел.</v>
      </c>
      <c r="N3433" s="133">
        <f>N3053</f>
        <v>7541.0103472222254</v>
      </c>
      <c r="O3433" s="142" t="e">
        <f>MROUND(G3433*N3433,0.000001)</f>
        <v>#DIV/0!</v>
      </c>
      <c r="P3433" s="93"/>
      <c r="Q3433" s="93"/>
    </row>
    <row r="3434" spans="1:17" s="94" customFormat="1" ht="60" hidden="1" x14ac:dyDescent="0.25">
      <c r="A3434" s="276"/>
      <c r="B3434" s="279"/>
      <c r="C3434" s="269"/>
      <c r="D3434" s="208" t="s">
        <v>86</v>
      </c>
      <c r="E3434" s="96" t="s">
        <v>45</v>
      </c>
      <c r="F3434" s="206" t="s">
        <v>224</v>
      </c>
      <c r="G3434" s="168" t="e">
        <f>MROUND(H3434*K3434*I3434/L3434,0.00000001)</f>
        <v>#DIV/0!</v>
      </c>
      <c r="H3434" s="182">
        <f>H3244</f>
        <v>71</v>
      </c>
      <c r="I3434" s="176">
        <f t="shared" si="420"/>
        <v>0</v>
      </c>
      <c r="J3434" s="182"/>
      <c r="K3434" s="184">
        <v>12</v>
      </c>
      <c r="L3434" s="184">
        <f>'норма часов'!$H$10</f>
        <v>0</v>
      </c>
      <c r="M3434" s="178" t="str">
        <f>CONCATENATE(H3434," ",F3434," ","в мес.","*",K3434,"мес.","*",I3434,"/",L3434,"чел.")</f>
        <v>71 систем в мес.*12мес.*0/0чел.</v>
      </c>
      <c r="N3434" s="133">
        <f>N3244</f>
        <v>6224.8300469483565</v>
      </c>
      <c r="O3434" s="142" t="e">
        <f>MROUND(G3434*N3434,0.000001)</f>
        <v>#DIV/0!</v>
      </c>
      <c r="P3434" s="93"/>
      <c r="Q3434" s="93"/>
    </row>
    <row r="3435" spans="1:17" s="94" customFormat="1" ht="31.5" hidden="1" x14ac:dyDescent="0.25">
      <c r="A3435" s="276"/>
      <c r="B3435" s="279"/>
      <c r="C3435" s="269"/>
      <c r="D3435" s="211" t="s">
        <v>303</v>
      </c>
      <c r="E3435" s="96" t="s">
        <v>26</v>
      </c>
      <c r="F3435" s="206" t="s">
        <v>26</v>
      </c>
      <c r="G3435" s="168" t="e">
        <f>MROUND(H3435*K3435*I3435/L3435,0.000000001)</f>
        <v>#DIV/0!</v>
      </c>
      <c r="H3435" s="182">
        <f>H3340</f>
        <v>4</v>
      </c>
      <c r="I3435" s="176">
        <f t="shared" si="420"/>
        <v>0</v>
      </c>
      <c r="J3435" s="182"/>
      <c r="K3435" s="184">
        <v>1</v>
      </c>
      <c r="L3435" s="184">
        <f>'норма часов'!$H$10</f>
        <v>0</v>
      </c>
      <c r="M3435" s="178" t="str">
        <f>CONCATENATE(H3435," ",F3435," ","*",I3435,"/",L3435,"чел.")</f>
        <v>4 шт *0/0чел.</v>
      </c>
      <c r="N3435" s="133">
        <f>N3055</f>
        <v>74229.032500000001</v>
      </c>
      <c r="O3435" s="142" t="e">
        <f>MROUND(G3435*N3435,0.000001)</f>
        <v>#DIV/0!</v>
      </c>
      <c r="P3435" s="93"/>
      <c r="Q3435" s="93"/>
    </row>
    <row r="3436" spans="1:17" s="94" customFormat="1" ht="30" hidden="1" x14ac:dyDescent="0.25">
      <c r="A3436" s="276"/>
      <c r="B3436" s="279"/>
      <c r="C3436" s="269"/>
      <c r="D3436" s="208" t="s">
        <v>108</v>
      </c>
      <c r="E3436" s="96" t="s">
        <v>26</v>
      </c>
      <c r="F3436" s="206" t="s">
        <v>26</v>
      </c>
      <c r="G3436" s="168" t="e">
        <f>MROUND(H3436*K3436*I3436/L3436,0.00000001)</f>
        <v>#DIV/0!</v>
      </c>
      <c r="H3436" s="182">
        <v>1</v>
      </c>
      <c r="I3436" s="176">
        <f t="shared" si="420"/>
        <v>0</v>
      </c>
      <c r="J3436" s="182"/>
      <c r="K3436" s="184">
        <v>12</v>
      </c>
      <c r="L3436" s="184">
        <f>'норма часов'!$H$10</f>
        <v>0</v>
      </c>
      <c r="M3436" s="178" t="str">
        <f>CONCATENATE(H3436," ",F3436," ","в мес.","*",K3436,"мес.","*",I3436,"/",L3436,"чел.")</f>
        <v>1 шт в мес.*12мес.*0/0чел.</v>
      </c>
      <c r="N3436" s="133">
        <f>N3056</f>
        <v>3023.6541666666667</v>
      </c>
      <c r="O3436" s="142" t="e">
        <f t="shared" ref="O3436:O3451" si="423">MROUND(G3436*N3436,0.000001)</f>
        <v>#DIV/0!</v>
      </c>
      <c r="P3436" s="93"/>
      <c r="Q3436" s="93"/>
    </row>
    <row r="3437" spans="1:17" s="94" customFormat="1" ht="31.5" hidden="1" x14ac:dyDescent="0.25">
      <c r="A3437" s="276"/>
      <c r="B3437" s="279"/>
      <c r="C3437" s="269"/>
      <c r="D3437" s="211" t="s">
        <v>304</v>
      </c>
      <c r="E3437" s="96" t="s">
        <v>26</v>
      </c>
      <c r="F3437" s="206" t="s">
        <v>26</v>
      </c>
      <c r="G3437" s="168" t="e">
        <f>MROUND(H3437*K3437*I3437/L3437,0.00000001)</f>
        <v>#DIV/0!</v>
      </c>
      <c r="H3437" s="182">
        <f>H3057</f>
        <v>71</v>
      </c>
      <c r="I3437" s="176">
        <f t="shared" si="420"/>
        <v>0</v>
      </c>
      <c r="J3437" s="182"/>
      <c r="K3437" s="184">
        <v>1</v>
      </c>
      <c r="L3437" s="184">
        <f>'норма часов'!$H$10</f>
        <v>0</v>
      </c>
      <c r="M3437" s="178" t="str">
        <f>CONCATENATE(H3437," ",F3437," ","*",I3437,"/",L3437,"чел.")</f>
        <v>71 шт *0/0чел.</v>
      </c>
      <c r="N3437" s="133">
        <f>N3057</f>
        <v>948.59014084506896</v>
      </c>
      <c r="O3437" s="142" t="e">
        <f t="shared" si="423"/>
        <v>#DIV/0!</v>
      </c>
      <c r="P3437" s="93"/>
      <c r="Q3437" s="93"/>
    </row>
    <row r="3438" spans="1:17" s="94" customFormat="1" ht="60" hidden="1" x14ac:dyDescent="0.25">
      <c r="A3438" s="276"/>
      <c r="B3438" s="279"/>
      <c r="C3438" s="269"/>
      <c r="D3438" s="208" t="s">
        <v>31</v>
      </c>
      <c r="E3438" s="96" t="s">
        <v>46</v>
      </c>
      <c r="F3438" s="206" t="s">
        <v>26</v>
      </c>
      <c r="G3438" s="168" t="e">
        <f>MROUND(H3438*K3438*I3438/L3438,0.00000001)</f>
        <v>#DIV/0!</v>
      </c>
      <c r="H3438" s="182">
        <f>H3248</f>
        <v>44</v>
      </c>
      <c r="I3438" s="176">
        <f t="shared" si="420"/>
        <v>0</v>
      </c>
      <c r="J3438" s="182"/>
      <c r="K3438" s="184">
        <v>2</v>
      </c>
      <c r="L3438" s="184">
        <f>'норма часов'!$H$10</f>
        <v>0</v>
      </c>
      <c r="M3438" s="178" t="str">
        <f>CONCATENATE(H3438," ",F3438," ","*",I3438,"/",L3438,"чел.")</f>
        <v>44 шт *0/0чел.</v>
      </c>
      <c r="N3438" s="133">
        <f>N3248</f>
        <v>5125.3856818181812</v>
      </c>
      <c r="O3438" s="142" t="e">
        <f t="shared" si="423"/>
        <v>#DIV/0!</v>
      </c>
      <c r="P3438" s="93"/>
      <c r="Q3438" s="93"/>
    </row>
    <row r="3439" spans="1:17" s="94" customFormat="1" ht="30" hidden="1" x14ac:dyDescent="0.25">
      <c r="A3439" s="276"/>
      <c r="B3439" s="279"/>
      <c r="C3439" s="269"/>
      <c r="D3439" s="208" t="s">
        <v>109</v>
      </c>
      <c r="E3439" s="96" t="s">
        <v>45</v>
      </c>
      <c r="F3439" s="206" t="s">
        <v>211</v>
      </c>
      <c r="G3439" s="168" t="e">
        <f>MROUND(H3439*K3439*I3439/L3439,0.0000001)</f>
        <v>#DIV/0!</v>
      </c>
      <c r="H3439" s="182">
        <v>1</v>
      </c>
      <c r="I3439" s="176">
        <f t="shared" si="420"/>
        <v>0</v>
      </c>
      <c r="J3439" s="182"/>
      <c r="K3439" s="184">
        <v>2</v>
      </c>
      <c r="L3439" s="184">
        <f>'норма часов'!$H$10</f>
        <v>0</v>
      </c>
      <c r="M3439" s="178" t="str">
        <f>CONCATENATE(H3439," ",F3439," ","в мес.","*",K3439,"*",I3439,"/",L3439,"чел.")</f>
        <v>1  система(2 раза в год (зима, лето) в мес.*2*0/0чел.</v>
      </c>
      <c r="N3439" s="133">
        <f t="shared" ref="N3439:N3448" si="424">N3059</f>
        <v>9753.27</v>
      </c>
      <c r="O3439" s="142" t="e">
        <f t="shared" si="423"/>
        <v>#DIV/0!</v>
      </c>
      <c r="P3439" s="93"/>
      <c r="Q3439" s="93"/>
    </row>
    <row r="3440" spans="1:17" s="94" customFormat="1" ht="45" hidden="1" x14ac:dyDescent="0.25">
      <c r="A3440" s="276"/>
      <c r="B3440" s="279"/>
      <c r="C3440" s="269"/>
      <c r="D3440" s="208" t="s">
        <v>110</v>
      </c>
      <c r="E3440" s="96" t="s">
        <v>48</v>
      </c>
      <c r="F3440" s="206" t="s">
        <v>26</v>
      </c>
      <c r="G3440" s="168" t="e">
        <f>MROUND(H3440*K3440*I3440/L3440,0.000001)</f>
        <v>#DIV/0!</v>
      </c>
      <c r="H3440" s="182">
        <f>H3060</f>
        <v>31</v>
      </c>
      <c r="I3440" s="176">
        <f t="shared" si="420"/>
        <v>0</v>
      </c>
      <c r="J3440" s="182"/>
      <c r="K3440" s="184">
        <v>1</v>
      </c>
      <c r="L3440" s="184">
        <f>'норма часов'!$H$10</f>
        <v>0</v>
      </c>
      <c r="M3440" s="178" t="str">
        <f>CONCATENATE(H3440," ",F3440," ","*",I3440,"/",L3440,"чел.")</f>
        <v>31 шт *0/0чел.</v>
      </c>
      <c r="N3440" s="133">
        <f t="shared" si="424"/>
        <v>13392.040967741937</v>
      </c>
      <c r="O3440" s="142" t="e">
        <f t="shared" si="423"/>
        <v>#DIV/0!</v>
      </c>
      <c r="P3440" s="93"/>
      <c r="Q3440" s="93"/>
    </row>
    <row r="3441" spans="1:17" s="94" customFormat="1" hidden="1" x14ac:dyDescent="0.25">
      <c r="A3441" s="276"/>
      <c r="B3441" s="279"/>
      <c r="C3441" s="269"/>
      <c r="D3441" s="208" t="s">
        <v>111</v>
      </c>
      <c r="E3441" s="96" t="s">
        <v>48</v>
      </c>
      <c r="F3441" s="206" t="s">
        <v>26</v>
      </c>
      <c r="G3441" s="168" t="e">
        <f>MROUND(H3441*K3441*I3441/L3441,0.000000001)</f>
        <v>#DIV/0!</v>
      </c>
      <c r="H3441" s="182">
        <f>H3156</f>
        <v>330</v>
      </c>
      <c r="I3441" s="176">
        <f t="shared" si="420"/>
        <v>0</v>
      </c>
      <c r="J3441" s="182"/>
      <c r="K3441" s="184">
        <v>1</v>
      </c>
      <c r="L3441" s="184">
        <f>'норма часов'!$H$10</f>
        <v>0</v>
      </c>
      <c r="M3441" s="178" t="str">
        <f>CONCATENATE(H3441," ",F3441," ","*",I3441,"/",L3441,"чел.")</f>
        <v>330 шт *0/0чел.</v>
      </c>
      <c r="N3441" s="133">
        <f t="shared" si="424"/>
        <v>17624.491333333328</v>
      </c>
      <c r="O3441" s="142" t="e">
        <f t="shared" si="423"/>
        <v>#DIV/0!</v>
      </c>
      <c r="P3441" s="93"/>
      <c r="Q3441" s="93"/>
    </row>
    <row r="3442" spans="1:17" s="94" customFormat="1" ht="45" hidden="1" x14ac:dyDescent="0.25">
      <c r="A3442" s="276"/>
      <c r="B3442" s="279"/>
      <c r="C3442" s="269"/>
      <c r="D3442" s="208" t="s">
        <v>112</v>
      </c>
      <c r="E3442" s="96" t="s">
        <v>20</v>
      </c>
      <c r="F3442" s="96" t="s">
        <v>209</v>
      </c>
      <c r="G3442" s="168" t="e">
        <f t="shared" ref="G3442:G3447" si="425">MROUND(H3442*K3442*I3442/L3442,0.00000001)</f>
        <v>#DIV/0!</v>
      </c>
      <c r="H3442" s="182">
        <f>H3062</f>
        <v>73</v>
      </c>
      <c r="I3442" s="176">
        <f t="shared" si="420"/>
        <v>0</v>
      </c>
      <c r="J3442" s="182"/>
      <c r="K3442" s="184">
        <v>2</v>
      </c>
      <c r="L3442" s="184">
        <f>'норма часов'!$H$10</f>
        <v>0</v>
      </c>
      <c r="M3442" s="178" t="str">
        <f>CONCATENATE(H3442," ",F3442," ","*",I3442,"/",L3442,"чел.")</f>
        <v>73 м2 (обрабатываемая площадь) *0/0чел.</v>
      </c>
      <c r="N3442" s="133">
        <f t="shared" si="424"/>
        <v>5928.7278082191779</v>
      </c>
      <c r="O3442" s="142" t="e">
        <f t="shared" si="423"/>
        <v>#DIV/0!</v>
      </c>
      <c r="P3442" s="93"/>
      <c r="Q3442" s="93"/>
    </row>
    <row r="3443" spans="1:17" s="94" customFormat="1" ht="30" hidden="1" x14ac:dyDescent="0.25">
      <c r="A3443" s="276"/>
      <c r="B3443" s="279"/>
      <c r="C3443" s="269"/>
      <c r="D3443" s="208" t="s">
        <v>32</v>
      </c>
      <c r="E3443" s="96" t="s">
        <v>79</v>
      </c>
      <c r="F3443" s="206" t="s">
        <v>212</v>
      </c>
      <c r="G3443" s="168" t="e">
        <f t="shared" si="425"/>
        <v>#DIV/0!</v>
      </c>
      <c r="H3443" s="182">
        <f>H3063</f>
        <v>71</v>
      </c>
      <c r="I3443" s="176">
        <f t="shared" si="420"/>
        <v>0</v>
      </c>
      <c r="J3443" s="182"/>
      <c r="K3443" s="184">
        <v>1</v>
      </c>
      <c r="L3443" s="184">
        <f>'норма часов'!$H$10</f>
        <v>0</v>
      </c>
      <c r="M3443" s="178" t="str">
        <f>CONCATENATE(H3443," ",F3443," ","*",I3443,"/",L3443,"чел.")</f>
        <v>71 замеров(потребность) *0/0чел.</v>
      </c>
      <c r="N3443" s="133">
        <f t="shared" si="424"/>
        <v>12525.485211267594</v>
      </c>
      <c r="O3443" s="142" t="e">
        <f t="shared" si="423"/>
        <v>#DIV/0!</v>
      </c>
      <c r="P3443" s="93"/>
      <c r="Q3443" s="93"/>
    </row>
    <row r="3444" spans="1:17" s="94" customFormat="1" ht="30" hidden="1" x14ac:dyDescent="0.25">
      <c r="A3444" s="276"/>
      <c r="B3444" s="279"/>
      <c r="C3444" s="269"/>
      <c r="D3444" s="208" t="s">
        <v>113</v>
      </c>
      <c r="E3444" s="96" t="s">
        <v>48</v>
      </c>
      <c r="F3444" s="206" t="s">
        <v>26</v>
      </c>
      <c r="G3444" s="168" t="e">
        <f t="shared" si="425"/>
        <v>#DIV/0!</v>
      </c>
      <c r="H3444" s="182">
        <f>H3159</f>
        <v>35</v>
      </c>
      <c r="I3444" s="176">
        <f t="shared" si="420"/>
        <v>0</v>
      </c>
      <c r="J3444" s="182"/>
      <c r="K3444" s="184">
        <v>12</v>
      </c>
      <c r="L3444" s="184">
        <f>'норма часов'!$H$10</f>
        <v>0</v>
      </c>
      <c r="M3444" s="178" t="str">
        <f>CONCATENATE(H3444," ",F3444," ","в мес.","*",K3444,"мес.","*",I3444,"/",L3444,"чел.")</f>
        <v>35 шт в мес.*12мес.*0/0чел.</v>
      </c>
      <c r="N3444" s="133">
        <f t="shared" si="424"/>
        <v>3127.7868809523811</v>
      </c>
      <c r="O3444" s="142" t="e">
        <f t="shared" si="423"/>
        <v>#DIV/0!</v>
      </c>
      <c r="P3444" s="93"/>
      <c r="Q3444" s="93"/>
    </row>
    <row r="3445" spans="1:17" s="94" customFormat="1" hidden="1" x14ac:dyDescent="0.25">
      <c r="A3445" s="276"/>
      <c r="B3445" s="279"/>
      <c r="C3445" s="269"/>
      <c r="D3445" s="166" t="s">
        <v>25</v>
      </c>
      <c r="E3445" s="96" t="s">
        <v>26</v>
      </c>
      <c r="F3445" s="206" t="s">
        <v>26</v>
      </c>
      <c r="G3445" s="168" t="e">
        <f t="shared" si="425"/>
        <v>#DIV/0!</v>
      </c>
      <c r="H3445" s="182">
        <f>H3065</f>
        <v>596</v>
      </c>
      <c r="I3445" s="176">
        <f t="shared" si="420"/>
        <v>0</v>
      </c>
      <c r="J3445" s="182"/>
      <c r="K3445" s="184">
        <v>1</v>
      </c>
      <c r="L3445" s="184">
        <f>'норма часов'!$H$10</f>
        <v>0</v>
      </c>
      <c r="M3445" s="178" t="str">
        <f>CONCATENATE(H3445," ",F3445," ","*",I3445,"/",L3445,"чел.")</f>
        <v>596 шт *0/0чел.</v>
      </c>
      <c r="N3445" s="133">
        <f t="shared" si="424"/>
        <v>434.51181208053686</v>
      </c>
      <c r="O3445" s="142" t="e">
        <f t="shared" si="423"/>
        <v>#DIV/0!</v>
      </c>
      <c r="P3445" s="93"/>
      <c r="Q3445" s="93"/>
    </row>
    <row r="3446" spans="1:17" s="94" customFormat="1" ht="30" hidden="1" x14ac:dyDescent="0.25">
      <c r="A3446" s="276"/>
      <c r="B3446" s="279"/>
      <c r="C3446" s="269"/>
      <c r="D3446" s="208" t="s">
        <v>80</v>
      </c>
      <c r="E3446" s="96" t="s">
        <v>81</v>
      </c>
      <c r="F3446" s="206" t="s">
        <v>213</v>
      </c>
      <c r="G3446" s="168" t="e">
        <f t="shared" si="425"/>
        <v>#DIV/0!</v>
      </c>
      <c r="H3446" s="182">
        <f>H3066</f>
        <v>71</v>
      </c>
      <c r="I3446" s="176">
        <f>I3444</f>
        <v>0</v>
      </c>
      <c r="J3446" s="182"/>
      <c r="K3446" s="184">
        <v>1</v>
      </c>
      <c r="L3446" s="184">
        <f>'норма часов'!$H$10</f>
        <v>0</v>
      </c>
      <c r="M3446" s="178" t="str">
        <f>CONCATENATE(H3446," ",F3446," ","*",I3446,"/",L3446,"чел.")</f>
        <v>71 отключений(потребность) *0/0чел.</v>
      </c>
      <c r="N3446" s="133">
        <f t="shared" si="424"/>
        <v>5335.8598591549217</v>
      </c>
      <c r="O3446" s="142" t="e">
        <f t="shared" si="423"/>
        <v>#DIV/0!</v>
      </c>
      <c r="P3446" s="93"/>
      <c r="Q3446" s="93"/>
    </row>
    <row r="3447" spans="1:17" s="94" customFormat="1" ht="47.25" hidden="1" x14ac:dyDescent="0.25">
      <c r="A3447" s="276"/>
      <c r="B3447" s="279"/>
      <c r="C3447" s="269"/>
      <c r="D3447" s="211" t="s">
        <v>305</v>
      </c>
      <c r="E3447" s="96" t="s">
        <v>28</v>
      </c>
      <c r="F3447" s="206" t="s">
        <v>312</v>
      </c>
      <c r="G3447" s="168" t="e">
        <f t="shared" si="425"/>
        <v>#DIV/0!</v>
      </c>
      <c r="H3447" s="182">
        <f>H3067</f>
        <v>71</v>
      </c>
      <c r="I3447" s="176">
        <f>I3445</f>
        <v>0</v>
      </c>
      <c r="J3447" s="182"/>
      <c r="K3447" s="184">
        <v>2</v>
      </c>
      <c r="L3447" s="184">
        <f>'норма часов'!$H$10</f>
        <v>0</v>
      </c>
      <c r="M3447" s="178" t="str">
        <f>CONCATENATE(H3447," ",F3447," ","*",I3447,"/",L3447,"чел.")</f>
        <v>71 устройство *0/0чел.</v>
      </c>
      <c r="N3447" s="133">
        <f t="shared" si="424"/>
        <v>2964.3649999999984</v>
      </c>
      <c r="O3447" s="142" t="e">
        <f t="shared" si="423"/>
        <v>#DIV/0!</v>
      </c>
      <c r="P3447" s="93"/>
      <c r="Q3447" s="93"/>
    </row>
    <row r="3448" spans="1:17" s="94" customFormat="1" ht="32.25" hidden="1" customHeight="1" x14ac:dyDescent="0.25">
      <c r="A3448" s="276"/>
      <c r="B3448" s="279"/>
      <c r="C3448" s="269"/>
      <c r="D3448" s="211" t="s">
        <v>306</v>
      </c>
      <c r="E3448" s="96" t="s">
        <v>26</v>
      </c>
      <c r="F3448" s="206" t="s">
        <v>26</v>
      </c>
      <c r="G3448" s="168" t="e">
        <f>MROUND(H3448*K3448*I3448/L3448,0.0000000001)</f>
        <v>#DIV/0!</v>
      </c>
      <c r="H3448" s="182">
        <f>H3068</f>
        <v>71</v>
      </c>
      <c r="I3448" s="176">
        <f>I3446</f>
        <v>0</v>
      </c>
      <c r="J3448" s="182"/>
      <c r="K3448" s="184">
        <v>1</v>
      </c>
      <c r="L3448" s="184">
        <f>'норма часов'!$H$10</f>
        <v>0</v>
      </c>
      <c r="M3448" s="178" t="str">
        <f>CONCATENATE(H3448," ",F3448," ","*",I3448,"/",L3448,"чел.")</f>
        <v>71 шт *0/0чел.</v>
      </c>
      <c r="N3448" s="133">
        <f t="shared" si="424"/>
        <v>6640.1699999999964</v>
      </c>
      <c r="O3448" s="142" t="e">
        <f t="shared" si="423"/>
        <v>#DIV/0!</v>
      </c>
      <c r="P3448" s="93"/>
      <c r="Q3448" s="93"/>
    </row>
    <row r="3449" spans="1:17" s="94" customFormat="1" ht="31.5" hidden="1" x14ac:dyDescent="0.25">
      <c r="A3449" s="276"/>
      <c r="B3449" s="279"/>
      <c r="C3449" s="269"/>
      <c r="D3449" s="209" t="s">
        <v>307</v>
      </c>
      <c r="E3449" s="96" t="s">
        <v>26</v>
      </c>
      <c r="F3449" s="206" t="s">
        <v>26</v>
      </c>
      <c r="G3449" s="168" t="e">
        <f>MROUND(H3449*K3449*I3449/L3449,0.00000001)</f>
        <v>#DIV/0!</v>
      </c>
      <c r="H3449" s="182">
        <f>$H$1605</f>
        <v>71</v>
      </c>
      <c r="I3449" s="176">
        <f>I3444</f>
        <v>0</v>
      </c>
      <c r="J3449" s="182"/>
      <c r="K3449" s="184">
        <v>1</v>
      </c>
      <c r="L3449" s="184">
        <f>'норма часов'!$H$10</f>
        <v>0</v>
      </c>
      <c r="M3449" s="178" t="str">
        <f>CONCATENATE(H3449," ",F3449," ","в мес.","*",K3449,"мес.","*",I3449,"/",L3449,"чел.")</f>
        <v>71 шт в мес.*1мес.*0/0чел.</v>
      </c>
      <c r="N3449" s="133">
        <f>$N$3069</f>
        <v>11976.029859154949</v>
      </c>
      <c r="O3449" s="142" t="e">
        <f t="shared" si="423"/>
        <v>#DIV/0!</v>
      </c>
      <c r="P3449" s="93"/>
      <c r="Q3449" s="93"/>
    </row>
    <row r="3450" spans="1:17" s="94" customFormat="1" ht="78.75" hidden="1" x14ac:dyDescent="0.25">
      <c r="A3450" s="276"/>
      <c r="B3450" s="279"/>
      <c r="C3450" s="269"/>
      <c r="D3450" s="211" t="s">
        <v>308</v>
      </c>
      <c r="E3450" s="96" t="s">
        <v>26</v>
      </c>
      <c r="F3450" s="206" t="s">
        <v>26</v>
      </c>
      <c r="G3450" s="168" t="e">
        <f>MROUND(H3450*K3450*I3450/L3450,0.00000001)</f>
        <v>#DIV/0!</v>
      </c>
      <c r="H3450" s="182">
        <f>$H$3070</f>
        <v>1</v>
      </c>
      <c r="I3450" s="176">
        <f>I3445</f>
        <v>0</v>
      </c>
      <c r="J3450" s="182"/>
      <c r="K3450" s="184">
        <v>1</v>
      </c>
      <c r="L3450" s="184">
        <f>'норма часов'!$H$10</f>
        <v>0</v>
      </c>
      <c r="M3450" s="178" t="str">
        <f>CONCATENATE(H3450," ",F3450," ","в год","*",K3450," раз в год","*",I3450,"/",L3450,"чел.")</f>
        <v>1 шт в год*1 раз в год*0/0чел.</v>
      </c>
      <c r="N3450" s="133">
        <f>$N$3070</f>
        <v>35572.370000000003</v>
      </c>
      <c r="O3450" s="142" t="e">
        <f t="shared" si="423"/>
        <v>#DIV/0!</v>
      </c>
      <c r="P3450" s="93"/>
      <c r="Q3450" s="93"/>
    </row>
    <row r="3451" spans="1:17" s="94" customFormat="1" ht="45" hidden="1" x14ac:dyDescent="0.25">
      <c r="A3451" s="276"/>
      <c r="B3451" s="279"/>
      <c r="C3451" s="269"/>
      <c r="D3451" s="208" t="s">
        <v>33</v>
      </c>
      <c r="E3451" s="96" t="s">
        <v>28</v>
      </c>
      <c r="F3451" s="206" t="s">
        <v>26</v>
      </c>
      <c r="G3451" s="168" t="e">
        <f>MROUND(H3451*K3451*I3451/L3451,0.00000001)</f>
        <v>#DIV/0!</v>
      </c>
      <c r="H3451" s="182">
        <f>H3071</f>
        <v>71</v>
      </c>
      <c r="I3451" s="176">
        <f>I3447</f>
        <v>0</v>
      </c>
      <c r="J3451" s="182"/>
      <c r="K3451" s="184">
        <v>12</v>
      </c>
      <c r="L3451" s="184">
        <f>'норма часов'!$H$10</f>
        <v>0</v>
      </c>
      <c r="M3451" s="178" t="str">
        <f>CONCATENATE(H3451," ",F3451," ","в мес.","*",K3451,"мес.","*",I3451,"/",L3451,"чел.")</f>
        <v>71 шт в мес.*12мес.*0/0чел.</v>
      </c>
      <c r="N3451" s="133">
        <f>N3071</f>
        <v>2608.6424999999977</v>
      </c>
      <c r="O3451" s="142" t="e">
        <f t="shared" si="423"/>
        <v>#DIV/0!</v>
      </c>
      <c r="P3451" s="93"/>
      <c r="Q3451" s="93"/>
    </row>
    <row r="3452" spans="1:17" s="94" customFormat="1" ht="28.5" hidden="1" x14ac:dyDescent="0.25">
      <c r="A3452" s="276"/>
      <c r="B3452" s="279"/>
      <c r="C3452" s="201" t="s">
        <v>256</v>
      </c>
      <c r="D3452" s="208"/>
      <c r="E3452" s="96"/>
      <c r="F3452" s="206"/>
      <c r="G3452" s="168"/>
      <c r="H3452" s="182"/>
      <c r="I3452" s="176"/>
      <c r="J3452" s="182"/>
      <c r="K3452" s="184"/>
      <c r="L3452" s="184"/>
      <c r="M3452" s="178"/>
      <c r="N3452" s="139"/>
      <c r="O3452" s="140" t="e">
        <f>SUM(O3431:O3451)</f>
        <v>#DIV/0!</v>
      </c>
      <c r="P3452" s="93"/>
      <c r="Q3452" s="93"/>
    </row>
    <row r="3453" spans="1:17" s="94" customFormat="1" hidden="1" x14ac:dyDescent="0.25">
      <c r="A3453" s="276"/>
      <c r="B3453" s="279"/>
      <c r="C3453" s="198" t="s">
        <v>65</v>
      </c>
      <c r="D3453" s="208" t="s">
        <v>115</v>
      </c>
      <c r="E3453" s="96" t="s">
        <v>116</v>
      </c>
      <c r="F3453" s="206" t="s">
        <v>214</v>
      </c>
      <c r="G3453" s="168" t="e">
        <f>MROUND(H3453*K3453*I3453/L3453,0.0000000001)</f>
        <v>#DIV/0!</v>
      </c>
      <c r="H3453" s="182">
        <f t="shared" ref="H3453:H3458" si="426">H3073</f>
        <v>71</v>
      </c>
      <c r="I3453" s="176">
        <f>I3451</f>
        <v>0</v>
      </c>
      <c r="J3453" s="182"/>
      <c r="K3453" s="184">
        <v>1</v>
      </c>
      <c r="L3453" s="184">
        <f>'норма часов'!$H$10</f>
        <v>0</v>
      </c>
      <c r="M3453" s="178" t="str">
        <f>CONCATENATE(H3453," ",F3453," ","*",I3453,"/",L3453,"чел.")</f>
        <v>71 учреждений *0/0чел.</v>
      </c>
      <c r="N3453" s="133">
        <f t="shared" ref="N3453:N3462" si="427">N3073</f>
        <v>61698.591549295772</v>
      </c>
      <c r="O3453" s="142" t="e">
        <f t="shared" ref="O3453:O3458" si="428">MROUND(G3453*N3453,0.000001)</f>
        <v>#DIV/0!</v>
      </c>
      <c r="P3453" s="93"/>
      <c r="Q3453" s="93"/>
    </row>
    <row r="3454" spans="1:17" s="94" customFormat="1" hidden="1" x14ac:dyDescent="0.25">
      <c r="A3454" s="276"/>
      <c r="B3454" s="279"/>
      <c r="C3454" s="269" t="s">
        <v>66</v>
      </c>
      <c r="D3454" s="208" t="s">
        <v>34</v>
      </c>
      <c r="E3454" s="96" t="s">
        <v>47</v>
      </c>
      <c r="F3454" s="206" t="s">
        <v>215</v>
      </c>
      <c r="G3454" s="168" t="e">
        <f t="shared" ref="G3454:G3460" si="429">MROUND(H3454*K3454*I3454/L3454,0.00000001)</f>
        <v>#DIV/0!</v>
      </c>
      <c r="H3454" s="182">
        <f t="shared" si="426"/>
        <v>71</v>
      </c>
      <c r="I3454" s="176">
        <f t="shared" si="420"/>
        <v>0</v>
      </c>
      <c r="J3454" s="182"/>
      <c r="K3454" s="184">
        <v>12</v>
      </c>
      <c r="L3454" s="184">
        <f>'норма часов'!$H$10</f>
        <v>0</v>
      </c>
      <c r="M3454" s="178" t="str">
        <f>CONCATENATE(H3454," ",F3454," ","в мес.","*",K3454,"мес.","*",I3454,"/",L3454,"чел.")</f>
        <v>71 зданий в мес.*12мес.*0/0чел.</v>
      </c>
      <c r="N3454" s="133">
        <f t="shared" si="427"/>
        <v>5107.0066549295807</v>
      </c>
      <c r="O3454" s="142" t="e">
        <f t="shared" si="428"/>
        <v>#DIV/0!</v>
      </c>
      <c r="P3454" s="93"/>
      <c r="Q3454" s="93"/>
    </row>
    <row r="3455" spans="1:17" s="94" customFormat="1" hidden="1" x14ac:dyDescent="0.25">
      <c r="A3455" s="276"/>
      <c r="B3455" s="279"/>
      <c r="C3455" s="269"/>
      <c r="D3455" s="208" t="s">
        <v>117</v>
      </c>
      <c r="E3455" s="96" t="s">
        <v>19</v>
      </c>
      <c r="F3455" s="206" t="s">
        <v>216</v>
      </c>
      <c r="G3455" s="168" t="e">
        <f t="shared" si="429"/>
        <v>#DIV/0!</v>
      </c>
      <c r="H3455" s="182">
        <f t="shared" si="426"/>
        <v>2488</v>
      </c>
      <c r="I3455" s="176">
        <f t="shared" si="420"/>
        <v>0</v>
      </c>
      <c r="J3455" s="182"/>
      <c r="K3455" s="184">
        <v>1</v>
      </c>
      <c r="L3455" s="184">
        <f>'норма часов'!$H$10</f>
        <v>0</v>
      </c>
      <c r="M3455" s="178" t="str">
        <f>CONCATENATE(H3455," ",F3455," ","*",I3455,"/",L3455,"чел.")</f>
        <v>2488 чел. в год *0/0чел.</v>
      </c>
      <c r="N3455" s="133">
        <f t="shared" si="427"/>
        <v>2015.7675361736331</v>
      </c>
      <c r="O3455" s="142" t="e">
        <f t="shared" si="428"/>
        <v>#DIV/0!</v>
      </c>
      <c r="P3455" s="93"/>
      <c r="Q3455" s="93"/>
    </row>
    <row r="3456" spans="1:17" s="94" customFormat="1" ht="30" hidden="1" x14ac:dyDescent="0.25">
      <c r="A3456" s="276"/>
      <c r="B3456" s="279"/>
      <c r="C3456" s="269"/>
      <c r="D3456" s="208" t="s">
        <v>39</v>
      </c>
      <c r="E3456" s="96" t="s">
        <v>44</v>
      </c>
      <c r="F3456" s="206" t="s">
        <v>217</v>
      </c>
      <c r="G3456" s="168" t="e">
        <f t="shared" si="429"/>
        <v>#DIV/0!</v>
      </c>
      <c r="H3456" s="182">
        <f t="shared" si="426"/>
        <v>70</v>
      </c>
      <c r="I3456" s="176">
        <f t="shared" ref="I3456:I3472" si="430">I3455</f>
        <v>0</v>
      </c>
      <c r="J3456" s="182"/>
      <c r="K3456" s="184">
        <v>1</v>
      </c>
      <c r="L3456" s="184">
        <f>'норма часов'!$H$10</f>
        <v>0</v>
      </c>
      <c r="M3456" s="178" t="str">
        <f>CONCATENATE(H3456," ",F3456," (по 1 ЭЦП на 1 учреждение. Срок сертификата ЭЦП 1 год) ","*",I3456,"/",L3456,"чел.")</f>
        <v>70 ЭЦП (по 1 ЭЦП на 1 учреждение. Срок сертификата ЭЦП 1 год) *0/0чел.</v>
      </c>
      <c r="N3456" s="133">
        <f t="shared" si="427"/>
        <v>8423.5399999999972</v>
      </c>
      <c r="O3456" s="142" t="e">
        <f t="shared" si="428"/>
        <v>#DIV/0!</v>
      </c>
      <c r="P3456" s="93"/>
      <c r="Q3456" s="93"/>
    </row>
    <row r="3457" spans="1:17" s="94" customFormat="1" ht="30" hidden="1" x14ac:dyDescent="0.25">
      <c r="A3457" s="276"/>
      <c r="B3457" s="279"/>
      <c r="C3457" s="269"/>
      <c r="D3457" s="208" t="s">
        <v>37</v>
      </c>
      <c r="E3457" s="96" t="s">
        <v>42</v>
      </c>
      <c r="F3457" s="206" t="s">
        <v>218</v>
      </c>
      <c r="G3457" s="168" t="e">
        <f t="shared" si="429"/>
        <v>#DIV/0!</v>
      </c>
      <c r="H3457" s="182">
        <f t="shared" si="426"/>
        <v>70</v>
      </c>
      <c r="I3457" s="176">
        <f t="shared" si="430"/>
        <v>0</v>
      </c>
      <c r="J3457" s="182"/>
      <c r="K3457" s="184">
        <v>1</v>
      </c>
      <c r="L3457" s="184">
        <f>'норма часов'!$H$10</f>
        <v>0</v>
      </c>
      <c r="M3457" s="178" t="str">
        <f>CONCATENATE(H3457," ",F3457," (по 1 отчету на 1 учреждение) ","*",I3457,"/",L3457,"чел.")</f>
        <v>70 отчетов (по 1 отчету на 1 учреждение) *0/0чел.</v>
      </c>
      <c r="N3457" s="133">
        <f t="shared" si="427"/>
        <v>7114.4699999999866</v>
      </c>
      <c r="O3457" s="142" t="e">
        <f t="shared" si="428"/>
        <v>#DIV/0!</v>
      </c>
      <c r="P3457" s="93"/>
      <c r="Q3457" s="93"/>
    </row>
    <row r="3458" spans="1:17" s="94" customFormat="1" ht="30" hidden="1" x14ac:dyDescent="0.25">
      <c r="A3458" s="276"/>
      <c r="B3458" s="279"/>
      <c r="C3458" s="269"/>
      <c r="D3458" s="208" t="s">
        <v>38</v>
      </c>
      <c r="E3458" s="96" t="s">
        <v>43</v>
      </c>
      <c r="F3458" s="206" t="s">
        <v>219</v>
      </c>
      <c r="G3458" s="168" t="e">
        <f t="shared" si="429"/>
        <v>#DIV/0!</v>
      </c>
      <c r="H3458" s="182">
        <f t="shared" si="426"/>
        <v>366</v>
      </c>
      <c r="I3458" s="176">
        <f t="shared" si="430"/>
        <v>0</v>
      </c>
      <c r="J3458" s="182"/>
      <c r="K3458" s="184">
        <v>1</v>
      </c>
      <c r="L3458" s="184">
        <f>'норма часов'!$H$10</f>
        <v>0</v>
      </c>
      <c r="M3458" s="178" t="str">
        <f>CONCATENATE(H3458," ",F3458," (заявленная потребность руководителями учреждений) ","*",I3458,"/",L3458,"чел.")</f>
        <v>366 мест (заявленная потребность руководителями учреждений) *0/0чел.</v>
      </c>
      <c r="N3458" s="133">
        <f t="shared" si="427"/>
        <v>1185.7457103825129</v>
      </c>
      <c r="O3458" s="142" t="e">
        <f t="shared" si="428"/>
        <v>#DIV/0!</v>
      </c>
      <c r="P3458" s="93"/>
      <c r="Q3458" s="93"/>
    </row>
    <row r="3459" spans="1:17" s="94" customFormat="1" hidden="1" x14ac:dyDescent="0.25">
      <c r="A3459" s="276"/>
      <c r="B3459" s="279"/>
      <c r="C3459" s="269"/>
      <c r="D3459" s="208" t="s">
        <v>118</v>
      </c>
      <c r="E3459" s="96" t="s">
        <v>19</v>
      </c>
      <c r="F3459" s="206" t="s">
        <v>19</v>
      </c>
      <c r="G3459" s="168" t="e">
        <f t="shared" si="429"/>
        <v>#DIV/0!</v>
      </c>
      <c r="H3459" s="182">
        <f>H3364</f>
        <v>2488</v>
      </c>
      <c r="I3459" s="176">
        <f t="shared" si="430"/>
        <v>0</v>
      </c>
      <c r="J3459" s="182"/>
      <c r="K3459" s="184">
        <v>1</v>
      </c>
      <c r="L3459" s="184">
        <f>'норма часов'!$H$10</f>
        <v>0</v>
      </c>
      <c r="M3459" s="178" t="str">
        <f>CONCATENATE(H3459," ",F3459," ","*",I3459,"/",L3459,"чел.")</f>
        <v>2488 чел. *0/0чел.</v>
      </c>
      <c r="N3459" s="133">
        <f t="shared" si="427"/>
        <v>533.58550241157548</v>
      </c>
      <c r="O3459" s="142" t="e">
        <f>MROUND(G3459*N3459,0.000001)</f>
        <v>#DIV/0!</v>
      </c>
      <c r="P3459" s="93"/>
      <c r="Q3459" s="93"/>
    </row>
    <row r="3460" spans="1:17" s="94" customFormat="1" ht="30" hidden="1" x14ac:dyDescent="0.25">
      <c r="A3460" s="276"/>
      <c r="B3460" s="279"/>
      <c r="C3460" s="269"/>
      <c r="D3460" s="208" t="s">
        <v>35</v>
      </c>
      <c r="E3460" s="96" t="s">
        <v>19</v>
      </c>
      <c r="F3460" s="206" t="s">
        <v>19</v>
      </c>
      <c r="G3460" s="168" t="e">
        <f t="shared" si="429"/>
        <v>#DIV/0!</v>
      </c>
      <c r="H3460" s="182">
        <f t="shared" ref="H3460:H3465" si="431">H3080</f>
        <v>182</v>
      </c>
      <c r="I3460" s="176">
        <f t="shared" si="430"/>
        <v>0</v>
      </c>
      <c r="J3460" s="182"/>
      <c r="K3460" s="184">
        <v>1</v>
      </c>
      <c r="L3460" s="184">
        <f>'норма часов'!$H$10</f>
        <v>0</v>
      </c>
      <c r="M3460" s="178" t="str">
        <f>CONCATENATE(H3460," ",F3460," (заявленная потребность руководителями учреждений) ","*",I3460,"/",L3460,"чел.")</f>
        <v>182 чел. (заявленная потребность руководителями учреждений) *0/0чел.</v>
      </c>
      <c r="N3460" s="133">
        <f t="shared" si="427"/>
        <v>830.02208791208784</v>
      </c>
      <c r="O3460" s="142" t="e">
        <f t="shared" ref="O3460:O3467" si="432">MROUND(G3460*N3460,0.000001)</f>
        <v>#DIV/0!</v>
      </c>
      <c r="P3460" s="93"/>
      <c r="Q3460" s="93"/>
    </row>
    <row r="3461" spans="1:17" s="94" customFormat="1" ht="30" hidden="1" x14ac:dyDescent="0.25">
      <c r="A3461" s="276"/>
      <c r="B3461" s="279"/>
      <c r="C3461" s="269"/>
      <c r="D3461" s="208" t="s">
        <v>36</v>
      </c>
      <c r="E3461" s="96" t="s">
        <v>19</v>
      </c>
      <c r="F3461" s="206" t="s">
        <v>19</v>
      </c>
      <c r="G3461" s="168" t="e">
        <f>MROUND(H3461*K3461*I3461/L3461,0.00000001)</f>
        <v>#DIV/0!</v>
      </c>
      <c r="H3461" s="182">
        <f t="shared" si="431"/>
        <v>153</v>
      </c>
      <c r="I3461" s="176">
        <f t="shared" si="430"/>
        <v>0</v>
      </c>
      <c r="J3461" s="182"/>
      <c r="K3461" s="184">
        <v>1</v>
      </c>
      <c r="L3461" s="184">
        <f>'норма часов'!$H$10</f>
        <v>0</v>
      </c>
      <c r="M3461" s="178" t="str">
        <f>CONCATENATE(H3461," ",F3461," (заявленная потребность руководителями учреждений) ","*",I3461,"/",L3461,"чел.")</f>
        <v>153 чел. (заявленная потребность руководителями учреждений) *0/0чел.</v>
      </c>
      <c r="N3461" s="133">
        <f t="shared" si="427"/>
        <v>1778.6194771241812</v>
      </c>
      <c r="O3461" s="142" t="e">
        <f t="shared" si="432"/>
        <v>#DIV/0!</v>
      </c>
      <c r="P3461" s="93"/>
      <c r="Q3461" s="93"/>
    </row>
    <row r="3462" spans="1:17" s="94" customFormat="1" ht="30" hidden="1" x14ac:dyDescent="0.25">
      <c r="A3462" s="276"/>
      <c r="B3462" s="279"/>
      <c r="C3462" s="269"/>
      <c r="D3462" s="208" t="s">
        <v>119</v>
      </c>
      <c r="E3462" s="96" t="s">
        <v>19</v>
      </c>
      <c r="F3462" s="206" t="s">
        <v>19</v>
      </c>
      <c r="G3462" s="168" t="e">
        <f>MROUND(H3462*K3462*I3462/L3462,0.000001)</f>
        <v>#DIV/0!</v>
      </c>
      <c r="H3462" s="182">
        <f t="shared" si="431"/>
        <v>115</v>
      </c>
      <c r="I3462" s="176">
        <f t="shared" si="430"/>
        <v>0</v>
      </c>
      <c r="J3462" s="182"/>
      <c r="K3462" s="184">
        <v>1</v>
      </c>
      <c r="L3462" s="184">
        <f>'норма часов'!$H$10</f>
        <v>0</v>
      </c>
      <c r="M3462" s="178" t="str">
        <f>CONCATENATE(H3462," ",F3462," (заявленная потребность руководителями учреждений) ","*",I3462,"/",L3462,"чел.")</f>
        <v>115 чел. (заявленная потребность руководителями учреждений) *0/0чел.</v>
      </c>
      <c r="N3462" s="133">
        <f t="shared" si="427"/>
        <v>3794.3864347826106</v>
      </c>
      <c r="O3462" s="142" t="e">
        <f t="shared" si="432"/>
        <v>#DIV/0!</v>
      </c>
      <c r="P3462" s="93"/>
      <c r="Q3462" s="93"/>
    </row>
    <row r="3463" spans="1:17" s="94" customFormat="1" ht="47.25" hidden="1" x14ac:dyDescent="0.25">
      <c r="A3463" s="276"/>
      <c r="B3463" s="279"/>
      <c r="C3463" s="269"/>
      <c r="D3463" s="211" t="s">
        <v>309</v>
      </c>
      <c r="E3463" s="96" t="s">
        <v>19</v>
      </c>
      <c r="F3463" s="206" t="s">
        <v>19</v>
      </c>
      <c r="G3463" s="168" t="e">
        <f>MROUND(H3463*K3463*I3463/L3463,0.000001)</f>
        <v>#DIV/0!</v>
      </c>
      <c r="H3463" s="182">
        <f t="shared" si="431"/>
        <v>2488</v>
      </c>
      <c r="I3463" s="176">
        <f t="shared" si="430"/>
        <v>0</v>
      </c>
      <c r="J3463" s="182"/>
      <c r="K3463" s="184">
        <v>1</v>
      </c>
      <c r="L3463" s="184">
        <f>'норма часов'!$H$10</f>
        <v>0</v>
      </c>
      <c r="M3463" s="178" t="str">
        <f>CONCATENATE(H3463," ",F3463," (заявленная потребность руководителями учреждений) ","*",I3463,"/",L3463,"чел.")</f>
        <v>2488 чел. (заявленная потребность руководителями учреждений) *0/0чел.</v>
      </c>
      <c r="N3463" s="133">
        <f>$N$3083</f>
        <v>592.87280948553052</v>
      </c>
      <c r="O3463" s="142" t="e">
        <f t="shared" si="432"/>
        <v>#DIV/0!</v>
      </c>
      <c r="P3463" s="93"/>
      <c r="Q3463" s="93"/>
    </row>
    <row r="3464" spans="1:17" s="94" customFormat="1" ht="30" hidden="1" x14ac:dyDescent="0.25">
      <c r="A3464" s="276"/>
      <c r="B3464" s="279"/>
      <c r="C3464" s="269"/>
      <c r="D3464" s="166" t="s">
        <v>104</v>
      </c>
      <c r="E3464" s="166" t="s">
        <v>19</v>
      </c>
      <c r="F3464" s="206" t="s">
        <v>19</v>
      </c>
      <c r="G3464" s="168" t="e">
        <f>MROUND(H3464*K3464*I3464/L3464,0.00000001)</f>
        <v>#DIV/0!</v>
      </c>
      <c r="H3464" s="182">
        <f t="shared" si="431"/>
        <v>0</v>
      </c>
      <c r="I3464" s="176">
        <f t="shared" si="430"/>
        <v>0</v>
      </c>
      <c r="J3464" s="182"/>
      <c r="K3464" s="184">
        <v>1</v>
      </c>
      <c r="L3464" s="184">
        <f>'норма часов'!$H$10</f>
        <v>0</v>
      </c>
      <c r="M3464" s="178" t="str">
        <f>CONCATENATE(H3464," ",F3464," ","*",I3464,"/",L3464,"чел.")</f>
        <v>0 чел. *0/0чел.</v>
      </c>
      <c r="N3464" s="133">
        <f>N3084</f>
        <v>0</v>
      </c>
      <c r="O3464" s="142" t="e">
        <f t="shared" si="432"/>
        <v>#DIV/0!</v>
      </c>
      <c r="P3464" s="93"/>
      <c r="Q3464" s="93"/>
    </row>
    <row r="3465" spans="1:17" s="94" customFormat="1" hidden="1" x14ac:dyDescent="0.25">
      <c r="A3465" s="276"/>
      <c r="B3465" s="279"/>
      <c r="C3465" s="269"/>
      <c r="D3465" s="166" t="s">
        <v>287</v>
      </c>
      <c r="E3465" s="166" t="s">
        <v>26</v>
      </c>
      <c r="F3465" s="206" t="s">
        <v>26</v>
      </c>
      <c r="G3465" s="168" t="e">
        <f>MROUND(H3465*K3465*I3465/L3465,0.00000001)</f>
        <v>#DIV/0!</v>
      </c>
      <c r="H3465" s="182">
        <f t="shared" si="431"/>
        <v>70</v>
      </c>
      <c r="I3465" s="176">
        <f t="shared" si="430"/>
        <v>0</v>
      </c>
      <c r="J3465" s="182"/>
      <c r="K3465" s="184">
        <v>1</v>
      </c>
      <c r="L3465" s="184">
        <f>'норма часов'!$H$10</f>
        <v>0</v>
      </c>
      <c r="M3465" s="178" t="str">
        <f>CONCATENATE(H3465," ",F3465," ","*",I3465,"/",L3465,"чел.")</f>
        <v>70 шт *0/0чел.</v>
      </c>
      <c r="N3465" s="133">
        <f>N3085</f>
        <v>70990.589999999924</v>
      </c>
      <c r="O3465" s="142" t="e">
        <f t="shared" si="432"/>
        <v>#DIV/0!</v>
      </c>
      <c r="P3465" s="93"/>
      <c r="Q3465" s="93"/>
    </row>
    <row r="3466" spans="1:17" s="94" customFormat="1" hidden="1" x14ac:dyDescent="0.25">
      <c r="A3466" s="276"/>
      <c r="B3466" s="279"/>
      <c r="C3466" s="269"/>
      <c r="D3466" s="166" t="s">
        <v>284</v>
      </c>
      <c r="E3466" s="166" t="s">
        <v>26</v>
      </c>
      <c r="F3466" s="206" t="s">
        <v>26</v>
      </c>
      <c r="G3466" s="168" t="e">
        <f>MROUND(H3466*K3466*I3466/L3466,0.00000001)</f>
        <v>#DIV/0!</v>
      </c>
      <c r="H3466" s="182">
        <f>$H$3086</f>
        <v>70</v>
      </c>
      <c r="I3466" s="176">
        <f t="shared" si="430"/>
        <v>0</v>
      </c>
      <c r="J3466" s="182"/>
      <c r="K3466" s="184">
        <v>1</v>
      </c>
      <c r="L3466" s="184">
        <f>'норма часов'!$H$10</f>
        <v>0</v>
      </c>
      <c r="M3466" s="178" t="str">
        <f>CONCATENATE(H3466," ",F3466," ","*",I3466,"/",L3466,"чел.")</f>
        <v>70 шт *0/0чел.</v>
      </c>
      <c r="N3466" s="133">
        <f>$N$3086</f>
        <v>24000</v>
      </c>
      <c r="O3466" s="142" t="e">
        <f t="shared" si="432"/>
        <v>#DIV/0!</v>
      </c>
      <c r="P3466" s="93"/>
      <c r="Q3466" s="93"/>
    </row>
    <row r="3467" spans="1:17" s="94" customFormat="1" hidden="1" x14ac:dyDescent="0.25">
      <c r="A3467" s="276"/>
      <c r="B3467" s="279"/>
      <c r="C3467" s="269"/>
      <c r="D3467" s="208" t="s">
        <v>121</v>
      </c>
      <c r="E3467" s="96" t="s">
        <v>122</v>
      </c>
      <c r="F3467" s="206" t="s">
        <v>220</v>
      </c>
      <c r="G3467" s="168" t="e">
        <f>MROUND(H3467*K3467*I3467/L3467,0.00000001)</f>
        <v>#DIV/0!</v>
      </c>
      <c r="H3467" s="182">
        <f>H3087</f>
        <v>70</v>
      </c>
      <c r="I3467" s="176">
        <f>I3463</f>
        <v>0</v>
      </c>
      <c r="J3467" s="182"/>
      <c r="K3467" s="184">
        <v>1</v>
      </c>
      <c r="L3467" s="184">
        <f>'норма часов'!$H$10</f>
        <v>0</v>
      </c>
      <c r="M3467" s="178" t="str">
        <f>CONCATENATE(H3467," ",F3467," ","*",I3467,"/",L3467,"чел.")</f>
        <v>70 сайтов *0/0чел.</v>
      </c>
      <c r="N3467" s="133">
        <f>N3087</f>
        <v>6165.8800000000037</v>
      </c>
      <c r="O3467" s="142" t="e">
        <f t="shared" si="432"/>
        <v>#DIV/0!</v>
      </c>
      <c r="P3467" s="93"/>
      <c r="Q3467" s="93"/>
    </row>
    <row r="3468" spans="1:17" s="94" customFormat="1" hidden="1" x14ac:dyDescent="0.25">
      <c r="A3468" s="276"/>
      <c r="B3468" s="279"/>
      <c r="C3468" s="201" t="s">
        <v>257</v>
      </c>
      <c r="D3468" s="208"/>
      <c r="E3468" s="96"/>
      <c r="F3468" s="206"/>
      <c r="G3468" s="168"/>
      <c r="H3468" s="182"/>
      <c r="I3468" s="176"/>
      <c r="J3468" s="182"/>
      <c r="K3468" s="184"/>
      <c r="L3468" s="184"/>
      <c r="M3468" s="178"/>
      <c r="N3468" s="139"/>
      <c r="O3468" s="140" t="e">
        <f>SUM(O3454:O3467)</f>
        <v>#DIV/0!</v>
      </c>
      <c r="P3468" s="93"/>
      <c r="Q3468" s="93"/>
    </row>
    <row r="3469" spans="1:17" s="94" customFormat="1" ht="75" hidden="1" x14ac:dyDescent="0.25">
      <c r="A3469" s="276"/>
      <c r="B3469" s="279"/>
      <c r="C3469" s="198" t="s">
        <v>207</v>
      </c>
      <c r="D3469" s="166" t="s">
        <v>18</v>
      </c>
      <c r="E3469" s="166" t="s">
        <v>19</v>
      </c>
      <c r="F3469" s="210" t="s">
        <v>206</v>
      </c>
      <c r="G3469" s="168" t="e">
        <f>MROUND(H3469*K3469*I3469/L3469,0.000001)</f>
        <v>#DIV/0!</v>
      </c>
      <c r="H3469" s="182">
        <f>H3089</f>
        <v>0</v>
      </c>
      <c r="I3469" s="176">
        <f>I3467</f>
        <v>0</v>
      </c>
      <c r="J3469" s="182"/>
      <c r="K3469" s="184">
        <v>12</v>
      </c>
      <c r="L3469" s="184">
        <f>'норма часов'!$H$10</f>
        <v>0</v>
      </c>
      <c r="M3469" s="178" t="str">
        <f>CONCATENATE(H3469," ",F3469," ","в мес.","*",K3469,"мес.","*",I3469,"/",L3469,"чел.")</f>
        <v>0 чел.(получатели пособия) в мес.*12мес.*0/0чел.</v>
      </c>
      <c r="N3469" s="133"/>
      <c r="O3469" s="142" t="e">
        <f>MROUND(G3469*N3469,0.000001)</f>
        <v>#DIV/0!</v>
      </c>
      <c r="P3469" s="93"/>
      <c r="Q3469" s="93"/>
    </row>
    <row r="3470" spans="1:17" s="94" customFormat="1" ht="30" hidden="1" x14ac:dyDescent="0.25">
      <c r="A3470" s="276"/>
      <c r="B3470" s="279"/>
      <c r="C3470" s="198" t="s">
        <v>67</v>
      </c>
      <c r="D3470" s="166" t="s">
        <v>124</v>
      </c>
      <c r="E3470" s="193" t="s">
        <v>26</v>
      </c>
      <c r="F3470" s="181" t="s">
        <v>26</v>
      </c>
      <c r="G3470" s="168" t="e">
        <f>MROUND(H3470*K3470*I3470/L3470,0.0000001)</f>
        <v>#DIV/0!</v>
      </c>
      <c r="H3470" s="171">
        <f>H3090</f>
        <v>180</v>
      </c>
      <c r="I3470" s="176">
        <f t="shared" si="430"/>
        <v>0</v>
      </c>
      <c r="J3470" s="182"/>
      <c r="K3470" s="184">
        <v>1</v>
      </c>
      <c r="L3470" s="184">
        <f>'норма часов'!$H$10</f>
        <v>0</v>
      </c>
      <c r="M3470" s="178" t="str">
        <f>CONCATENATE(H3470," ",F3470," ","*",I3470,"/",L3470,"чел.")</f>
        <v>180 шт *0/0чел.</v>
      </c>
      <c r="N3470" s="133">
        <f>N3090</f>
        <v>2331.9664444444447</v>
      </c>
      <c r="O3470" s="142" t="e">
        <f>MROUND(G3470*N3470,0.000001)</f>
        <v>#DIV/0!</v>
      </c>
      <c r="P3470" s="93"/>
      <c r="Q3470" s="93"/>
    </row>
    <row r="3471" spans="1:17" s="94" customFormat="1" hidden="1" x14ac:dyDescent="0.25">
      <c r="A3471" s="276"/>
      <c r="B3471" s="279"/>
      <c r="C3471" s="269" t="s">
        <v>226</v>
      </c>
      <c r="D3471" s="166" t="s">
        <v>40</v>
      </c>
      <c r="E3471" s="180" t="s">
        <v>26</v>
      </c>
      <c r="F3471" s="180" t="s">
        <v>48</v>
      </c>
      <c r="G3471" s="168" t="e">
        <f>MROUND(H3471*K3471*I3471/L3471,0.000001)</f>
        <v>#DIV/0!</v>
      </c>
      <c r="H3471" s="171">
        <f>H3091</f>
        <v>284</v>
      </c>
      <c r="I3471" s="176">
        <f>I3467</f>
        <v>0</v>
      </c>
      <c r="J3471" s="182"/>
      <c r="K3471" s="184">
        <v>1</v>
      </c>
      <c r="L3471" s="184">
        <f>'норма часов'!$H$10</f>
        <v>0</v>
      </c>
      <c r="M3471" s="178" t="str">
        <f>CONCATENATE(H3471," ",F3471," ","*",I3471,"/",L3471,"чел.")</f>
        <v>284 шт. *0/0чел.</v>
      </c>
      <c r="N3471" s="133">
        <f>N3091</f>
        <v>770.73253521126651</v>
      </c>
      <c r="O3471" s="142" t="e">
        <f>MROUND(G3471*N3471,0.000001)</f>
        <v>#DIV/0!</v>
      </c>
      <c r="P3471" s="93"/>
      <c r="Q3471" s="93"/>
    </row>
    <row r="3472" spans="1:17" s="94" customFormat="1" ht="30" hidden="1" x14ac:dyDescent="0.25">
      <c r="A3472" s="276"/>
      <c r="B3472" s="279"/>
      <c r="C3472" s="269"/>
      <c r="D3472" s="166" t="s">
        <v>123</v>
      </c>
      <c r="E3472" s="180" t="s">
        <v>26</v>
      </c>
      <c r="F3472" s="180" t="s">
        <v>48</v>
      </c>
      <c r="G3472" s="168" t="e">
        <f>MROUND(H3472*K3472*I3472/L3472,0.00000001)</f>
        <v>#DIV/0!</v>
      </c>
      <c r="H3472" s="171">
        <f>H3092</f>
        <v>0</v>
      </c>
      <c r="I3472" s="176">
        <f t="shared" si="430"/>
        <v>0</v>
      </c>
      <c r="J3472" s="182"/>
      <c r="K3472" s="184">
        <v>1</v>
      </c>
      <c r="L3472" s="184">
        <f>'норма часов'!$H$10</f>
        <v>0</v>
      </c>
      <c r="M3472" s="178" t="str">
        <f>CONCATENATE(H3472," ",F3472," ","*",I3472,"/",L3472,"чел.")</f>
        <v>0 шт. *0/0чел.</v>
      </c>
      <c r="N3472" s="133">
        <f>N3092</f>
        <v>0</v>
      </c>
      <c r="O3472" s="142" t="e">
        <f>MROUND(G3472*N3472,0.000001)</f>
        <v>#DIV/0!</v>
      </c>
      <c r="P3472" s="93"/>
      <c r="Q3472" s="93"/>
    </row>
    <row r="3473" spans="1:17" s="94" customFormat="1" hidden="1" x14ac:dyDescent="0.25">
      <c r="A3473" s="277"/>
      <c r="B3473" s="280"/>
      <c r="C3473" s="221" t="s">
        <v>258</v>
      </c>
      <c r="D3473" s="166"/>
      <c r="E3473" s="180"/>
      <c r="F3473" s="180"/>
      <c r="G3473" s="168"/>
      <c r="H3473" s="171"/>
      <c r="I3473" s="176"/>
      <c r="J3473" s="182"/>
      <c r="K3473" s="184"/>
      <c r="L3473" s="184"/>
      <c r="M3473" s="178"/>
      <c r="N3473" s="139"/>
      <c r="O3473" s="140" t="e">
        <f>SUM(O3471:O3472)</f>
        <v>#DIV/0!</v>
      </c>
      <c r="P3473" s="93"/>
      <c r="Q3473" s="93"/>
    </row>
    <row r="3474" spans="1:17" s="94" customFormat="1" x14ac:dyDescent="0.25">
      <c r="A3474" s="275" t="str">
        <f>CONCATENATE('норма часов'!$B$11,",  ",'норма часов'!$C$11,", ",'норма часов'!$D$11,", ",'норма часов'!$F$11)</f>
        <v>Присмотр и уход,  физические лица за исключением льготных категорий, от 3 лет до 8 лет, группа продленного дня</v>
      </c>
      <c r="B3474" s="278" t="str">
        <f>'норма часов'!$A$11</f>
        <v>880900О.99.0.ББ08АА51000</v>
      </c>
      <c r="C3474" s="170"/>
      <c r="D3474" s="281" t="s">
        <v>15</v>
      </c>
      <c r="E3474" s="281"/>
      <c r="F3474" s="281"/>
      <c r="G3474" s="282"/>
      <c r="H3474" s="171"/>
      <c r="I3474" s="176"/>
      <c r="J3474" s="171"/>
      <c r="K3474" s="177"/>
      <c r="L3474" s="177"/>
      <c r="M3474" s="197"/>
      <c r="N3474" s="139"/>
      <c r="O3474" s="140">
        <f>O3475+O3480+O3491</f>
        <v>50962.428083999999</v>
      </c>
      <c r="P3474" s="93"/>
      <c r="Q3474" s="93">
        <f t="shared" ref="Q3474:Q3501" si="433">O3474*L3474</f>
        <v>0</v>
      </c>
    </row>
    <row r="3475" spans="1:17" s="94" customFormat="1" x14ac:dyDescent="0.25">
      <c r="A3475" s="276"/>
      <c r="B3475" s="279"/>
      <c r="C3475" s="167"/>
      <c r="D3475" s="283" t="s">
        <v>49</v>
      </c>
      <c r="E3475" s="283"/>
      <c r="F3475" s="283"/>
      <c r="G3475" s="284"/>
      <c r="H3475" s="171"/>
      <c r="I3475" s="176"/>
      <c r="J3475" s="171"/>
      <c r="K3475" s="177"/>
      <c r="L3475" s="177"/>
      <c r="M3475" s="178"/>
      <c r="N3475" s="133"/>
      <c r="O3475" s="140">
        <f>O3477+O3479</f>
        <v>23093.119054000003</v>
      </c>
      <c r="P3475" s="93"/>
      <c r="Q3475" s="93">
        <f t="shared" si="433"/>
        <v>0</v>
      </c>
    </row>
    <row r="3476" spans="1:17" s="94" customFormat="1" x14ac:dyDescent="0.25">
      <c r="A3476" s="276"/>
      <c r="B3476" s="279"/>
      <c r="C3476" s="167">
        <v>211</v>
      </c>
      <c r="D3476" s="179" t="s">
        <v>73</v>
      </c>
      <c r="E3476" s="180" t="s">
        <v>87</v>
      </c>
      <c r="F3476" s="181" t="s">
        <v>87</v>
      </c>
      <c r="G3476" s="168">
        <f>MROUND(H3476*K3476*I3476/L3476,0.00000001)</f>
        <v>0.95309575000000002</v>
      </c>
      <c r="H3476" s="182">
        <f>H3001</f>
        <v>754.5</v>
      </c>
      <c r="I3476" s="183">
        <f>'норма часов'!$K$11</f>
        <v>2.631698E-3</v>
      </c>
      <c r="J3476" s="182"/>
      <c r="K3476" s="184">
        <v>12</v>
      </c>
      <c r="L3476" s="184">
        <f>'норма часов'!$H$11</f>
        <v>25</v>
      </c>
      <c r="M3476" s="178" t="str">
        <f>CONCATENATE(H3476," ",F3476," ","в мес.","*",K3476,"мес.","*",I3476,"/",L3476,"чел.")</f>
        <v>754,5 шт. ед в мес.*12мес.*0,002631698/25чел.</v>
      </c>
      <c r="N3476" s="133">
        <f>N3001</f>
        <v>18609.515968632655</v>
      </c>
      <c r="O3476" s="141">
        <f>MROUND(G3476*N3476,0.000001)</f>
        <v>17736.650579000001</v>
      </c>
      <c r="P3476" s="93"/>
      <c r="Q3476" s="93">
        <f t="shared" si="433"/>
        <v>443416.26447500003</v>
      </c>
    </row>
    <row r="3477" spans="1:17" s="94" customFormat="1" x14ac:dyDescent="0.25">
      <c r="A3477" s="276"/>
      <c r="B3477" s="279"/>
      <c r="C3477" s="170" t="s">
        <v>249</v>
      </c>
      <c r="D3477" s="179"/>
      <c r="E3477" s="180"/>
      <c r="F3477" s="181"/>
      <c r="G3477" s="168"/>
      <c r="H3477" s="182"/>
      <c r="I3477" s="217"/>
      <c r="J3477" s="182"/>
      <c r="K3477" s="184"/>
      <c r="L3477" s="184"/>
      <c r="M3477" s="178"/>
      <c r="N3477" s="139"/>
      <c r="O3477" s="140">
        <f>SUM(O3476)</f>
        <v>17736.650579000001</v>
      </c>
      <c r="P3477" s="93"/>
      <c r="Q3477" s="93">
        <f t="shared" si="433"/>
        <v>0</v>
      </c>
    </row>
    <row r="3478" spans="1:17" s="94" customFormat="1" x14ac:dyDescent="0.25">
      <c r="A3478" s="276"/>
      <c r="B3478" s="279"/>
      <c r="C3478" s="167">
        <v>213</v>
      </c>
      <c r="D3478" s="179" t="s">
        <v>74</v>
      </c>
      <c r="E3478" s="180" t="s">
        <v>75</v>
      </c>
      <c r="F3478" s="181"/>
      <c r="G3478" s="168">
        <v>30.2</v>
      </c>
      <c r="H3478" s="171"/>
      <c r="I3478" s="176">
        <f>I3476</f>
        <v>2.631698E-3</v>
      </c>
      <c r="J3478" s="171"/>
      <c r="K3478" s="177">
        <v>12</v>
      </c>
      <c r="L3478" s="184">
        <f>'норма часов'!$H$11</f>
        <v>25</v>
      </c>
      <c r="M3478" s="178"/>
      <c r="N3478" s="133"/>
      <c r="O3478" s="142">
        <f>MROUND(O3476*0.302,0.000001)</f>
        <v>5356.4684749999997</v>
      </c>
      <c r="P3478" s="93"/>
      <c r="Q3478" s="93">
        <f t="shared" si="433"/>
        <v>133911.71187499998</v>
      </c>
    </row>
    <row r="3479" spans="1:17" s="94" customFormat="1" x14ac:dyDescent="0.25">
      <c r="A3479" s="276"/>
      <c r="B3479" s="279"/>
      <c r="C3479" s="170" t="s">
        <v>250</v>
      </c>
      <c r="D3479" s="179"/>
      <c r="E3479" s="180"/>
      <c r="F3479" s="181"/>
      <c r="G3479" s="168"/>
      <c r="H3479" s="171"/>
      <c r="I3479" s="176"/>
      <c r="J3479" s="171"/>
      <c r="K3479" s="177"/>
      <c r="L3479" s="184"/>
      <c r="M3479" s="178"/>
      <c r="N3479" s="139"/>
      <c r="O3479" s="140">
        <f>SUM(O3478)</f>
        <v>5356.4684749999997</v>
      </c>
      <c r="P3479" s="93"/>
      <c r="Q3479" s="93">
        <f t="shared" si="433"/>
        <v>0</v>
      </c>
    </row>
    <row r="3480" spans="1:17" s="94" customFormat="1" x14ac:dyDescent="0.25">
      <c r="A3480" s="276"/>
      <c r="B3480" s="279"/>
      <c r="C3480" s="167"/>
      <c r="D3480" s="285" t="s">
        <v>50</v>
      </c>
      <c r="E3480" s="285"/>
      <c r="F3480" s="285"/>
      <c r="G3480" s="284"/>
      <c r="H3480" s="171"/>
      <c r="I3480" s="176">
        <f>I3478</f>
        <v>2.631698E-3</v>
      </c>
      <c r="J3480" s="171"/>
      <c r="K3480" s="177"/>
      <c r="L3480" s="184"/>
      <c r="M3480" s="178"/>
      <c r="N3480" s="133"/>
      <c r="O3480" s="140">
        <f>O3484+O3485+O3486+O3487+O3488++O3489</f>
        <v>27869.309029999997</v>
      </c>
      <c r="P3480" s="93"/>
      <c r="Q3480" s="93">
        <f t="shared" si="433"/>
        <v>0</v>
      </c>
    </row>
    <row r="3481" spans="1:17" s="94" customFormat="1" x14ac:dyDescent="0.25">
      <c r="A3481" s="276"/>
      <c r="B3481" s="279"/>
      <c r="C3481" s="270" t="s">
        <v>67</v>
      </c>
      <c r="D3481" s="166"/>
      <c r="E3481" s="193"/>
      <c r="F3481" s="181"/>
      <c r="G3481" s="168"/>
      <c r="H3481" s="171">
        <f>H3006</f>
        <v>0</v>
      </c>
      <c r="I3481" s="176">
        <f t="shared" ref="I3481:I3550" si="434">I3480</f>
        <v>2.631698E-3</v>
      </c>
      <c r="J3481" s="182"/>
      <c r="K3481" s="184">
        <v>1</v>
      </c>
      <c r="L3481" s="184">
        <f>'норма часов'!$H$11</f>
        <v>25</v>
      </c>
      <c r="M3481" s="178"/>
      <c r="N3481" s="133">
        <f>N3006</f>
        <v>0</v>
      </c>
      <c r="O3481" s="142">
        <f>MROUND(G3481*N3481,0.000001)</f>
        <v>0</v>
      </c>
      <c r="P3481" s="93"/>
      <c r="Q3481" s="93">
        <f t="shared" si="433"/>
        <v>0</v>
      </c>
    </row>
    <row r="3482" spans="1:17" s="94" customFormat="1" x14ac:dyDescent="0.25">
      <c r="A3482" s="276"/>
      <c r="B3482" s="279"/>
      <c r="C3482" s="270"/>
      <c r="D3482" s="166"/>
      <c r="E3482" s="193"/>
      <c r="F3482" s="181"/>
      <c r="G3482" s="168"/>
      <c r="H3482" s="171">
        <f>H3007</f>
        <v>0</v>
      </c>
      <c r="I3482" s="176">
        <f t="shared" si="434"/>
        <v>2.631698E-3</v>
      </c>
      <c r="J3482" s="182"/>
      <c r="K3482" s="184">
        <v>1</v>
      </c>
      <c r="L3482" s="184">
        <f>'норма часов'!$H$11</f>
        <v>25</v>
      </c>
      <c r="M3482" s="178"/>
      <c r="N3482" s="133">
        <f>N3007</f>
        <v>0</v>
      </c>
      <c r="O3482" s="142">
        <f>MROUND(G3482*N3482,0.000001)</f>
        <v>0</v>
      </c>
      <c r="P3482" s="93"/>
      <c r="Q3482" s="93">
        <f t="shared" si="433"/>
        <v>0</v>
      </c>
    </row>
    <row r="3483" spans="1:17" s="94" customFormat="1" x14ac:dyDescent="0.25">
      <c r="A3483" s="276"/>
      <c r="B3483" s="279"/>
      <c r="C3483" s="270"/>
      <c r="D3483" s="166"/>
      <c r="E3483" s="193"/>
      <c r="F3483" s="181"/>
      <c r="G3483" s="168"/>
      <c r="H3483" s="171">
        <f>H3008</f>
        <v>0</v>
      </c>
      <c r="I3483" s="176">
        <f t="shared" si="434"/>
        <v>2.631698E-3</v>
      </c>
      <c r="J3483" s="182"/>
      <c r="K3483" s="184">
        <v>1</v>
      </c>
      <c r="L3483" s="184">
        <f>'норма часов'!$H$11</f>
        <v>25</v>
      </c>
      <c r="M3483" s="178"/>
      <c r="N3483" s="133">
        <f>N3008</f>
        <v>0</v>
      </c>
      <c r="O3483" s="142">
        <f>MROUND(G3483*N3483,0.000001)</f>
        <v>0</v>
      </c>
      <c r="P3483" s="93"/>
      <c r="Q3483" s="93">
        <f t="shared" si="433"/>
        <v>0</v>
      </c>
    </row>
    <row r="3484" spans="1:17" s="94" customFormat="1" x14ac:dyDescent="0.25">
      <c r="A3484" s="276"/>
      <c r="B3484" s="279"/>
      <c r="C3484" s="170" t="s">
        <v>251</v>
      </c>
      <c r="D3484" s="166"/>
      <c r="E3484" s="193"/>
      <c r="F3484" s="181"/>
      <c r="G3484" s="168"/>
      <c r="H3484" s="171"/>
      <c r="I3484" s="176"/>
      <c r="J3484" s="182"/>
      <c r="K3484" s="184"/>
      <c r="L3484" s="184"/>
      <c r="M3484" s="178"/>
      <c r="N3484" s="139"/>
      <c r="O3484" s="140">
        <f>SUM(O3481:O3483)</f>
        <v>0</v>
      </c>
      <c r="P3484" s="93"/>
      <c r="Q3484" s="93">
        <f t="shared" si="433"/>
        <v>0</v>
      </c>
    </row>
    <row r="3485" spans="1:17" s="94" customFormat="1" x14ac:dyDescent="0.25">
      <c r="A3485" s="276"/>
      <c r="B3485" s="279"/>
      <c r="C3485" s="167" t="s">
        <v>91</v>
      </c>
      <c r="D3485" s="166"/>
      <c r="E3485" s="180"/>
      <c r="F3485" s="181"/>
      <c r="G3485" s="168"/>
      <c r="H3485" s="171"/>
      <c r="I3485" s="176">
        <f>I3483</f>
        <v>2.631698E-3</v>
      </c>
      <c r="J3485" s="182"/>
      <c r="K3485" s="184"/>
      <c r="L3485" s="184"/>
      <c r="M3485" s="178"/>
      <c r="N3485" s="133"/>
      <c r="O3485" s="142">
        <f>MROUND(G3485*N3485,0.000001)</f>
        <v>0</v>
      </c>
      <c r="P3485" s="93"/>
      <c r="Q3485" s="93">
        <f t="shared" si="433"/>
        <v>0</v>
      </c>
    </row>
    <row r="3486" spans="1:17" s="94" customFormat="1" ht="30" x14ac:dyDescent="0.25">
      <c r="A3486" s="276"/>
      <c r="B3486" s="279"/>
      <c r="C3486" s="167" t="s">
        <v>93</v>
      </c>
      <c r="D3486" s="218" t="s">
        <v>94</v>
      </c>
      <c r="E3486" s="180" t="s">
        <v>95</v>
      </c>
      <c r="F3486" s="181" t="s">
        <v>95</v>
      </c>
      <c r="G3486" s="196">
        <f>G3011</f>
        <v>247</v>
      </c>
      <c r="H3486" s="171">
        <f>H3011</f>
        <v>247</v>
      </c>
      <c r="I3486" s="176">
        <f t="shared" si="434"/>
        <v>2.631698E-3</v>
      </c>
      <c r="J3486" s="182"/>
      <c r="K3486" s="184">
        <v>1</v>
      </c>
      <c r="L3486" s="184">
        <f>'норма часов'!$H$11</f>
        <v>25</v>
      </c>
      <c r="M3486" s="178" t="str">
        <f>CONCATENATE(G3486,"- фактичесое посещение 1 ребенка в год")</f>
        <v>247- фактичесое посещение 1 ребенка в год</v>
      </c>
      <c r="N3486" s="133">
        <f>N3011</f>
        <v>103.30800858029397</v>
      </c>
      <c r="O3486" s="142">
        <f>MROUND(G3486*N3486,0.000001)</f>
        <v>25517.078118999998</v>
      </c>
      <c r="P3486" s="93"/>
      <c r="Q3486" s="93">
        <f t="shared" si="433"/>
        <v>637926.95297499991</v>
      </c>
    </row>
    <row r="3487" spans="1:17" s="94" customFormat="1" ht="30" x14ac:dyDescent="0.25">
      <c r="A3487" s="276"/>
      <c r="B3487" s="279"/>
      <c r="C3487" s="167" t="s">
        <v>96</v>
      </c>
      <c r="D3487" s="166" t="s">
        <v>97</v>
      </c>
      <c r="E3487" s="180" t="s">
        <v>98</v>
      </c>
      <c r="F3487" s="181" t="s">
        <v>203</v>
      </c>
      <c r="G3487" s="168">
        <f>MROUND(H3487*K3487*I3487/L3487,0.000001)</f>
        <v>2.1053579999999998</v>
      </c>
      <c r="H3487" s="171">
        <f>H3012</f>
        <v>20000</v>
      </c>
      <c r="I3487" s="176">
        <f t="shared" si="434"/>
        <v>2.631698E-3</v>
      </c>
      <c r="J3487" s="182"/>
      <c r="K3487" s="184">
        <v>1</v>
      </c>
      <c r="L3487" s="184">
        <f>'норма часов'!$H$11</f>
        <v>25</v>
      </c>
      <c r="M3487" s="178" t="str">
        <f>CONCATENATE(H3487," ",F3487," ","*",I3487,"/",L3487,"чел.")</f>
        <v>20000 компл. *0,002631698/25чел.</v>
      </c>
      <c r="N3487" s="133">
        <f>N3012</f>
        <v>418.36548000000005</v>
      </c>
      <c r="O3487" s="142">
        <f>MROUND(G3487*N3487,0.000001)</f>
        <v>880.80910999999992</v>
      </c>
      <c r="P3487" s="93"/>
      <c r="Q3487" s="93">
        <f t="shared" si="433"/>
        <v>22020.227749999998</v>
      </c>
    </row>
    <row r="3488" spans="1:17" s="94" customFormat="1" ht="30" x14ac:dyDescent="0.25">
      <c r="A3488" s="276"/>
      <c r="B3488" s="279"/>
      <c r="C3488" s="270" t="s">
        <v>85</v>
      </c>
      <c r="D3488" s="166" t="s">
        <v>99</v>
      </c>
      <c r="E3488" s="180" t="s">
        <v>202</v>
      </c>
      <c r="F3488" s="181" t="s">
        <v>204</v>
      </c>
      <c r="G3488" s="168">
        <f>MROUND(H3488*K3488*I3488/L3488,0.000001)</f>
        <v>0.63413399999999998</v>
      </c>
      <c r="H3488" s="171">
        <f>H3013</f>
        <v>502</v>
      </c>
      <c r="I3488" s="176">
        <f t="shared" si="434"/>
        <v>2.631698E-3</v>
      </c>
      <c r="J3488" s="182"/>
      <c r="K3488" s="184">
        <v>12</v>
      </c>
      <c r="L3488" s="184">
        <f>'норма часов'!$H$11</f>
        <v>25</v>
      </c>
      <c r="M3488" s="178" t="str">
        <f>CONCATENATE(H3488," ",F3488," ","*",I3488,"/",L3488,"чел.")</f>
        <v>502 гр. *0,002631698/25чел.</v>
      </c>
      <c r="N3488" s="133">
        <f>N3013</f>
        <v>2320.3641517264273</v>
      </c>
      <c r="O3488" s="142">
        <f>MROUND(G3488*N3488,0.000001)</f>
        <v>1471.421801</v>
      </c>
      <c r="P3488" s="93"/>
      <c r="Q3488" s="93">
        <f t="shared" si="433"/>
        <v>36785.545024999999</v>
      </c>
    </row>
    <row r="3489" spans="1:17" s="94" customFormat="1" x14ac:dyDescent="0.25">
      <c r="A3489" s="276"/>
      <c r="B3489" s="279"/>
      <c r="C3489" s="270"/>
      <c r="D3489" s="166"/>
      <c r="E3489" s="180"/>
      <c r="F3489" s="181"/>
      <c r="G3489" s="168"/>
      <c r="H3489" s="171">
        <f>H3014</f>
        <v>0</v>
      </c>
      <c r="I3489" s="176">
        <f t="shared" si="434"/>
        <v>2.631698E-3</v>
      </c>
      <c r="J3489" s="182"/>
      <c r="K3489" s="184">
        <v>1</v>
      </c>
      <c r="L3489" s="184">
        <f>'норма часов'!$H$11</f>
        <v>25</v>
      </c>
      <c r="M3489" s="178"/>
      <c r="N3489" s="133">
        <f>N3299</f>
        <v>0</v>
      </c>
      <c r="O3489" s="142">
        <f>MROUND(G3489*N3489,0.000001)</f>
        <v>0</v>
      </c>
      <c r="P3489" s="93"/>
      <c r="Q3489" s="93">
        <f t="shared" si="433"/>
        <v>0</v>
      </c>
    </row>
    <row r="3490" spans="1:17" s="94" customFormat="1" x14ac:dyDescent="0.25">
      <c r="A3490" s="276"/>
      <c r="B3490" s="279"/>
      <c r="C3490" s="170" t="s">
        <v>259</v>
      </c>
      <c r="D3490" s="283"/>
      <c r="E3490" s="283"/>
      <c r="F3490" s="283"/>
      <c r="G3490" s="284"/>
      <c r="H3490" s="171"/>
      <c r="I3490" s="176">
        <f t="shared" si="434"/>
        <v>2.631698E-3</v>
      </c>
      <c r="J3490" s="171"/>
      <c r="K3490" s="177"/>
      <c r="L3490" s="184"/>
      <c r="M3490" s="197"/>
      <c r="N3490" s="133"/>
      <c r="O3490" s="140">
        <f>O3488+O3489</f>
        <v>1471.421801</v>
      </c>
      <c r="P3490" s="93"/>
      <c r="Q3490" s="93">
        <f t="shared" si="433"/>
        <v>0</v>
      </c>
    </row>
    <row r="3491" spans="1:17" s="92" customFormat="1" x14ac:dyDescent="0.25">
      <c r="A3491" s="276"/>
      <c r="B3491" s="279"/>
      <c r="C3491" s="170"/>
      <c r="D3491" s="283" t="s">
        <v>51</v>
      </c>
      <c r="E3491" s="283"/>
      <c r="F3491" s="283"/>
      <c r="G3491" s="284"/>
      <c r="H3491" s="171"/>
      <c r="I3491" s="172">
        <f t="shared" si="434"/>
        <v>2.631698E-3</v>
      </c>
      <c r="J3491" s="173"/>
      <c r="K3491" s="174"/>
      <c r="L3491" s="184"/>
      <c r="M3491" s="175"/>
      <c r="N3491" s="139"/>
      <c r="O3491" s="140"/>
      <c r="P3491" s="91"/>
      <c r="Q3491" s="93">
        <f t="shared" si="433"/>
        <v>0</v>
      </c>
    </row>
    <row r="3492" spans="1:17" s="94" customFormat="1" x14ac:dyDescent="0.25">
      <c r="A3492" s="276"/>
      <c r="B3492" s="279"/>
      <c r="C3492" s="170"/>
      <c r="D3492" s="286" t="s">
        <v>5</v>
      </c>
      <c r="E3492" s="286"/>
      <c r="F3492" s="286"/>
      <c r="G3492" s="287"/>
      <c r="H3492" s="171"/>
      <c r="I3492" s="176">
        <f t="shared" si="434"/>
        <v>2.631698E-3</v>
      </c>
      <c r="J3492" s="171"/>
      <c r="K3492" s="177"/>
      <c r="L3492" s="184"/>
      <c r="M3492" s="197"/>
      <c r="N3492" s="139"/>
      <c r="O3492" s="140">
        <f>O3493+O3503+O3509+O3511+O3513+O3515+O3517</f>
        <v>35343.645251631337</v>
      </c>
      <c r="P3492" s="93"/>
      <c r="Q3492" s="93">
        <f t="shared" si="433"/>
        <v>0</v>
      </c>
    </row>
    <row r="3493" spans="1:17" s="94" customFormat="1" x14ac:dyDescent="0.25">
      <c r="A3493" s="276"/>
      <c r="B3493" s="279"/>
      <c r="C3493" s="198" t="s">
        <v>57</v>
      </c>
      <c r="D3493" s="286" t="s">
        <v>6</v>
      </c>
      <c r="E3493" s="286"/>
      <c r="F3493" s="286"/>
      <c r="G3493" s="287"/>
      <c r="H3493" s="182"/>
      <c r="I3493" s="176">
        <f t="shared" si="434"/>
        <v>2.631698E-3</v>
      </c>
      <c r="J3493" s="182"/>
      <c r="K3493" s="184"/>
      <c r="L3493" s="184"/>
      <c r="M3493" s="197"/>
      <c r="N3493" s="133"/>
      <c r="O3493" s="140">
        <f>O3494+O3495+O3499+O3502</f>
        <v>21196.341292631343</v>
      </c>
      <c r="P3493" s="93"/>
      <c r="Q3493" s="93">
        <f t="shared" si="433"/>
        <v>0</v>
      </c>
    </row>
    <row r="3494" spans="1:17" s="94" customFormat="1" ht="30" x14ac:dyDescent="0.25">
      <c r="A3494" s="276"/>
      <c r="B3494" s="279"/>
      <c r="C3494" s="198" t="s">
        <v>59</v>
      </c>
      <c r="D3494" s="166" t="s">
        <v>7</v>
      </c>
      <c r="E3494" s="199" t="s">
        <v>8</v>
      </c>
      <c r="F3494" s="199" t="s">
        <v>8</v>
      </c>
      <c r="G3494" s="168">
        <f>MROUND(H3494*K3494*I3494/L3494,0.000001)</f>
        <v>409.64720899999998</v>
      </c>
      <c r="H3494" s="219">
        <f>H3019</f>
        <v>3891472.4332458824</v>
      </c>
      <c r="I3494" s="176">
        <f t="shared" si="434"/>
        <v>2.631698E-3</v>
      </c>
      <c r="J3494" s="182"/>
      <c r="K3494" s="184">
        <v>1</v>
      </c>
      <c r="L3494" s="184">
        <f>'норма часов'!$H$11</f>
        <v>25</v>
      </c>
      <c r="M3494" s="178" t="str">
        <f>CONCATENATE(H3494," ",F3494,"(лимиты выделенные УЖКХ) ","*",I3494,"/",L3494,"чел.")</f>
        <v>3891472,43324588 кВт час.(лимиты выделенные УЖКХ) *0,002631698/25чел.</v>
      </c>
      <c r="N3494" s="133">
        <f>N3019</f>
        <v>11.336912949220538</v>
      </c>
      <c r="O3494" s="142">
        <f>MROUND(G3494*N3494,0.000001)</f>
        <v>4644.1347479999995</v>
      </c>
      <c r="P3494" s="93"/>
      <c r="Q3494" s="93">
        <f t="shared" si="433"/>
        <v>116103.36869999999</v>
      </c>
    </row>
    <row r="3495" spans="1:17" s="94" customFormat="1" ht="30" x14ac:dyDescent="0.25">
      <c r="A3495" s="276"/>
      <c r="B3495" s="279"/>
      <c r="C3495" s="198" t="s">
        <v>60</v>
      </c>
      <c r="D3495" s="166" t="s">
        <v>9</v>
      </c>
      <c r="E3495" s="199" t="s">
        <v>10</v>
      </c>
      <c r="F3495" s="199" t="s">
        <v>10</v>
      </c>
      <c r="G3495" s="168">
        <f>MROUND(H3495*K3495*I3495/L3495,0.0000001)</f>
        <v>3.1370524</v>
      </c>
      <c r="H3495" s="182">
        <f>H3020</f>
        <v>29800.65</v>
      </c>
      <c r="I3495" s="176">
        <f t="shared" si="434"/>
        <v>2.631698E-3</v>
      </c>
      <c r="J3495" s="182"/>
      <c r="K3495" s="184">
        <v>1</v>
      </c>
      <c r="L3495" s="184">
        <f>'норма часов'!$H$11</f>
        <v>25</v>
      </c>
      <c r="M3495" s="178" t="str">
        <f>CONCATENATE(H3495," ",F3495,"(лимиты выделенные УЖКХ) ","*",I3495,"/",L3495,"чел.")</f>
        <v>29800,65 Гкал(лимиты выделенные УЖКХ) *0,002631698/25чел.</v>
      </c>
      <c r="N3495" s="133">
        <f>N3020</f>
        <v>3104.576696817016</v>
      </c>
      <c r="O3495" s="142">
        <f>MROUND(G3495*N3495,0.000001)</f>
        <v>9739.2197779999988</v>
      </c>
      <c r="P3495" s="93"/>
      <c r="Q3495" s="93">
        <f t="shared" si="433"/>
        <v>243480.49444999997</v>
      </c>
    </row>
    <row r="3496" spans="1:17" s="94" customFormat="1" ht="30" x14ac:dyDescent="0.25">
      <c r="A3496" s="276"/>
      <c r="B3496" s="279"/>
      <c r="C3496" s="269" t="s">
        <v>61</v>
      </c>
      <c r="D3496" s="166" t="s">
        <v>12</v>
      </c>
      <c r="E3496" s="200" t="s">
        <v>11</v>
      </c>
      <c r="F3496" s="200" t="s">
        <v>11</v>
      </c>
      <c r="G3496" s="168">
        <f>MROUND(H3496*K3496*I3496/L3496,0.00000001)</f>
        <v>23.983926220000001</v>
      </c>
      <c r="H3496" s="182">
        <f>H3021</f>
        <v>227836.99175999995</v>
      </c>
      <c r="I3496" s="176">
        <f t="shared" si="434"/>
        <v>2.631698E-3</v>
      </c>
      <c r="J3496" s="182"/>
      <c r="K3496" s="184">
        <v>1</v>
      </c>
      <c r="L3496" s="184">
        <f>'норма часов'!$H$11</f>
        <v>25</v>
      </c>
      <c r="M3496" s="178" t="str">
        <f>CONCATENATE(H3496," ",F3496,"(лимиты выделенные УЖКХ) ","*",I3496,"/",L3496,"чел.")</f>
        <v>227836,99176 м3(лимиты выделенные УЖКХ) *0,002631698/25чел.</v>
      </c>
      <c r="N3496" s="133">
        <f>N3116</f>
        <v>56.382747200000004</v>
      </c>
      <c r="O3496" s="142">
        <f>MROUND(G3496*N3496,0.000001)</f>
        <v>1352.2796489999998</v>
      </c>
      <c r="P3496" s="93"/>
      <c r="Q3496" s="93">
        <f t="shared" si="433"/>
        <v>33806.991224999998</v>
      </c>
    </row>
    <row r="3497" spans="1:17" s="94" customFormat="1" ht="30" x14ac:dyDescent="0.25">
      <c r="A3497" s="276"/>
      <c r="B3497" s="279"/>
      <c r="C3497" s="269"/>
      <c r="D3497" s="166" t="s">
        <v>17</v>
      </c>
      <c r="E3497" s="200" t="s">
        <v>11</v>
      </c>
      <c r="F3497" s="200" t="s">
        <v>11</v>
      </c>
      <c r="G3497" s="168">
        <f>MROUND(H3497*K3497*I3497/L3497,0.0000000000001)</f>
        <v>3.28547191686E-2</v>
      </c>
      <c r="H3497" s="182">
        <f>H3022</f>
        <v>26.008809369960769</v>
      </c>
      <c r="I3497" s="176">
        <f t="shared" si="434"/>
        <v>2.631698E-3</v>
      </c>
      <c r="J3497" s="182"/>
      <c r="K3497" s="184">
        <v>12</v>
      </c>
      <c r="L3497" s="184">
        <f>'норма часов'!$H$11</f>
        <v>25</v>
      </c>
      <c r="M3497" s="178" t="str">
        <f>CONCATENATE(H3497," ",F3497,"(лимиты выделенные УЖКХ) ","*",I3497,"/",L3497,"чел.")</f>
        <v>26,0088093699608 м3(лимиты выделенные УЖКХ) *0,002631698/25чел.</v>
      </c>
      <c r="N3497" s="133">
        <f>N3022</f>
        <v>62546.013407878731</v>
      </c>
      <c r="O3497" s="142">
        <f>MROUND(G3497*N3497,0.0000000000001)</f>
        <v>2054.9317056313457</v>
      </c>
      <c r="P3497" s="93"/>
      <c r="Q3497" s="93">
        <f t="shared" si="433"/>
        <v>51373.292640783642</v>
      </c>
    </row>
    <row r="3498" spans="1:17" s="94" customFormat="1" ht="30" x14ac:dyDescent="0.25">
      <c r="A3498" s="276"/>
      <c r="B3498" s="279"/>
      <c r="C3498" s="269"/>
      <c r="D3498" s="166" t="s">
        <v>13</v>
      </c>
      <c r="E3498" s="200" t="s">
        <v>11</v>
      </c>
      <c r="F3498" s="200" t="s">
        <v>11</v>
      </c>
      <c r="G3498" s="168">
        <f>MROUND(H3498*K3498*I3498/L3498,0.000001)</f>
        <v>23.983926</v>
      </c>
      <c r="H3498" s="182">
        <f>H3023</f>
        <v>227836.99175999995</v>
      </c>
      <c r="I3498" s="176">
        <f t="shared" si="434"/>
        <v>2.631698E-3</v>
      </c>
      <c r="J3498" s="182"/>
      <c r="K3498" s="184">
        <v>1</v>
      </c>
      <c r="L3498" s="184">
        <f>'норма часов'!$H$11</f>
        <v>25</v>
      </c>
      <c r="M3498" s="178" t="str">
        <f>CONCATENATE(H3498," ",F3498,"(лимиты выделенные УЖКХ) ","*",I3498,"/",L3498,"чел.")</f>
        <v>227836,99176 м3(лимиты выделенные УЖКХ) *0,002631698/25чел.</v>
      </c>
      <c r="N3498" s="133">
        <f>N3023</f>
        <v>119.08121213471127</v>
      </c>
      <c r="O3498" s="142">
        <f>MROUND(G3498*N3498,0.000001)</f>
        <v>2856.0349799999999</v>
      </c>
      <c r="P3498" s="93"/>
      <c r="Q3498" s="93">
        <f t="shared" si="433"/>
        <v>71400.874499999991</v>
      </c>
    </row>
    <row r="3499" spans="1:17" s="94" customFormat="1" ht="28.5" x14ac:dyDescent="0.25">
      <c r="A3499" s="276"/>
      <c r="B3499" s="279"/>
      <c r="C3499" s="201" t="s">
        <v>253</v>
      </c>
      <c r="D3499" s="166"/>
      <c r="E3499" s="200"/>
      <c r="F3499" s="200"/>
      <c r="G3499" s="168"/>
      <c r="H3499" s="182"/>
      <c r="I3499" s="176"/>
      <c r="J3499" s="182"/>
      <c r="K3499" s="184"/>
      <c r="L3499" s="184"/>
      <c r="M3499" s="178"/>
      <c r="N3499" s="139"/>
      <c r="O3499" s="140">
        <f>SUM(O3496:O3498)</f>
        <v>6263.2463346313452</v>
      </c>
      <c r="P3499" s="93"/>
      <c r="Q3499" s="93">
        <f t="shared" si="433"/>
        <v>0</v>
      </c>
    </row>
    <row r="3500" spans="1:17" s="94" customFormat="1" x14ac:dyDescent="0.25">
      <c r="A3500" s="276"/>
      <c r="B3500" s="279"/>
      <c r="C3500" s="269" t="s">
        <v>208</v>
      </c>
      <c r="D3500" s="166" t="s">
        <v>21</v>
      </c>
      <c r="E3500" s="96" t="s">
        <v>11</v>
      </c>
      <c r="F3500" s="96" t="s">
        <v>11</v>
      </c>
      <c r="G3500" s="168">
        <f>MROUND(H3500*K3500*I3500/L3500,0.00000001)</f>
        <v>3.6811139999999999E-2</v>
      </c>
      <c r="H3500" s="182">
        <f>H3025</f>
        <v>349.68999999999994</v>
      </c>
      <c r="I3500" s="176">
        <f>I3498</f>
        <v>2.631698E-3</v>
      </c>
      <c r="J3500" s="182"/>
      <c r="K3500" s="184">
        <v>1</v>
      </c>
      <c r="L3500" s="184">
        <f>'норма часов'!$H$11</f>
        <v>25</v>
      </c>
      <c r="M3500" s="178" t="str">
        <f>CONCATENATE(H3500," ",F3500," ","*",I3500,"/",L3500,"чел.")</f>
        <v>349,69 м3 *0,002631698/25чел.</v>
      </c>
      <c r="N3500" s="133">
        <f>N3025</f>
        <v>9688.2240269953381</v>
      </c>
      <c r="O3500" s="142">
        <f>MROUND(G3500*N3500,0.000001)</f>
        <v>356.63457099999999</v>
      </c>
      <c r="P3500" s="93"/>
      <c r="Q3500" s="93">
        <f t="shared" si="433"/>
        <v>8915.8642749999999</v>
      </c>
    </row>
    <row r="3501" spans="1:17" s="94" customFormat="1" ht="45" x14ac:dyDescent="0.25">
      <c r="A3501" s="276"/>
      <c r="B3501" s="279"/>
      <c r="C3501" s="269"/>
      <c r="D3501" s="166" t="s">
        <v>22</v>
      </c>
      <c r="E3501" s="96" t="s">
        <v>23</v>
      </c>
      <c r="F3501" s="96" t="s">
        <v>26</v>
      </c>
      <c r="G3501" s="168">
        <f>MROUND(H3501*K3501*I3501/L3501,0.0000001)</f>
        <v>2.9896099999999998E-2</v>
      </c>
      <c r="H3501" s="182">
        <f>H3026</f>
        <v>284</v>
      </c>
      <c r="I3501" s="176">
        <f t="shared" si="434"/>
        <v>2.631698E-3</v>
      </c>
      <c r="J3501" s="182"/>
      <c r="K3501" s="184">
        <v>1</v>
      </c>
      <c r="L3501" s="184">
        <f>'норма часов'!$H$11</f>
        <v>25</v>
      </c>
      <c r="M3501" s="178" t="str">
        <f>CONCATENATE(H3501," ",F3501,"(потребность из расчета 4 контейнера для уборки территории весной и осенью на 1 учреждение)","*",I3501,"/",L3501,"чел.")</f>
        <v>284 шт(потребность из расчета 4 контейнера для уборки территории весной и осенью на 1 учреждение)*0,002631698/25чел.</v>
      </c>
      <c r="N3501" s="133">
        <f>N3311</f>
        <v>6459.2324999999964</v>
      </c>
      <c r="O3501" s="142">
        <f>MROUND(G3501*N3501,0.000001)</f>
        <v>193.105861</v>
      </c>
      <c r="P3501" s="93"/>
      <c r="Q3501" s="93">
        <f t="shared" si="433"/>
        <v>4827.6465250000001</v>
      </c>
    </row>
    <row r="3502" spans="1:17" s="94" customFormat="1" ht="28.5" x14ac:dyDescent="0.25">
      <c r="A3502" s="276"/>
      <c r="B3502" s="279"/>
      <c r="C3502" s="201" t="s">
        <v>254</v>
      </c>
      <c r="D3502" s="166"/>
      <c r="E3502" s="96"/>
      <c r="F3502" s="96"/>
      <c r="G3502" s="168"/>
      <c r="H3502" s="182"/>
      <c r="I3502" s="176"/>
      <c r="J3502" s="182"/>
      <c r="K3502" s="184"/>
      <c r="L3502" s="184"/>
      <c r="M3502" s="178"/>
      <c r="N3502" s="139"/>
      <c r="O3502" s="140">
        <f>SUM(O3500:O3501)</f>
        <v>549.74043200000006</v>
      </c>
      <c r="P3502" s="93"/>
      <c r="Q3502" s="93">
        <f t="shared" ref="Q3502:Q3570" si="435">O3502*L3502</f>
        <v>0</v>
      </c>
    </row>
    <row r="3503" spans="1:17" s="94" customFormat="1" x14ac:dyDescent="0.25">
      <c r="A3503" s="276"/>
      <c r="B3503" s="279"/>
      <c r="C3503" s="198"/>
      <c r="D3503" s="285" t="s">
        <v>14</v>
      </c>
      <c r="E3503" s="285"/>
      <c r="F3503" s="285"/>
      <c r="G3503" s="284"/>
      <c r="H3503" s="204"/>
      <c r="I3503" s="176">
        <f>I3498</f>
        <v>2.631698E-3</v>
      </c>
      <c r="J3503" s="204"/>
      <c r="K3503" s="205"/>
      <c r="L3503" s="184"/>
      <c r="M3503" s="197"/>
      <c r="N3503" s="133"/>
      <c r="O3503" s="140">
        <f>O3507+O3508</f>
        <v>5543.4244489999992</v>
      </c>
      <c r="P3503" s="93"/>
      <c r="Q3503" s="93">
        <f t="shared" si="435"/>
        <v>0</v>
      </c>
    </row>
    <row r="3504" spans="1:17" s="94" customFormat="1" x14ac:dyDescent="0.25">
      <c r="A3504" s="276"/>
      <c r="B3504" s="279"/>
      <c r="C3504" s="269" t="s">
        <v>62</v>
      </c>
      <c r="D3504" s="166" t="s">
        <v>41</v>
      </c>
      <c r="E3504" s="193" t="s">
        <v>20</v>
      </c>
      <c r="F3504" s="193" t="s">
        <v>20</v>
      </c>
      <c r="G3504" s="168">
        <f>MROUND(H3504*K3504*I3504/L3504,0.00000001)</f>
        <v>1.1226823699999999</v>
      </c>
      <c r="H3504" s="182">
        <f>H3029</f>
        <v>10665</v>
      </c>
      <c r="I3504" s="176">
        <f t="shared" si="434"/>
        <v>2.631698E-3</v>
      </c>
      <c r="J3504" s="182"/>
      <c r="K3504" s="184">
        <v>1</v>
      </c>
      <c r="L3504" s="184">
        <f>'норма часов'!$H$11</f>
        <v>25</v>
      </c>
      <c r="M3504" s="178" t="str">
        <f>CONCATENATE(H3504," ",F3504," ","*",I3504,"/",L3504,"чел.")</f>
        <v>10665 м2 *0,002631698/25чел.</v>
      </c>
      <c r="N3504" s="133">
        <f>N3029</f>
        <v>822.31598687294888</v>
      </c>
      <c r="O3504" s="142">
        <f>MROUND(G3504*N3504,0.000001)</f>
        <v>923.19966099999999</v>
      </c>
      <c r="P3504" s="93"/>
      <c r="Q3504" s="93">
        <f t="shared" si="435"/>
        <v>23079.991525000001</v>
      </c>
    </row>
    <row r="3505" spans="1:17" s="94" customFormat="1" x14ac:dyDescent="0.25">
      <c r="A3505" s="276"/>
      <c r="B3505" s="279"/>
      <c r="C3505" s="269"/>
      <c r="D3505" s="166" t="s">
        <v>41</v>
      </c>
      <c r="E3505" s="193" t="s">
        <v>78</v>
      </c>
      <c r="F3505" s="193" t="s">
        <v>78</v>
      </c>
      <c r="G3505" s="168">
        <f>MROUND(H3505*K3505*I3505/L3505,0.00000001)</f>
        <v>3.3334830000000003E-2</v>
      </c>
      <c r="H3505" s="182">
        <f>H3030</f>
        <v>316.66660000000002</v>
      </c>
      <c r="I3505" s="176">
        <f t="shared" si="434"/>
        <v>2.631698E-3</v>
      </c>
      <c r="J3505" s="182"/>
      <c r="K3505" s="184">
        <v>1</v>
      </c>
      <c r="L3505" s="184">
        <f>'норма часов'!$H$11</f>
        <v>25</v>
      </c>
      <c r="M3505" s="178" t="str">
        <f>CONCATENATE(H3505," ",F3505," ","*",I3505,"/",L3505,"чел.")</f>
        <v>316,6666 погон.м. *0,002631698/25чел.</v>
      </c>
      <c r="N3505" s="133">
        <f>N3030</f>
        <v>3000.0006315790802</v>
      </c>
      <c r="O3505" s="142">
        <f>MROUND(G3505*N3505,0.000001)</f>
        <v>100.00451099999999</v>
      </c>
      <c r="P3505" s="93"/>
      <c r="Q3505" s="93">
        <f t="shared" si="435"/>
        <v>2500.1127750000001</v>
      </c>
    </row>
    <row r="3506" spans="1:17" s="94" customFormat="1" x14ac:dyDescent="0.25">
      <c r="A3506" s="276"/>
      <c r="B3506" s="279"/>
      <c r="C3506" s="269"/>
      <c r="D3506" s="166" t="s">
        <v>41</v>
      </c>
      <c r="E3506" s="193" t="s">
        <v>48</v>
      </c>
      <c r="F3506" s="193" t="s">
        <v>48</v>
      </c>
      <c r="G3506" s="168">
        <f>MROUND(H3506*K3506*I3506/L3506,0.0000000001)</f>
        <v>9.6635950600000006E-2</v>
      </c>
      <c r="H3506" s="182">
        <f>H3031</f>
        <v>918</v>
      </c>
      <c r="I3506" s="176">
        <f t="shared" si="434"/>
        <v>2.631698E-3</v>
      </c>
      <c r="J3506" s="182"/>
      <c r="K3506" s="184">
        <v>1</v>
      </c>
      <c r="L3506" s="184">
        <f>'норма часов'!$H$11</f>
        <v>25</v>
      </c>
      <c r="M3506" s="178" t="str">
        <f>CONCATENATE(H3506," ",F3506," ","*",I3506,"/",L3506,"чел.")</f>
        <v>918 шт. *0,002631698/25чел.</v>
      </c>
      <c r="N3506" s="133">
        <f>N3031</f>
        <v>46775.762527233113</v>
      </c>
      <c r="O3506" s="142">
        <f>MROUND(G3506*N3506,0.000001)</f>
        <v>4520.2202769999994</v>
      </c>
      <c r="P3506" s="93"/>
      <c r="Q3506" s="93">
        <f t="shared" si="435"/>
        <v>113005.50692499998</v>
      </c>
    </row>
    <row r="3507" spans="1:17" s="94" customFormat="1" ht="28.5" x14ac:dyDescent="0.25">
      <c r="A3507" s="276"/>
      <c r="B3507" s="279"/>
      <c r="C3507" s="201" t="s">
        <v>252</v>
      </c>
      <c r="D3507" s="166"/>
      <c r="E3507" s="193"/>
      <c r="F3507" s="193"/>
      <c r="G3507" s="168"/>
      <c r="H3507" s="182"/>
      <c r="I3507" s="176"/>
      <c r="J3507" s="182"/>
      <c r="K3507" s="184"/>
      <c r="L3507" s="184"/>
      <c r="M3507" s="178"/>
      <c r="N3507" s="139"/>
      <c r="O3507" s="140">
        <f>SUM(O3504:O3506)</f>
        <v>5543.4244489999992</v>
      </c>
      <c r="P3507" s="93"/>
      <c r="Q3507" s="93">
        <f t="shared" si="435"/>
        <v>0</v>
      </c>
    </row>
    <row r="3508" spans="1:17" s="94" customFormat="1" x14ac:dyDescent="0.25">
      <c r="A3508" s="276"/>
      <c r="B3508" s="279"/>
      <c r="C3508" s="198" t="s">
        <v>63</v>
      </c>
      <c r="D3508" s="166"/>
      <c r="E3508" s="193"/>
      <c r="F3508" s="193"/>
      <c r="G3508" s="168"/>
      <c r="H3508" s="182">
        <f>H3413</f>
        <v>0</v>
      </c>
      <c r="I3508" s="176">
        <f>I3506</f>
        <v>2.631698E-3</v>
      </c>
      <c r="J3508" s="182"/>
      <c r="K3508" s="184">
        <v>12</v>
      </c>
      <c r="L3508" s="184">
        <f>'норма часов'!$H$11</f>
        <v>25</v>
      </c>
      <c r="M3508" s="178"/>
      <c r="N3508" s="133">
        <f>N3033</f>
        <v>0</v>
      </c>
      <c r="O3508" s="142">
        <f>MROUND(G3508*N3508,0.000001)</f>
        <v>0</v>
      </c>
      <c r="P3508" s="93"/>
      <c r="Q3508" s="93">
        <f t="shared" si="435"/>
        <v>0</v>
      </c>
    </row>
    <row r="3509" spans="1:17" s="94" customFormat="1" x14ac:dyDescent="0.25">
      <c r="A3509" s="276"/>
      <c r="B3509" s="279"/>
      <c r="C3509" s="198"/>
      <c r="D3509" s="283" t="s">
        <v>52</v>
      </c>
      <c r="E3509" s="283"/>
      <c r="F3509" s="283"/>
      <c r="G3509" s="284"/>
      <c r="H3509" s="171"/>
      <c r="I3509" s="176">
        <f t="shared" si="434"/>
        <v>2.631698E-3</v>
      </c>
      <c r="J3509" s="171"/>
      <c r="K3509" s="177"/>
      <c r="L3509" s="184"/>
      <c r="M3509" s="197"/>
      <c r="N3509" s="133"/>
      <c r="O3509" s="140"/>
      <c r="P3509" s="93"/>
      <c r="Q3509" s="93">
        <f t="shared" si="435"/>
        <v>0</v>
      </c>
    </row>
    <row r="3510" spans="1:17" s="94" customFormat="1" x14ac:dyDescent="0.25">
      <c r="A3510" s="276"/>
      <c r="B3510" s="279"/>
      <c r="C3510" s="198"/>
      <c r="D3510" s="179"/>
      <c r="E3510" s="180"/>
      <c r="F3510" s="181"/>
      <c r="G3510" s="168"/>
      <c r="H3510" s="171"/>
      <c r="I3510" s="176">
        <f t="shared" si="434"/>
        <v>2.631698E-3</v>
      </c>
      <c r="J3510" s="171"/>
      <c r="K3510" s="177"/>
      <c r="L3510" s="184"/>
      <c r="M3510" s="197"/>
      <c r="N3510" s="133"/>
      <c r="O3510" s="142"/>
      <c r="P3510" s="93"/>
      <c r="Q3510" s="93">
        <f t="shared" si="435"/>
        <v>0</v>
      </c>
    </row>
    <row r="3511" spans="1:17" s="94" customFormat="1" x14ac:dyDescent="0.25">
      <c r="A3511" s="276"/>
      <c r="B3511" s="279"/>
      <c r="C3511" s="267" t="s">
        <v>101</v>
      </c>
      <c r="D3511" s="288" t="s">
        <v>53</v>
      </c>
      <c r="E3511" s="288"/>
      <c r="F3511" s="288"/>
      <c r="G3511" s="289"/>
      <c r="H3511" s="171"/>
      <c r="I3511" s="176">
        <f t="shared" si="434"/>
        <v>2.631698E-3</v>
      </c>
      <c r="J3511" s="171"/>
      <c r="K3511" s="177"/>
      <c r="L3511" s="184"/>
      <c r="M3511" s="197"/>
      <c r="N3511" s="133"/>
      <c r="O3511" s="140">
        <f>O3512</f>
        <v>40.273778999999998</v>
      </c>
      <c r="P3511" s="93"/>
      <c r="Q3511" s="93">
        <f t="shared" si="435"/>
        <v>0</v>
      </c>
    </row>
    <row r="3512" spans="1:17" s="94" customFormat="1" ht="45" x14ac:dyDescent="0.25">
      <c r="A3512" s="276"/>
      <c r="B3512" s="279"/>
      <c r="C3512" s="268"/>
      <c r="D3512" s="166" t="s">
        <v>286</v>
      </c>
      <c r="E3512" s="180" t="s">
        <v>26</v>
      </c>
      <c r="F3512" s="180" t="s">
        <v>26</v>
      </c>
      <c r="G3512" s="168">
        <f>MROUND(H3512*K3512*I3512/L3512,0.00000001)</f>
        <v>8.8425050000000005E-2</v>
      </c>
      <c r="H3512" s="182">
        <f>$H$3037</f>
        <v>70</v>
      </c>
      <c r="I3512" s="176">
        <f t="shared" si="434"/>
        <v>2.631698E-3</v>
      </c>
      <c r="J3512" s="182"/>
      <c r="K3512" s="184">
        <v>12</v>
      </c>
      <c r="L3512" s="184">
        <f>'норма часов'!$H$11</f>
        <v>25</v>
      </c>
      <c r="M3512" s="178" t="str">
        <f>CONCATENATE(H3512," ",F3512," ","в мес.","*",K3512,"мес.","*",I3512,"/",L3512,"чел.")</f>
        <v>70 шт в мес.*12мес.*0,002631698/25чел.</v>
      </c>
      <c r="N3512" s="133">
        <f>$N$3037</f>
        <v>455.45666666666642</v>
      </c>
      <c r="O3512" s="142">
        <f>MROUND(G3512*N3512,0.000001)</f>
        <v>40.273778999999998</v>
      </c>
      <c r="P3512" s="93"/>
      <c r="Q3512" s="93">
        <f t="shared" si="435"/>
        <v>1006.844475</v>
      </c>
    </row>
    <row r="3513" spans="1:17" s="94" customFormat="1" x14ac:dyDescent="0.25">
      <c r="A3513" s="276"/>
      <c r="B3513" s="279"/>
      <c r="C3513" s="269" t="s">
        <v>102</v>
      </c>
      <c r="D3513" s="288" t="s">
        <v>54</v>
      </c>
      <c r="E3513" s="288"/>
      <c r="F3513" s="288"/>
      <c r="G3513" s="289"/>
      <c r="H3513" s="171"/>
      <c r="I3513" s="176">
        <f>I3511</f>
        <v>2.631698E-3</v>
      </c>
      <c r="J3513" s="182"/>
      <c r="K3513" s="177"/>
      <c r="L3513" s="184"/>
      <c r="M3513" s="197"/>
      <c r="N3513" s="133"/>
      <c r="O3513" s="140">
        <f>O3514</f>
        <v>13.780235999999999</v>
      </c>
      <c r="P3513" s="93"/>
      <c r="Q3513" s="93">
        <f t="shared" si="435"/>
        <v>0</v>
      </c>
    </row>
    <row r="3514" spans="1:17" s="94" customFormat="1" x14ac:dyDescent="0.25">
      <c r="A3514" s="276"/>
      <c r="B3514" s="279"/>
      <c r="C3514" s="269"/>
      <c r="D3514" s="179" t="s">
        <v>103</v>
      </c>
      <c r="E3514" s="180" t="s">
        <v>26</v>
      </c>
      <c r="F3514" s="180" t="s">
        <v>26</v>
      </c>
      <c r="G3514" s="168">
        <f>MROUND(H3514*K3514*I3514/L3514,0.00000001)</f>
        <v>5.0528600000000002E-3</v>
      </c>
      <c r="H3514" s="182">
        <v>4</v>
      </c>
      <c r="I3514" s="176">
        <f t="shared" si="434"/>
        <v>2.631698E-3</v>
      </c>
      <c r="J3514" s="182"/>
      <c r="K3514" s="184">
        <v>12</v>
      </c>
      <c r="L3514" s="184">
        <f>'норма часов'!$H$11</f>
        <v>25</v>
      </c>
      <c r="M3514" s="178" t="str">
        <f>CONCATENATE(H3514," ",F3514," ","в мес.","*",K3514,"мес.","*",I3514,"/",L3514,"чел.")</f>
        <v>4 шт в мес.*12мес.*0,002631698/25чел.</v>
      </c>
      <c r="N3514" s="133">
        <f>N3039</f>
        <v>2727.2150000000001</v>
      </c>
      <c r="O3514" s="142">
        <f>MROUND(G3514*N3514,0.000001)</f>
        <v>13.780235999999999</v>
      </c>
      <c r="P3514" s="93"/>
      <c r="Q3514" s="93">
        <f t="shared" si="435"/>
        <v>344.50589999999994</v>
      </c>
    </row>
    <row r="3515" spans="1:17" s="94" customFormat="1" x14ac:dyDescent="0.25">
      <c r="A3515" s="276"/>
      <c r="B3515" s="279"/>
      <c r="C3515" s="198"/>
      <c r="D3515" s="283" t="s">
        <v>55</v>
      </c>
      <c r="E3515" s="283"/>
      <c r="F3515" s="283"/>
      <c r="G3515" s="284"/>
      <c r="H3515" s="171"/>
      <c r="I3515" s="176">
        <f t="shared" si="434"/>
        <v>2.631698E-3</v>
      </c>
      <c r="J3515" s="171"/>
      <c r="K3515" s="177"/>
      <c r="L3515" s="184"/>
      <c r="M3515" s="197"/>
      <c r="N3515" s="133"/>
      <c r="O3515" s="142"/>
      <c r="P3515" s="93"/>
      <c r="Q3515" s="93">
        <f t="shared" si="435"/>
        <v>0</v>
      </c>
    </row>
    <row r="3516" spans="1:17" s="94" customFormat="1" x14ac:dyDescent="0.25">
      <c r="A3516" s="276"/>
      <c r="B3516" s="279"/>
      <c r="C3516" s="198"/>
      <c r="D3516" s="166"/>
      <c r="E3516" s="96"/>
      <c r="F3516" s="206"/>
      <c r="G3516" s="161"/>
      <c r="H3516" s="171"/>
      <c r="I3516" s="176">
        <f t="shared" si="434"/>
        <v>2.631698E-3</v>
      </c>
      <c r="J3516" s="171"/>
      <c r="K3516" s="177"/>
      <c r="L3516" s="184"/>
      <c r="M3516" s="197"/>
      <c r="N3516" s="133"/>
      <c r="O3516" s="142"/>
      <c r="P3516" s="93"/>
      <c r="Q3516" s="93">
        <f t="shared" si="435"/>
        <v>0</v>
      </c>
    </row>
    <row r="3517" spans="1:17" s="94" customFormat="1" x14ac:dyDescent="0.25">
      <c r="A3517" s="276"/>
      <c r="B3517" s="279"/>
      <c r="C3517" s="198"/>
      <c r="D3517" s="288" t="s">
        <v>56</v>
      </c>
      <c r="E3517" s="288"/>
      <c r="F3517" s="288"/>
      <c r="G3517" s="289"/>
      <c r="H3517" s="182"/>
      <c r="I3517" s="176">
        <f t="shared" si="434"/>
        <v>2.631698E-3</v>
      </c>
      <c r="J3517" s="182"/>
      <c r="K3517" s="184"/>
      <c r="L3517" s="184"/>
      <c r="M3517" s="197"/>
      <c r="N3517" s="133"/>
      <c r="O3517" s="140">
        <f>O3525+O3547+O3548+O3563+O3564+O3565+O3568</f>
        <v>8549.8254949999991</v>
      </c>
      <c r="P3517" s="93"/>
      <c r="Q3517" s="93">
        <f t="shared" si="435"/>
        <v>0</v>
      </c>
    </row>
    <row r="3518" spans="1:17" s="94" customFormat="1" ht="45" x14ac:dyDescent="0.25">
      <c r="A3518" s="276"/>
      <c r="B3518" s="279"/>
      <c r="C3518" s="269" t="s">
        <v>64</v>
      </c>
      <c r="D3518" s="166" t="s">
        <v>24</v>
      </c>
      <c r="E3518" s="96" t="s">
        <v>20</v>
      </c>
      <c r="F3518" s="96" t="s">
        <v>209</v>
      </c>
      <c r="G3518" s="168">
        <f>MROUND(H3518*K3518*I3518/L3518,0.000001)</f>
        <v>158.42941099999999</v>
      </c>
      <c r="H3518" s="182">
        <f>H3138</f>
        <v>125417.61000000002</v>
      </c>
      <c r="I3518" s="176">
        <f t="shared" si="434"/>
        <v>2.631698E-3</v>
      </c>
      <c r="J3518" s="182"/>
      <c r="K3518" s="184">
        <v>12</v>
      </c>
      <c r="L3518" s="184">
        <f>'норма часов'!$H$11</f>
        <v>25</v>
      </c>
      <c r="M3518" s="178" t="str">
        <f>CONCATENATE(H3518," ",F3518," ","в мес.","*",K3518,"мес.","*",I3518,"/",L3518,"чел.")</f>
        <v>125417,61 м2 (обрабатываемая площадь) в мес.*12мес.*0,002631698/25чел.</v>
      </c>
      <c r="N3518" s="133">
        <f>N3043</f>
        <v>1.2568903867115102</v>
      </c>
      <c r="O3518" s="142">
        <f>MROUND(G3518*N3518,0.000001)</f>
        <v>199.12840399999999</v>
      </c>
      <c r="P3518" s="93"/>
      <c r="Q3518" s="93">
        <f t="shared" si="435"/>
        <v>4978.2100999999993</v>
      </c>
    </row>
    <row r="3519" spans="1:17" s="94" customFormat="1" ht="45" x14ac:dyDescent="0.25">
      <c r="A3519" s="276"/>
      <c r="B3519" s="279"/>
      <c r="C3519" s="269"/>
      <c r="D3519" s="166" t="s">
        <v>77</v>
      </c>
      <c r="E3519" s="96" t="s">
        <v>20</v>
      </c>
      <c r="F3519" s="96" t="s">
        <v>209</v>
      </c>
      <c r="G3519" s="168">
        <f>MROUND(H3519*K3519*I3519/L3519,0.000001)</f>
        <v>158.42941099999999</v>
      </c>
      <c r="H3519" s="182">
        <f>H3234</f>
        <v>125417.61000000002</v>
      </c>
      <c r="I3519" s="176">
        <f t="shared" si="434"/>
        <v>2.631698E-3</v>
      </c>
      <c r="J3519" s="182"/>
      <c r="K3519" s="184">
        <v>12</v>
      </c>
      <c r="L3519" s="184">
        <f>'норма часов'!$H$11</f>
        <v>25</v>
      </c>
      <c r="M3519" s="178" t="str">
        <f>CONCATENATE(H3519," ",F3519," ","в мес.","*",K3519,"мес.","*",I3519,"/",L3519,"чел.")</f>
        <v>125417,61 м2 (обрабатываемая площадь) в мес.*12мес.*0,002631698/25чел.</v>
      </c>
      <c r="N3519" s="133">
        <f>N3044</f>
        <v>1.6600438261155399</v>
      </c>
      <c r="O3519" s="142">
        <f>MROUND(G3519*N3519,0.000001)</f>
        <v>262.99976599999997</v>
      </c>
      <c r="P3519" s="93"/>
      <c r="Q3519" s="93">
        <f t="shared" si="435"/>
        <v>6574.9941499999995</v>
      </c>
    </row>
    <row r="3520" spans="1:17" s="94" customFormat="1" ht="45" x14ac:dyDescent="0.25">
      <c r="A3520" s="276"/>
      <c r="B3520" s="279"/>
      <c r="C3520" s="269"/>
      <c r="D3520" s="166" t="s">
        <v>298</v>
      </c>
      <c r="E3520" s="96" t="s">
        <v>20</v>
      </c>
      <c r="F3520" s="96" t="s">
        <v>209</v>
      </c>
      <c r="G3520" s="168">
        <f>MROUND(H3520*K3520*I3520/L3520,0.00000001)</f>
        <v>158.42941123</v>
      </c>
      <c r="H3520" s="182">
        <f>$H$3045</f>
        <v>125417.61000000002</v>
      </c>
      <c r="I3520" s="176">
        <f>I3516</f>
        <v>2.631698E-3</v>
      </c>
      <c r="J3520" s="182"/>
      <c r="K3520" s="184">
        <v>12</v>
      </c>
      <c r="L3520" s="184">
        <f>'норма часов'!$H$11</f>
        <v>25</v>
      </c>
      <c r="M3520" s="178" t="str">
        <f t="shared" ref="M3520:M3522" si="436">CONCATENATE(H3520," ",F3520," ","в мес.","*",K3520,"мес.","*",I3520,"/",L3520,"чел.")</f>
        <v>125417,61 м2 (обрабатываемая площадь) в мес.*12мес.*0,002631698/25чел.</v>
      </c>
      <c r="N3520" s="133">
        <f>$N$3045</f>
        <v>0.59287278317614256</v>
      </c>
      <c r="O3520" s="142">
        <f t="shared" ref="O3520:O3522" si="437">MROUND(G3520*N3520,0.000001)</f>
        <v>93.928485999999992</v>
      </c>
      <c r="P3520" s="93"/>
      <c r="Q3520" s="93">
        <f t="shared" si="435"/>
        <v>2348.2121499999998</v>
      </c>
    </row>
    <row r="3521" spans="1:17" s="94" customFormat="1" ht="45" x14ac:dyDescent="0.25">
      <c r="A3521" s="276"/>
      <c r="B3521" s="279"/>
      <c r="C3521" s="269"/>
      <c r="D3521" s="166" t="s">
        <v>299</v>
      </c>
      <c r="E3521" s="96" t="s">
        <v>20</v>
      </c>
      <c r="F3521" s="96" t="s">
        <v>209</v>
      </c>
      <c r="G3521" s="168">
        <f>MROUND(H3521*K3521*I3521/L3521,0.00000001)</f>
        <v>316.85882247000001</v>
      </c>
      <c r="H3521" s="182">
        <f>$H$3046</f>
        <v>125417.61000000002</v>
      </c>
      <c r="I3521" s="176">
        <f>I3517</f>
        <v>2.631698E-3</v>
      </c>
      <c r="J3521" s="182"/>
      <c r="K3521" s="184">
        <v>24</v>
      </c>
      <c r="L3521" s="184">
        <f>'норма часов'!$H$11</f>
        <v>25</v>
      </c>
      <c r="M3521" s="178" t="str">
        <f>CONCATENATE(H3521," ",F3521," ","в год","*",K3521,"  раза в год","*",I3521,"/",L3521,"чел.")</f>
        <v>125417,61 м2 (обрабатываемая площадь) в год*24  раза в год*0,002631698/25чел.</v>
      </c>
      <c r="N3521" s="133">
        <f>$N$3046</f>
        <v>2.4900657458177777</v>
      </c>
      <c r="O3521" s="142">
        <f t="shared" si="437"/>
        <v>788.99929999999995</v>
      </c>
      <c r="P3521" s="93"/>
      <c r="Q3521" s="93">
        <f t="shared" si="435"/>
        <v>19724.982499999998</v>
      </c>
    </row>
    <row r="3522" spans="1:17" s="94" customFormat="1" ht="45" x14ac:dyDescent="0.25">
      <c r="A3522" s="276"/>
      <c r="B3522" s="279"/>
      <c r="C3522" s="269"/>
      <c r="D3522" s="166" t="s">
        <v>300</v>
      </c>
      <c r="E3522" s="96" t="s">
        <v>280</v>
      </c>
      <c r="F3522" s="96" t="s">
        <v>281</v>
      </c>
      <c r="G3522" s="168">
        <f>MROUND(H3522*K3522*I3522/L3522,0.00000001)</f>
        <v>3.2843600000000001E-3</v>
      </c>
      <c r="H3522" s="182">
        <f>$H$3047</f>
        <v>31.200000000000021</v>
      </c>
      <c r="I3522" s="176">
        <f>I3518</f>
        <v>2.631698E-3</v>
      </c>
      <c r="J3522" s="182"/>
      <c r="K3522" s="184">
        <v>1</v>
      </c>
      <c r="L3522" s="184">
        <f>'норма часов'!$H$11</f>
        <v>25</v>
      </c>
      <c r="M3522" s="178" t="str">
        <f t="shared" si="436"/>
        <v>31,2 га (обрабатываемая площадь) в мес.*1мес.*0,002631698/25чел.</v>
      </c>
      <c r="N3522" s="133">
        <f>$N$3047</f>
        <v>592.87083333333283</v>
      </c>
      <c r="O3522" s="142">
        <f t="shared" si="437"/>
        <v>1.947201</v>
      </c>
      <c r="P3522" s="93"/>
      <c r="Q3522" s="93">
        <f t="shared" si="435"/>
        <v>48.680025000000001</v>
      </c>
    </row>
    <row r="3523" spans="1:17" s="94" customFormat="1" ht="45" x14ac:dyDescent="0.25">
      <c r="A3523" s="276"/>
      <c r="B3523" s="279"/>
      <c r="C3523" s="269"/>
      <c r="D3523" s="166" t="s">
        <v>276</v>
      </c>
      <c r="E3523" s="96" t="s">
        <v>280</v>
      </c>
      <c r="F3523" s="96" t="s">
        <v>281</v>
      </c>
      <c r="G3523" s="168">
        <f>MROUND(H3523*K3523*I3523/L3523,0.00000001)</f>
        <v>3.2843600000000001E-3</v>
      </c>
      <c r="H3523" s="182">
        <f>H3048</f>
        <v>31.200000000000021</v>
      </c>
      <c r="I3523" s="176">
        <f>I3519</f>
        <v>2.631698E-3</v>
      </c>
      <c r="J3523" s="182"/>
      <c r="K3523" s="184">
        <v>1</v>
      </c>
      <c r="L3523" s="184">
        <f>'норма часов'!$H$11</f>
        <v>25</v>
      </c>
      <c r="M3523" s="178" t="str">
        <f>CONCATENATE(H3523," ",F3523," ","в мес.","*",K3523,"мес.","*",I3523,"/",L3523,"чел.")</f>
        <v>31,2 га (обрабатываемая площадь) в мес.*1мес.*0,002631698/25чел.</v>
      </c>
      <c r="N3523" s="133">
        <f>N3048</f>
        <v>3226.5067307692289</v>
      </c>
      <c r="O3523" s="142">
        <f>MROUND(G3523*N3523,0.000001)</f>
        <v>10.597009999999999</v>
      </c>
      <c r="P3523" s="93"/>
      <c r="Q3523" s="93">
        <f t="shared" si="435"/>
        <v>264.92525000000001</v>
      </c>
    </row>
    <row r="3524" spans="1:17" s="94" customFormat="1" ht="25.5" x14ac:dyDescent="0.25">
      <c r="A3524" s="276"/>
      <c r="B3524" s="279"/>
      <c r="C3524" s="269"/>
      <c r="D3524" s="166" t="s">
        <v>105</v>
      </c>
      <c r="E3524" s="96" t="s">
        <v>106</v>
      </c>
      <c r="F3524" s="206" t="s">
        <v>210</v>
      </c>
      <c r="G3524" s="168">
        <f>MROUND(H3524*K3524*I3524/L3524,0.000001)</f>
        <v>25.439129999999999</v>
      </c>
      <c r="H3524" s="182">
        <f>H3049</f>
        <v>20138.400000000001</v>
      </c>
      <c r="I3524" s="176">
        <f>I3519</f>
        <v>2.631698E-3</v>
      </c>
      <c r="J3524" s="182"/>
      <c r="K3524" s="184">
        <v>12</v>
      </c>
      <c r="L3524" s="184">
        <f>'норма часов'!$H$11</f>
        <v>25</v>
      </c>
      <c r="M3524" s="178" t="str">
        <f>CONCATENATE(H3524," ",F3524," ","в мес.","*",K3524,"мес.","*",I3524,"/",L3524,"чел.")</f>
        <v>20138,4 кг стираемого белья в мес.*12мес.*0,002631698/25чел.</v>
      </c>
      <c r="N3524" s="133">
        <f>N3049</f>
        <v>77.073464045471994</v>
      </c>
      <c r="O3524" s="142">
        <f>MROUND(G3524*N3524,0.000001)</f>
        <v>1960.681871</v>
      </c>
      <c r="P3524" s="93"/>
      <c r="Q3524" s="93">
        <f t="shared" si="435"/>
        <v>49017.046775000003</v>
      </c>
    </row>
    <row r="3525" spans="1:17" s="94" customFormat="1" ht="28.5" x14ac:dyDescent="0.25">
      <c r="A3525" s="276"/>
      <c r="B3525" s="279"/>
      <c r="C3525" s="201" t="s">
        <v>255</v>
      </c>
      <c r="D3525" s="166"/>
      <c r="E3525" s="96"/>
      <c r="F3525" s="206"/>
      <c r="G3525" s="168"/>
      <c r="H3525" s="182"/>
      <c r="I3525" s="176"/>
      <c r="J3525" s="182"/>
      <c r="K3525" s="184"/>
      <c r="L3525" s="184"/>
      <c r="M3525" s="178"/>
      <c r="N3525" s="139"/>
      <c r="O3525" s="140">
        <f>SUM(O3518:O3524)</f>
        <v>3318.2820379999998</v>
      </c>
      <c r="P3525" s="93"/>
      <c r="Q3525" s="93">
        <f t="shared" si="435"/>
        <v>0</v>
      </c>
    </row>
    <row r="3526" spans="1:17" s="94" customFormat="1" ht="45" x14ac:dyDescent="0.25">
      <c r="A3526" s="276"/>
      <c r="B3526" s="279"/>
      <c r="C3526" s="269" t="s">
        <v>63</v>
      </c>
      <c r="D3526" s="208" t="s">
        <v>301</v>
      </c>
      <c r="E3526" s="96" t="s">
        <v>20</v>
      </c>
      <c r="F3526" s="96" t="s">
        <v>209</v>
      </c>
      <c r="G3526" s="168">
        <f>MROUND(H3526*K3526*I3526/L3526,0.000001)</f>
        <v>0.80191299999999999</v>
      </c>
      <c r="H3526" s="182">
        <f>H3051</f>
        <v>7617.8300000000008</v>
      </c>
      <c r="I3526" s="176">
        <f>I3524</f>
        <v>2.631698E-3</v>
      </c>
      <c r="J3526" s="182"/>
      <c r="K3526" s="184">
        <v>1</v>
      </c>
      <c r="L3526" s="184">
        <f>'норма часов'!$H$11</f>
        <v>25</v>
      </c>
      <c r="M3526" s="178" t="str">
        <f>CONCATENATE(H3526," ",F3526," ","*",I3526,"/",L3526,"чел.")</f>
        <v>7617,83 м2 (обрабатываемая площадь) *0,002631698/25чел.</v>
      </c>
      <c r="N3526" s="133">
        <f>N3051</f>
        <v>74.831520262331921</v>
      </c>
      <c r="O3526" s="142">
        <f>MROUND(G3526*N3526,0.000001)</f>
        <v>60.008368999999995</v>
      </c>
      <c r="P3526" s="93"/>
      <c r="Q3526" s="93">
        <f t="shared" si="435"/>
        <v>1500.2092249999998</v>
      </c>
    </row>
    <row r="3527" spans="1:17" s="94" customFormat="1" ht="60" x14ac:dyDescent="0.25">
      <c r="A3527" s="276"/>
      <c r="B3527" s="279"/>
      <c r="C3527" s="269"/>
      <c r="D3527" s="166" t="s">
        <v>302</v>
      </c>
      <c r="E3527" s="96" t="s">
        <v>26</v>
      </c>
      <c r="F3527" s="206" t="s">
        <v>26</v>
      </c>
      <c r="G3527" s="168">
        <f>MROUND(H3527*K3527*I3527/L3527,0.000001)</f>
        <v>2.8419999999999999E-3</v>
      </c>
      <c r="H3527" s="182">
        <f>H3147</f>
        <v>27</v>
      </c>
      <c r="I3527" s="176">
        <f t="shared" si="434"/>
        <v>2.631698E-3</v>
      </c>
      <c r="J3527" s="182"/>
      <c r="K3527" s="184">
        <v>1</v>
      </c>
      <c r="L3527" s="184">
        <f>'норма часов'!$H$11</f>
        <v>25</v>
      </c>
      <c r="M3527" s="178" t="str">
        <f>CONCATENATE(H3527," ",F3527," ","*",I3527,"/",L3527,"чел.")</f>
        <v>27 шт *0,002631698/25чел.</v>
      </c>
      <c r="N3527" s="133">
        <f>N3052</f>
        <v>7114.4748148148165</v>
      </c>
      <c r="O3527" s="142">
        <f>MROUND(G3527*N3527,0.000001)</f>
        <v>20.219336999999999</v>
      </c>
      <c r="P3527" s="93"/>
      <c r="Q3527" s="93">
        <f t="shared" si="435"/>
        <v>505.48342500000001</v>
      </c>
    </row>
    <row r="3528" spans="1:17" s="94" customFormat="1" ht="45" x14ac:dyDescent="0.25">
      <c r="A3528" s="276"/>
      <c r="B3528" s="279"/>
      <c r="C3528" s="269"/>
      <c r="D3528" s="208" t="s">
        <v>30</v>
      </c>
      <c r="E3528" s="96" t="s">
        <v>45</v>
      </c>
      <c r="F3528" s="206" t="s">
        <v>223</v>
      </c>
      <c r="G3528" s="168">
        <f>MROUND(H3528*K3528*I3528/L3528,0.00000001)</f>
        <v>3.0317159999999999E-2</v>
      </c>
      <c r="H3528" s="182">
        <f>H3148</f>
        <v>72</v>
      </c>
      <c r="I3528" s="176">
        <f t="shared" si="434"/>
        <v>2.631698E-3</v>
      </c>
      <c r="J3528" s="182"/>
      <c r="K3528" s="184">
        <v>4</v>
      </c>
      <c r="L3528" s="184">
        <f>'норма часов'!$H$11</f>
        <v>25</v>
      </c>
      <c r="M3528" s="178" t="str">
        <f>CONCATENATE(H3528," ",F3528," ","в кв.","*",K3528,"кв.","*",I3528,"/",L3528,"чел.")</f>
        <v>72 системы в кв.*4кв.*0,002631698/25чел.</v>
      </c>
      <c r="N3528" s="133">
        <f>N3148</f>
        <v>7541.0103472222254</v>
      </c>
      <c r="O3528" s="142">
        <f>MROUND(G3528*N3528,0.000001)</f>
        <v>228.622017</v>
      </c>
      <c r="P3528" s="93"/>
      <c r="Q3528" s="93">
        <f t="shared" si="435"/>
        <v>5715.5504250000004</v>
      </c>
    </row>
    <row r="3529" spans="1:17" s="94" customFormat="1" ht="60" x14ac:dyDescent="0.25">
      <c r="A3529" s="276"/>
      <c r="B3529" s="279"/>
      <c r="C3529" s="269"/>
      <c r="D3529" s="208" t="s">
        <v>86</v>
      </c>
      <c r="E3529" s="96" t="s">
        <v>45</v>
      </c>
      <c r="F3529" s="206" t="s">
        <v>224</v>
      </c>
      <c r="G3529" s="168">
        <f>MROUND(H3529*K3529*I3529/L3529,0.00000001)</f>
        <v>8.968827E-2</v>
      </c>
      <c r="H3529" s="182">
        <f>H3339</f>
        <v>71</v>
      </c>
      <c r="I3529" s="176">
        <f t="shared" si="434"/>
        <v>2.631698E-3</v>
      </c>
      <c r="J3529" s="182"/>
      <c r="K3529" s="184">
        <v>12</v>
      </c>
      <c r="L3529" s="184">
        <f>'норма часов'!$H$11</f>
        <v>25</v>
      </c>
      <c r="M3529" s="178" t="str">
        <f>CONCATENATE(H3529," ",F3529," ","в мес.","*",K3529,"мес.","*",I3529,"/",L3529,"чел.")</f>
        <v>71 систем в мес.*12мес.*0,002631698/25чел.</v>
      </c>
      <c r="N3529" s="133">
        <f>N3339</f>
        <v>6224.8300469483565</v>
      </c>
      <c r="O3529" s="142">
        <f>MROUND(G3529*N3529,0.000001)</f>
        <v>558.29423799999995</v>
      </c>
      <c r="P3529" s="93"/>
      <c r="Q3529" s="93">
        <f t="shared" si="435"/>
        <v>13957.355949999999</v>
      </c>
    </row>
    <row r="3530" spans="1:17" s="94" customFormat="1" ht="31.5" x14ac:dyDescent="0.25">
      <c r="A3530" s="276"/>
      <c r="B3530" s="279"/>
      <c r="C3530" s="269"/>
      <c r="D3530" s="211" t="s">
        <v>303</v>
      </c>
      <c r="E3530" s="96" t="s">
        <v>26</v>
      </c>
      <c r="F3530" s="206" t="s">
        <v>26</v>
      </c>
      <c r="G3530" s="168">
        <f>MROUND(H3530*K3530*I3530/L3530,0.000000001)</f>
        <v>4.2107200000000004E-4</v>
      </c>
      <c r="H3530" s="182">
        <f>H3435</f>
        <v>4</v>
      </c>
      <c r="I3530" s="176">
        <f t="shared" si="434"/>
        <v>2.631698E-3</v>
      </c>
      <c r="J3530" s="182"/>
      <c r="K3530" s="184">
        <v>1</v>
      </c>
      <c r="L3530" s="184">
        <f>'норма часов'!$H$11</f>
        <v>25</v>
      </c>
      <c r="M3530" s="178" t="str">
        <f>CONCATENATE(H3530," ",F3530," ","*",I3530,"/",L3530,"чел.")</f>
        <v>4 шт *0,002631698/25чел.</v>
      </c>
      <c r="N3530" s="133">
        <f>N3055</f>
        <v>74229.032500000001</v>
      </c>
      <c r="O3530" s="142">
        <f>MROUND(G3530*N3530,0.000001)</f>
        <v>31.255766999999999</v>
      </c>
      <c r="P3530" s="93"/>
      <c r="Q3530" s="93">
        <f t="shared" si="435"/>
        <v>781.39417500000002</v>
      </c>
    </row>
    <row r="3531" spans="1:17" s="94" customFormat="1" ht="30" x14ac:dyDescent="0.25">
      <c r="A3531" s="276"/>
      <c r="B3531" s="279"/>
      <c r="C3531" s="269"/>
      <c r="D3531" s="208" t="s">
        <v>108</v>
      </c>
      <c r="E3531" s="96" t="s">
        <v>26</v>
      </c>
      <c r="F3531" s="206" t="s">
        <v>26</v>
      </c>
      <c r="G3531" s="168">
        <f>MROUND(H3531*K3531*I3531/L3531,0.00000001)</f>
        <v>1.26322E-3</v>
      </c>
      <c r="H3531" s="182">
        <v>1</v>
      </c>
      <c r="I3531" s="176">
        <f t="shared" si="434"/>
        <v>2.631698E-3</v>
      </c>
      <c r="J3531" s="182"/>
      <c r="K3531" s="184">
        <v>12</v>
      </c>
      <c r="L3531" s="184">
        <f>'норма часов'!$H$11</f>
        <v>25</v>
      </c>
      <c r="M3531" s="178" t="str">
        <f>CONCATENATE(H3531," ",F3531," ","в мес.","*",K3531,"мес.","*",I3531,"/",L3531,"чел.")</f>
        <v>1 шт в мес.*12мес.*0,002631698/25чел.</v>
      </c>
      <c r="N3531" s="133">
        <f>N3056</f>
        <v>3023.6541666666667</v>
      </c>
      <c r="O3531" s="142">
        <f t="shared" ref="O3531:O3540" si="438">MROUND(G3531*N3531,0.000001)</f>
        <v>3.8195399999999999</v>
      </c>
      <c r="P3531" s="93"/>
      <c r="Q3531" s="93">
        <f t="shared" si="435"/>
        <v>95.488500000000002</v>
      </c>
    </row>
    <row r="3532" spans="1:17" s="94" customFormat="1" ht="31.5" x14ac:dyDescent="0.25">
      <c r="A3532" s="276"/>
      <c r="B3532" s="279"/>
      <c r="C3532" s="269"/>
      <c r="D3532" s="211" t="s">
        <v>304</v>
      </c>
      <c r="E3532" s="96" t="s">
        <v>26</v>
      </c>
      <c r="F3532" s="206" t="s">
        <v>26</v>
      </c>
      <c r="G3532" s="168">
        <f>MROUND(H3532*K3532*I3532/L3532,0.00000001)</f>
        <v>7.4740200000000005E-3</v>
      </c>
      <c r="H3532" s="182">
        <f>H3152</f>
        <v>71</v>
      </c>
      <c r="I3532" s="176">
        <f t="shared" si="434"/>
        <v>2.631698E-3</v>
      </c>
      <c r="J3532" s="182"/>
      <c r="K3532" s="184">
        <v>1</v>
      </c>
      <c r="L3532" s="184">
        <f>'норма часов'!$H$11</f>
        <v>25</v>
      </c>
      <c r="M3532" s="178" t="str">
        <f>CONCATENATE(H3532," ",F3532," ","*",I3532,"/",L3532,"чел.")</f>
        <v>71 шт *0,002631698/25чел.</v>
      </c>
      <c r="N3532" s="133">
        <f>N3152</f>
        <v>948.59014084506896</v>
      </c>
      <c r="O3532" s="142">
        <f t="shared" si="438"/>
        <v>7.0897819999999996</v>
      </c>
      <c r="P3532" s="93"/>
      <c r="Q3532" s="93">
        <f t="shared" si="435"/>
        <v>177.24455</v>
      </c>
    </row>
    <row r="3533" spans="1:17" s="94" customFormat="1" ht="60" x14ac:dyDescent="0.25">
      <c r="A3533" s="276"/>
      <c r="B3533" s="279"/>
      <c r="C3533" s="269"/>
      <c r="D3533" s="208" t="s">
        <v>31</v>
      </c>
      <c r="E3533" s="96" t="s">
        <v>46</v>
      </c>
      <c r="F3533" s="206" t="s">
        <v>26</v>
      </c>
      <c r="G3533" s="168">
        <f>MROUND(H3533*K3533*I3533/L3533,0.00000001)</f>
        <v>9.2635800000000004E-3</v>
      </c>
      <c r="H3533" s="182">
        <f>H3343</f>
        <v>44</v>
      </c>
      <c r="I3533" s="176">
        <f t="shared" si="434"/>
        <v>2.631698E-3</v>
      </c>
      <c r="J3533" s="182"/>
      <c r="K3533" s="184">
        <v>2</v>
      </c>
      <c r="L3533" s="184">
        <f>'норма часов'!$H$11</f>
        <v>25</v>
      </c>
      <c r="M3533" s="178" t="str">
        <f>CONCATENATE(H3533," ",F3533," ","*",I3533,"/",L3533,"чел.")</f>
        <v>44 шт *0,002631698/25чел.</v>
      </c>
      <c r="N3533" s="133">
        <f>N3343</f>
        <v>5125.3856818181812</v>
      </c>
      <c r="O3533" s="142">
        <f t="shared" si="438"/>
        <v>47.479419999999998</v>
      </c>
      <c r="P3533" s="93"/>
      <c r="Q3533" s="93">
        <f t="shared" si="435"/>
        <v>1186.9855</v>
      </c>
    </row>
    <row r="3534" spans="1:17" s="94" customFormat="1" ht="30" x14ac:dyDescent="0.25">
      <c r="A3534" s="276"/>
      <c r="B3534" s="279"/>
      <c r="C3534" s="269"/>
      <c r="D3534" s="208" t="s">
        <v>109</v>
      </c>
      <c r="E3534" s="96" t="s">
        <v>45</v>
      </c>
      <c r="F3534" s="206" t="s">
        <v>211</v>
      </c>
      <c r="G3534" s="168">
        <f>MROUND(H3534*K3534*I3534/L3534,0.00000001)</f>
        <v>2.1054E-4</v>
      </c>
      <c r="H3534" s="182">
        <v>1</v>
      </c>
      <c r="I3534" s="176">
        <f t="shared" si="434"/>
        <v>2.631698E-3</v>
      </c>
      <c r="J3534" s="182"/>
      <c r="K3534" s="184">
        <v>2</v>
      </c>
      <c r="L3534" s="184">
        <f>'норма часов'!$H$11</f>
        <v>25</v>
      </c>
      <c r="M3534" s="178" t="str">
        <f>CONCATENATE(H3534," ",F3534," ","в мес.","*",K3534,"*",I3534,"/",L3534,"чел.")</f>
        <v>1  система(2 раза в год (зима, лето) в мес.*2*0,002631698/25чел.</v>
      </c>
      <c r="N3534" s="133">
        <f t="shared" ref="N3534:N3543" si="439">N3059</f>
        <v>9753.27</v>
      </c>
      <c r="O3534" s="142">
        <f t="shared" si="438"/>
        <v>2.0534529999999998</v>
      </c>
      <c r="P3534" s="93"/>
      <c r="Q3534" s="93">
        <f t="shared" si="435"/>
        <v>51.336324999999995</v>
      </c>
    </row>
    <row r="3535" spans="1:17" s="94" customFormat="1" ht="45" x14ac:dyDescent="0.25">
      <c r="A3535" s="276"/>
      <c r="B3535" s="279"/>
      <c r="C3535" s="269"/>
      <c r="D3535" s="208" t="s">
        <v>110</v>
      </c>
      <c r="E3535" s="96" t="s">
        <v>48</v>
      </c>
      <c r="F3535" s="206" t="s">
        <v>26</v>
      </c>
      <c r="G3535" s="168">
        <f>MROUND(H3535*K3535*I3535/L3535,0.000001)</f>
        <v>3.2629999999999998E-3</v>
      </c>
      <c r="H3535" s="182">
        <f>H3155</f>
        <v>31</v>
      </c>
      <c r="I3535" s="176">
        <f t="shared" si="434"/>
        <v>2.631698E-3</v>
      </c>
      <c r="J3535" s="182"/>
      <c r="K3535" s="184">
        <v>1</v>
      </c>
      <c r="L3535" s="184">
        <f>'норма часов'!$H$11</f>
        <v>25</v>
      </c>
      <c r="M3535" s="178" t="str">
        <f>CONCATENATE(H3535," ",F3535," ","*",I3535,"/",L3535,"чел.")</f>
        <v>31 шт *0,002631698/25чел.</v>
      </c>
      <c r="N3535" s="133">
        <f t="shared" si="439"/>
        <v>13392.040967741937</v>
      </c>
      <c r="O3535" s="142">
        <f t="shared" si="438"/>
        <v>43.698229999999995</v>
      </c>
      <c r="P3535" s="93"/>
      <c r="Q3535" s="93">
        <f t="shared" si="435"/>
        <v>1092.4557499999999</v>
      </c>
    </row>
    <row r="3536" spans="1:17" s="94" customFormat="1" x14ac:dyDescent="0.25">
      <c r="A3536" s="276"/>
      <c r="B3536" s="279"/>
      <c r="C3536" s="269"/>
      <c r="D3536" s="208" t="s">
        <v>111</v>
      </c>
      <c r="E3536" s="96" t="s">
        <v>48</v>
      </c>
      <c r="F3536" s="206" t="s">
        <v>26</v>
      </c>
      <c r="G3536" s="168">
        <f>MROUND(H3536*K3536*I3536/L3536,0.000000001)</f>
        <v>3.4738414000000002E-2</v>
      </c>
      <c r="H3536" s="182">
        <f>H3156</f>
        <v>330</v>
      </c>
      <c r="I3536" s="176">
        <f t="shared" si="434"/>
        <v>2.631698E-3</v>
      </c>
      <c r="J3536" s="182"/>
      <c r="K3536" s="184">
        <v>1</v>
      </c>
      <c r="L3536" s="184">
        <f>'норма часов'!$H$11</f>
        <v>25</v>
      </c>
      <c r="M3536" s="178" t="str">
        <f>CONCATENATE(H3536," ",F3536," ","*",I3536,"/",L3536,"чел.")</f>
        <v>330 шт *0,002631698/25чел.</v>
      </c>
      <c r="N3536" s="133">
        <f t="shared" si="439"/>
        <v>17624.491333333328</v>
      </c>
      <c r="O3536" s="142">
        <f t="shared" si="438"/>
        <v>612.24687599999993</v>
      </c>
      <c r="P3536" s="93"/>
      <c r="Q3536" s="93">
        <f t="shared" si="435"/>
        <v>15306.171899999998</v>
      </c>
    </row>
    <row r="3537" spans="1:17" s="94" customFormat="1" ht="45" x14ac:dyDescent="0.25">
      <c r="A3537" s="276"/>
      <c r="B3537" s="279"/>
      <c r="C3537" s="269"/>
      <c r="D3537" s="208" t="s">
        <v>112</v>
      </c>
      <c r="E3537" s="96" t="s">
        <v>20</v>
      </c>
      <c r="F3537" s="96" t="s">
        <v>209</v>
      </c>
      <c r="G3537" s="168">
        <f t="shared" ref="G3537:G3542" si="440">MROUND(H3537*K3537*I3537/L3537,0.00000001)</f>
        <v>1.536912E-2</v>
      </c>
      <c r="H3537" s="182">
        <f>H3157</f>
        <v>73</v>
      </c>
      <c r="I3537" s="176">
        <f t="shared" si="434"/>
        <v>2.631698E-3</v>
      </c>
      <c r="J3537" s="182"/>
      <c r="K3537" s="184">
        <v>2</v>
      </c>
      <c r="L3537" s="184">
        <f>'норма часов'!$H$11</f>
        <v>25</v>
      </c>
      <c r="M3537" s="178" t="str">
        <f>CONCATENATE(H3537," ",F3537," ","*",I3537,"/",L3537,"чел.")</f>
        <v>73 м2 (обрабатываемая площадь) *0,002631698/25чел.</v>
      </c>
      <c r="N3537" s="133">
        <f t="shared" si="439"/>
        <v>5928.7278082191779</v>
      </c>
      <c r="O3537" s="142">
        <f t="shared" si="438"/>
        <v>91.119328999999993</v>
      </c>
      <c r="P3537" s="93"/>
      <c r="Q3537" s="93">
        <f t="shared" si="435"/>
        <v>2277.9832249999999</v>
      </c>
    </row>
    <row r="3538" spans="1:17" s="94" customFormat="1" ht="30" x14ac:dyDescent="0.25">
      <c r="A3538" s="276"/>
      <c r="B3538" s="279"/>
      <c r="C3538" s="269"/>
      <c r="D3538" s="208" t="s">
        <v>32</v>
      </c>
      <c r="E3538" s="96" t="s">
        <v>79</v>
      </c>
      <c r="F3538" s="206" t="s">
        <v>212</v>
      </c>
      <c r="G3538" s="168">
        <f t="shared" si="440"/>
        <v>7.4740200000000005E-3</v>
      </c>
      <c r="H3538" s="182">
        <f>H3063</f>
        <v>71</v>
      </c>
      <c r="I3538" s="176">
        <f t="shared" si="434"/>
        <v>2.631698E-3</v>
      </c>
      <c r="J3538" s="182"/>
      <c r="K3538" s="184">
        <v>1</v>
      </c>
      <c r="L3538" s="184">
        <f>'норма часов'!$H$11</f>
        <v>25</v>
      </c>
      <c r="M3538" s="178" t="str">
        <f>CONCATENATE(H3538," ",F3538," ","*",I3538,"/",L3538,"чел.")</f>
        <v>71 замеров(потребность) *0,002631698/25чел.</v>
      </c>
      <c r="N3538" s="133">
        <f t="shared" si="439"/>
        <v>12525.485211267594</v>
      </c>
      <c r="O3538" s="142">
        <f t="shared" si="438"/>
        <v>93.615726999999993</v>
      </c>
      <c r="P3538" s="93"/>
      <c r="Q3538" s="93">
        <f t="shared" si="435"/>
        <v>2340.3931749999997</v>
      </c>
    </row>
    <row r="3539" spans="1:17" s="94" customFormat="1" ht="30" x14ac:dyDescent="0.25">
      <c r="A3539" s="276"/>
      <c r="B3539" s="279"/>
      <c r="C3539" s="269"/>
      <c r="D3539" s="208" t="s">
        <v>113</v>
      </c>
      <c r="E3539" s="96" t="s">
        <v>48</v>
      </c>
      <c r="F3539" s="206" t="s">
        <v>26</v>
      </c>
      <c r="G3539" s="168">
        <f t="shared" si="440"/>
        <v>4.421253E-2</v>
      </c>
      <c r="H3539" s="182">
        <f>H3159</f>
        <v>35</v>
      </c>
      <c r="I3539" s="176">
        <f t="shared" si="434"/>
        <v>2.631698E-3</v>
      </c>
      <c r="J3539" s="182"/>
      <c r="K3539" s="184">
        <v>12</v>
      </c>
      <c r="L3539" s="184">
        <f>'норма часов'!$H$11</f>
        <v>25</v>
      </c>
      <c r="M3539" s="178" t="str">
        <f>CONCATENATE(H3539," ",F3539," ","в мес.","*",K3539,"мес.","*",I3539,"/",L3539,"чел.")</f>
        <v>35 шт в мес.*12мес.*0,002631698/25чел.</v>
      </c>
      <c r="N3539" s="133">
        <f t="shared" si="439"/>
        <v>3127.7868809523811</v>
      </c>
      <c r="O3539" s="142">
        <f t="shared" si="438"/>
        <v>138.28737100000001</v>
      </c>
      <c r="P3539" s="93"/>
      <c r="Q3539" s="93">
        <f t="shared" si="435"/>
        <v>3457.1842750000001</v>
      </c>
    </row>
    <row r="3540" spans="1:17" s="94" customFormat="1" x14ac:dyDescent="0.25">
      <c r="A3540" s="276"/>
      <c r="B3540" s="279"/>
      <c r="C3540" s="269"/>
      <c r="D3540" s="166" t="s">
        <v>25</v>
      </c>
      <c r="E3540" s="96" t="s">
        <v>26</v>
      </c>
      <c r="F3540" s="206" t="s">
        <v>26</v>
      </c>
      <c r="G3540" s="168">
        <f t="shared" si="440"/>
        <v>6.2739680000000006E-2</v>
      </c>
      <c r="H3540" s="182">
        <f>H3065</f>
        <v>596</v>
      </c>
      <c r="I3540" s="176">
        <f t="shared" si="434"/>
        <v>2.631698E-3</v>
      </c>
      <c r="J3540" s="182"/>
      <c r="K3540" s="184">
        <v>1</v>
      </c>
      <c r="L3540" s="184">
        <f>'норма часов'!$H$11</f>
        <v>25</v>
      </c>
      <c r="M3540" s="178" t="str">
        <f>CONCATENATE(H3540," ",F3540," ","*",I3540,"/",L3540,"чел.")</f>
        <v>596 шт *0,002631698/25чел.</v>
      </c>
      <c r="N3540" s="133">
        <f t="shared" si="439"/>
        <v>434.51181208053686</v>
      </c>
      <c r="O3540" s="142">
        <f t="shared" si="438"/>
        <v>27.261132</v>
      </c>
      <c r="P3540" s="93"/>
      <c r="Q3540" s="93">
        <f t="shared" si="435"/>
        <v>681.52829999999994</v>
      </c>
    </row>
    <row r="3541" spans="1:17" s="94" customFormat="1" ht="30" x14ac:dyDescent="0.25">
      <c r="A3541" s="276"/>
      <c r="B3541" s="279"/>
      <c r="C3541" s="269"/>
      <c r="D3541" s="208" t="s">
        <v>80</v>
      </c>
      <c r="E3541" s="96" t="s">
        <v>81</v>
      </c>
      <c r="F3541" s="206" t="s">
        <v>213</v>
      </c>
      <c r="G3541" s="168">
        <f t="shared" si="440"/>
        <v>7.4740200000000005E-3</v>
      </c>
      <c r="H3541" s="182">
        <f>H3066</f>
        <v>71</v>
      </c>
      <c r="I3541" s="176">
        <f>I3539</f>
        <v>2.631698E-3</v>
      </c>
      <c r="J3541" s="182"/>
      <c r="K3541" s="184">
        <v>1</v>
      </c>
      <c r="L3541" s="184">
        <f>'норма часов'!$H$11</f>
        <v>25</v>
      </c>
      <c r="M3541" s="178" t="str">
        <f>CONCATENATE(H3541," ",F3541," ","*",I3541,"/",L3541,"чел.")</f>
        <v>71 отключений(потребность) *0,002631698/25чел.</v>
      </c>
      <c r="N3541" s="133">
        <f t="shared" si="439"/>
        <v>5335.8598591549217</v>
      </c>
      <c r="O3541" s="142">
        <f>MROUND(G3541*N3541,0.000001)</f>
        <v>39.880322999999997</v>
      </c>
      <c r="P3541" s="93"/>
      <c r="Q3541" s="93">
        <f t="shared" si="435"/>
        <v>997.00807499999996</v>
      </c>
    </row>
    <row r="3542" spans="1:17" s="94" customFormat="1" ht="47.25" x14ac:dyDescent="0.25">
      <c r="A3542" s="276"/>
      <c r="B3542" s="279"/>
      <c r="C3542" s="269"/>
      <c r="D3542" s="211" t="s">
        <v>305</v>
      </c>
      <c r="E3542" s="96" t="s">
        <v>28</v>
      </c>
      <c r="F3542" s="206" t="s">
        <v>312</v>
      </c>
      <c r="G3542" s="168">
        <f t="shared" si="440"/>
        <v>1.4948040000000001E-2</v>
      </c>
      <c r="H3542" s="182">
        <f>H3067</f>
        <v>71</v>
      </c>
      <c r="I3542" s="176">
        <f>I3540</f>
        <v>2.631698E-3</v>
      </c>
      <c r="J3542" s="182"/>
      <c r="K3542" s="184">
        <v>2</v>
      </c>
      <c r="L3542" s="184">
        <f>'норма часов'!$H$11</f>
        <v>25</v>
      </c>
      <c r="M3542" s="178" t="str">
        <f>CONCATENATE(H3542," ",F3542," ","*",I3542,"/",L3542,"чел.")</f>
        <v>71 устройство *0,002631698/25чел.</v>
      </c>
      <c r="N3542" s="133">
        <f t="shared" si="439"/>
        <v>2964.3649999999984</v>
      </c>
      <c r="O3542" s="142">
        <f>MROUND(G3542*N3542,0.000001)</f>
        <v>44.311447000000001</v>
      </c>
      <c r="P3542" s="93"/>
      <c r="Q3542" s="93">
        <f t="shared" si="435"/>
        <v>1107.786175</v>
      </c>
    </row>
    <row r="3543" spans="1:17" s="94" customFormat="1" ht="32.25" customHeight="1" x14ac:dyDescent="0.25">
      <c r="A3543" s="276"/>
      <c r="B3543" s="279"/>
      <c r="C3543" s="269"/>
      <c r="D3543" s="211" t="s">
        <v>306</v>
      </c>
      <c r="E3543" s="96" t="s">
        <v>26</v>
      </c>
      <c r="F3543" s="206" t="s">
        <v>26</v>
      </c>
      <c r="G3543" s="168">
        <f>MROUND(H3543*K3543*I3543/L3543,0.0000000001)</f>
        <v>7.4740223E-3</v>
      </c>
      <c r="H3543" s="182">
        <f>H3068</f>
        <v>71</v>
      </c>
      <c r="I3543" s="176">
        <f>I3541</f>
        <v>2.631698E-3</v>
      </c>
      <c r="J3543" s="182"/>
      <c r="K3543" s="184">
        <v>1</v>
      </c>
      <c r="L3543" s="184">
        <f>'норма часов'!$H$11</f>
        <v>25</v>
      </c>
      <c r="M3543" s="178" t="str">
        <f>CONCATENATE(H3543," ",F3543," ","*",I3543,"/",L3543,"чел.")</f>
        <v>71 шт *0,002631698/25чел.</v>
      </c>
      <c r="N3543" s="133">
        <f t="shared" si="439"/>
        <v>6640.1699999999964</v>
      </c>
      <c r="O3543" s="142">
        <f>MROUND(G3543*N3543,0.000001)</f>
        <v>49.628778999999994</v>
      </c>
      <c r="P3543" s="93"/>
      <c r="Q3543" s="93">
        <f t="shared" si="435"/>
        <v>1240.7194749999999</v>
      </c>
    </row>
    <row r="3544" spans="1:17" s="94" customFormat="1" ht="31.5" x14ac:dyDescent="0.25">
      <c r="A3544" s="276"/>
      <c r="B3544" s="279"/>
      <c r="C3544" s="269"/>
      <c r="D3544" s="209" t="s">
        <v>307</v>
      </c>
      <c r="E3544" s="96" t="s">
        <v>26</v>
      </c>
      <c r="F3544" s="206" t="s">
        <v>26</v>
      </c>
      <c r="G3544" s="168">
        <f>MROUND(H3544*K3544*I3544/L3544,0.00000001)</f>
        <v>7.4740200000000005E-3</v>
      </c>
      <c r="H3544" s="182">
        <f>$H$1605</f>
        <v>71</v>
      </c>
      <c r="I3544" s="176">
        <f>I3539</f>
        <v>2.631698E-3</v>
      </c>
      <c r="J3544" s="182"/>
      <c r="K3544" s="184">
        <v>1</v>
      </c>
      <c r="L3544" s="184">
        <f>'норма часов'!$H$11</f>
        <v>25</v>
      </c>
      <c r="M3544" s="178" t="str">
        <f>CONCATENATE(H3544," ",F3544," ","в мес.","*",K3544,"мес.","*",I3544,"/",L3544,"чел.")</f>
        <v>71 шт в мес.*1мес.*0,002631698/25чел.</v>
      </c>
      <c r="N3544" s="133">
        <f>$N$3069</f>
        <v>11976.029859154949</v>
      </c>
      <c r="O3544" s="142">
        <f t="shared" ref="O3544:O3545" si="441">MROUND(G3544*N3544,0.000001)</f>
        <v>89.509086999999994</v>
      </c>
      <c r="P3544" s="93"/>
      <c r="Q3544" s="93">
        <f t="shared" si="435"/>
        <v>2237.727175</v>
      </c>
    </row>
    <row r="3545" spans="1:17" s="94" customFormat="1" ht="63" x14ac:dyDescent="0.25">
      <c r="A3545" s="276"/>
      <c r="B3545" s="279"/>
      <c r="C3545" s="269"/>
      <c r="D3545" s="211" t="s">
        <v>308</v>
      </c>
      <c r="E3545" s="96" t="s">
        <v>26</v>
      </c>
      <c r="F3545" s="206" t="s">
        <v>26</v>
      </c>
      <c r="G3545" s="168">
        <f>MROUND(H3545*K3545*I3545/L3545,0.00000001)</f>
        <v>1.0527E-4</v>
      </c>
      <c r="H3545" s="182">
        <f>$H$3070</f>
        <v>1</v>
      </c>
      <c r="I3545" s="176">
        <f>I3540</f>
        <v>2.631698E-3</v>
      </c>
      <c r="J3545" s="182"/>
      <c r="K3545" s="184">
        <v>1</v>
      </c>
      <c r="L3545" s="184">
        <f>'норма часов'!$H$11</f>
        <v>25</v>
      </c>
      <c r="M3545" s="178" t="str">
        <f>CONCATENATE(H3545," ",F3545," ","в год","*",K3545," раз в год","*",I3545,"/",L3545,"чел.")</f>
        <v>1 шт в год*1 раз в год*0,002631698/25чел.</v>
      </c>
      <c r="N3545" s="133">
        <f>$N$3070</f>
        <v>35572.370000000003</v>
      </c>
      <c r="O3545" s="142">
        <f t="shared" si="441"/>
        <v>3.7447029999999999</v>
      </c>
      <c r="P3545" s="93"/>
      <c r="Q3545" s="93">
        <f t="shared" si="435"/>
        <v>93.617575000000002</v>
      </c>
    </row>
    <row r="3546" spans="1:17" s="94" customFormat="1" ht="45" x14ac:dyDescent="0.25">
      <c r="A3546" s="276"/>
      <c r="B3546" s="279"/>
      <c r="C3546" s="269"/>
      <c r="D3546" s="208" t="s">
        <v>33</v>
      </c>
      <c r="E3546" s="96" t="s">
        <v>28</v>
      </c>
      <c r="F3546" s="206" t="s">
        <v>26</v>
      </c>
      <c r="G3546" s="168">
        <f>MROUND(H3546*K3546*I3546/L3546,0.00000001)</f>
        <v>8.968827E-2</v>
      </c>
      <c r="H3546" s="182">
        <f>H3166</f>
        <v>71</v>
      </c>
      <c r="I3546" s="176">
        <f>I3542</f>
        <v>2.631698E-3</v>
      </c>
      <c r="J3546" s="182"/>
      <c r="K3546" s="184">
        <v>12</v>
      </c>
      <c r="L3546" s="184">
        <f>'норма часов'!$H$11</f>
        <v>25</v>
      </c>
      <c r="M3546" s="178" t="str">
        <f>CONCATENATE(H3546," ",F3546," ","в мес.","*",K3546,"мес.","*",I3546,"/",L3546,"чел.")</f>
        <v>71 шт в мес.*12мес.*0,002631698/25чел.</v>
      </c>
      <c r="N3546" s="133">
        <f>N3166</f>
        <v>2608.6424999999977</v>
      </c>
      <c r="O3546" s="142">
        <f>MROUND(G3546*N3546,0.000001)</f>
        <v>233.96463299999999</v>
      </c>
      <c r="P3546" s="93"/>
      <c r="Q3546" s="93">
        <f t="shared" si="435"/>
        <v>5849.1158249999999</v>
      </c>
    </row>
    <row r="3547" spans="1:17" s="94" customFormat="1" ht="28.5" x14ac:dyDescent="0.25">
      <c r="A3547" s="276"/>
      <c r="B3547" s="279"/>
      <c r="C3547" s="201" t="s">
        <v>256</v>
      </c>
      <c r="D3547" s="208"/>
      <c r="E3547" s="96"/>
      <c r="F3547" s="206"/>
      <c r="G3547" s="168"/>
      <c r="H3547" s="182"/>
      <c r="I3547" s="176"/>
      <c r="J3547" s="182"/>
      <c r="K3547" s="184"/>
      <c r="L3547" s="184"/>
      <c r="M3547" s="178"/>
      <c r="N3547" s="139"/>
      <c r="O3547" s="140">
        <f>SUM(O3526:O3546)</f>
        <v>2426.1095599999994</v>
      </c>
      <c r="P3547" s="93"/>
      <c r="Q3547" s="93">
        <f t="shared" si="435"/>
        <v>0</v>
      </c>
    </row>
    <row r="3548" spans="1:17" s="94" customFormat="1" x14ac:dyDescent="0.25">
      <c r="A3548" s="276"/>
      <c r="B3548" s="279"/>
      <c r="C3548" s="198" t="s">
        <v>65</v>
      </c>
      <c r="D3548" s="208" t="s">
        <v>115</v>
      </c>
      <c r="E3548" s="96" t="s">
        <v>116</v>
      </c>
      <c r="F3548" s="206" t="s">
        <v>214</v>
      </c>
      <c r="G3548" s="168">
        <f>MROUND(H3548*K3548*I3548/L3548,0.0000000001)</f>
        <v>7.4740223E-3</v>
      </c>
      <c r="H3548" s="182">
        <f t="shared" ref="H3548:H3553" si="442">H3073</f>
        <v>71</v>
      </c>
      <c r="I3548" s="176">
        <f>I3546</f>
        <v>2.631698E-3</v>
      </c>
      <c r="J3548" s="182"/>
      <c r="K3548" s="184">
        <v>1</v>
      </c>
      <c r="L3548" s="184">
        <f>'норма часов'!$H$11</f>
        <v>25</v>
      </c>
      <c r="M3548" s="178" t="str">
        <f>CONCATENATE(H3548," ",F3548," ","*",I3548,"/",L3548,"чел.")</f>
        <v>71 учреждений *0,002631698/25чел.</v>
      </c>
      <c r="N3548" s="133">
        <f t="shared" ref="N3548:N3557" si="443">N3073</f>
        <v>61698.591549295772</v>
      </c>
      <c r="O3548" s="142">
        <f>MROUND(G3548*N3548,0.000001)</f>
        <v>461.13664899999998</v>
      </c>
      <c r="P3548" s="93"/>
      <c r="Q3548" s="93">
        <f t="shared" si="435"/>
        <v>11528.416224999999</v>
      </c>
    </row>
    <row r="3549" spans="1:17" s="94" customFormat="1" x14ac:dyDescent="0.25">
      <c r="A3549" s="276"/>
      <c r="B3549" s="279"/>
      <c r="C3549" s="269" t="s">
        <v>66</v>
      </c>
      <c r="D3549" s="208" t="s">
        <v>34</v>
      </c>
      <c r="E3549" s="96" t="s">
        <v>47</v>
      </c>
      <c r="F3549" s="206" t="s">
        <v>215</v>
      </c>
      <c r="G3549" s="168">
        <f t="shared" ref="G3549:G3555" si="444">MROUND(H3549*K3549*I3549/L3549,0.00000001)</f>
        <v>8.968827E-2</v>
      </c>
      <c r="H3549" s="182">
        <f t="shared" si="442"/>
        <v>71</v>
      </c>
      <c r="I3549" s="176">
        <f t="shared" si="434"/>
        <v>2.631698E-3</v>
      </c>
      <c r="J3549" s="182"/>
      <c r="K3549" s="184">
        <v>12</v>
      </c>
      <c r="L3549" s="184">
        <f>'норма часов'!$H$11</f>
        <v>25</v>
      </c>
      <c r="M3549" s="178" t="str">
        <f>CONCATENATE(H3549," ",F3549," ","в мес.","*",K3549,"мес.","*",I3549,"/",L3549,"чел.")</f>
        <v>71 зданий в мес.*12мес.*0,002631698/25чел.</v>
      </c>
      <c r="N3549" s="133">
        <f t="shared" si="443"/>
        <v>5107.0066549295807</v>
      </c>
      <c r="O3549" s="142">
        <f>MROUND(G3549*N3549,0.000001)</f>
        <v>458.03859199999999</v>
      </c>
      <c r="P3549" s="93"/>
      <c r="Q3549" s="93">
        <f t="shared" si="435"/>
        <v>11450.9648</v>
      </c>
    </row>
    <row r="3550" spans="1:17" s="94" customFormat="1" x14ac:dyDescent="0.25">
      <c r="A3550" s="276"/>
      <c r="B3550" s="279"/>
      <c r="C3550" s="269"/>
      <c r="D3550" s="208" t="s">
        <v>117</v>
      </c>
      <c r="E3550" s="96" t="s">
        <v>19</v>
      </c>
      <c r="F3550" s="206" t="s">
        <v>216</v>
      </c>
      <c r="G3550" s="168">
        <f t="shared" si="444"/>
        <v>0.26190658</v>
      </c>
      <c r="H3550" s="182">
        <f t="shared" si="442"/>
        <v>2488</v>
      </c>
      <c r="I3550" s="176">
        <f t="shared" si="434"/>
        <v>2.631698E-3</v>
      </c>
      <c r="J3550" s="182"/>
      <c r="K3550" s="184">
        <v>1</v>
      </c>
      <c r="L3550" s="184">
        <f>'норма часов'!$H$11</f>
        <v>25</v>
      </c>
      <c r="M3550" s="178" t="str">
        <f>CONCATENATE(H3550," ",F3550," ","*",I3550,"/",L3550,"чел.")</f>
        <v>2488 чел. в год *0,002631698/25чел.</v>
      </c>
      <c r="N3550" s="133">
        <f t="shared" si="443"/>
        <v>2015.7675361736331</v>
      </c>
      <c r="O3550" s="142">
        <f>MROUND(G3550*N3550,0.000001)</f>
        <v>527.94278099999997</v>
      </c>
      <c r="P3550" s="93"/>
      <c r="Q3550" s="93">
        <f t="shared" si="435"/>
        <v>13198.569524999999</v>
      </c>
    </row>
    <row r="3551" spans="1:17" s="94" customFormat="1" ht="30" x14ac:dyDescent="0.25">
      <c r="A3551" s="276"/>
      <c r="B3551" s="279"/>
      <c r="C3551" s="269"/>
      <c r="D3551" s="208" t="s">
        <v>39</v>
      </c>
      <c r="E3551" s="96" t="s">
        <v>44</v>
      </c>
      <c r="F3551" s="206" t="s">
        <v>217</v>
      </c>
      <c r="G3551" s="168">
        <f t="shared" si="444"/>
        <v>7.3687500000000003E-3</v>
      </c>
      <c r="H3551" s="182">
        <f t="shared" si="442"/>
        <v>70</v>
      </c>
      <c r="I3551" s="176">
        <f t="shared" ref="I3551:I3567" si="445">I3550</f>
        <v>2.631698E-3</v>
      </c>
      <c r="J3551" s="182"/>
      <c r="K3551" s="184">
        <v>1</v>
      </c>
      <c r="L3551" s="184">
        <f>'норма часов'!$H$11</f>
        <v>25</v>
      </c>
      <c r="M3551" s="178" t="str">
        <f>CONCATENATE(H3551," ",F3551," (по 1 ЭЦП на 1 учреждение. Срок сертификата ЭЦП 1 год) ","*",I3551,"/",L3551,"чел.")</f>
        <v>70 ЭЦП (по 1 ЭЦП на 1 учреждение. Срок сертификата ЭЦП 1 год) *0,002631698/25чел.</v>
      </c>
      <c r="N3551" s="133">
        <f t="shared" si="443"/>
        <v>8423.5399999999972</v>
      </c>
      <c r="O3551" s="142">
        <f t="shared" ref="O3551:O3562" si="446">MROUND(G3551*N3551,0.000001)</f>
        <v>62.070959999999999</v>
      </c>
      <c r="P3551" s="93"/>
      <c r="Q3551" s="93">
        <f t="shared" si="435"/>
        <v>1551.7739999999999</v>
      </c>
    </row>
    <row r="3552" spans="1:17" s="94" customFormat="1" ht="30" x14ac:dyDescent="0.25">
      <c r="A3552" s="276"/>
      <c r="B3552" s="279"/>
      <c r="C3552" s="269"/>
      <c r="D3552" s="208" t="s">
        <v>37</v>
      </c>
      <c r="E3552" s="96" t="s">
        <v>42</v>
      </c>
      <c r="F3552" s="206" t="s">
        <v>218</v>
      </c>
      <c r="G3552" s="168">
        <f t="shared" si="444"/>
        <v>7.3687500000000003E-3</v>
      </c>
      <c r="H3552" s="182">
        <f t="shared" si="442"/>
        <v>70</v>
      </c>
      <c r="I3552" s="176">
        <f t="shared" si="445"/>
        <v>2.631698E-3</v>
      </c>
      <c r="J3552" s="182"/>
      <c r="K3552" s="184">
        <v>1</v>
      </c>
      <c r="L3552" s="184">
        <f>'норма часов'!$H$11</f>
        <v>25</v>
      </c>
      <c r="M3552" s="178" t="str">
        <f>CONCATENATE(H3552," ",F3552," (по 1 отчету на 1 учреждение) ","*",I3552,"/",L3552,"чел.")</f>
        <v>70 отчетов (по 1 отчету на 1 учреждение) *0,002631698/25чел.</v>
      </c>
      <c r="N3552" s="133">
        <f t="shared" si="443"/>
        <v>7114.4699999999866</v>
      </c>
      <c r="O3552" s="142">
        <f t="shared" si="446"/>
        <v>52.424751000000001</v>
      </c>
      <c r="P3552" s="93"/>
      <c r="Q3552" s="93">
        <f t="shared" si="435"/>
        <v>1310.6187749999999</v>
      </c>
    </row>
    <row r="3553" spans="1:17" s="94" customFormat="1" ht="30" x14ac:dyDescent="0.25">
      <c r="A3553" s="276"/>
      <c r="B3553" s="279"/>
      <c r="C3553" s="269"/>
      <c r="D3553" s="208" t="s">
        <v>38</v>
      </c>
      <c r="E3553" s="96" t="s">
        <v>43</v>
      </c>
      <c r="F3553" s="206" t="s">
        <v>219</v>
      </c>
      <c r="G3553" s="168">
        <f t="shared" si="444"/>
        <v>3.8528060000000003E-2</v>
      </c>
      <c r="H3553" s="182">
        <f t="shared" si="442"/>
        <v>366</v>
      </c>
      <c r="I3553" s="176">
        <f t="shared" si="445"/>
        <v>2.631698E-3</v>
      </c>
      <c r="J3553" s="182"/>
      <c r="K3553" s="184">
        <v>1</v>
      </c>
      <c r="L3553" s="184">
        <f>'норма часов'!$H$11</f>
        <v>25</v>
      </c>
      <c r="M3553" s="178" t="str">
        <f>CONCATENATE(H3553," ",F3553," (заявленная потребность руководителями учреждений) ","*",I3553,"/",L3553,"чел.")</f>
        <v>366 мест (заявленная потребность руководителями учреждений) *0,002631698/25чел.</v>
      </c>
      <c r="N3553" s="133">
        <f t="shared" si="443"/>
        <v>1185.7457103825129</v>
      </c>
      <c r="O3553" s="142">
        <f t="shared" si="446"/>
        <v>45.684481999999996</v>
      </c>
      <c r="P3553" s="93"/>
      <c r="Q3553" s="93">
        <f t="shared" si="435"/>
        <v>1142.11205</v>
      </c>
    </row>
    <row r="3554" spans="1:17" s="94" customFormat="1" x14ac:dyDescent="0.25">
      <c r="A3554" s="276"/>
      <c r="B3554" s="279"/>
      <c r="C3554" s="269"/>
      <c r="D3554" s="208" t="s">
        <v>118</v>
      </c>
      <c r="E3554" s="96" t="s">
        <v>19</v>
      </c>
      <c r="F3554" s="206" t="s">
        <v>19</v>
      </c>
      <c r="G3554" s="168">
        <f t="shared" si="444"/>
        <v>0.26190658</v>
      </c>
      <c r="H3554" s="182">
        <f>H3459</f>
        <v>2488</v>
      </c>
      <c r="I3554" s="176">
        <f t="shared" si="445"/>
        <v>2.631698E-3</v>
      </c>
      <c r="J3554" s="182"/>
      <c r="K3554" s="184">
        <v>1</v>
      </c>
      <c r="L3554" s="184">
        <f>'норма часов'!$H$11</f>
        <v>25</v>
      </c>
      <c r="M3554" s="178" t="str">
        <f>CONCATENATE(H3554," ",F3554," ","*",I3554,"/",L3554,"чел.")</f>
        <v>2488 чел. *0,002631698/25чел.</v>
      </c>
      <c r="N3554" s="133">
        <f t="shared" si="443"/>
        <v>533.58550241157548</v>
      </c>
      <c r="O3554" s="142">
        <f t="shared" si="446"/>
        <v>139.74955399999999</v>
      </c>
      <c r="P3554" s="93"/>
      <c r="Q3554" s="93">
        <f t="shared" si="435"/>
        <v>3493.7388499999997</v>
      </c>
    </row>
    <row r="3555" spans="1:17" s="94" customFormat="1" ht="30" x14ac:dyDescent="0.25">
      <c r="A3555" s="276"/>
      <c r="B3555" s="279"/>
      <c r="C3555" s="269"/>
      <c r="D3555" s="208" t="s">
        <v>35</v>
      </c>
      <c r="E3555" s="96" t="s">
        <v>19</v>
      </c>
      <c r="F3555" s="206" t="s">
        <v>19</v>
      </c>
      <c r="G3555" s="168">
        <f t="shared" si="444"/>
        <v>1.915876E-2</v>
      </c>
      <c r="H3555" s="182">
        <f t="shared" ref="H3555:H3560" si="447">H3080</f>
        <v>182</v>
      </c>
      <c r="I3555" s="176">
        <f t="shared" si="445"/>
        <v>2.631698E-3</v>
      </c>
      <c r="J3555" s="182"/>
      <c r="K3555" s="184">
        <v>1</v>
      </c>
      <c r="L3555" s="184">
        <f>'норма часов'!$H$11</f>
        <v>25</v>
      </c>
      <c r="M3555" s="178" t="str">
        <f>CONCATENATE(H3555," ",F3555," (заявленная потребность руководителями учреждений) ","*",I3555,"/",L3555,"чел.")</f>
        <v>182 чел. (заявленная потребность руководителями учреждений) *0,002631698/25чел.</v>
      </c>
      <c r="N3555" s="133">
        <f t="shared" si="443"/>
        <v>830.02208791208784</v>
      </c>
      <c r="O3555" s="142">
        <f t="shared" si="446"/>
        <v>15.902194</v>
      </c>
      <c r="P3555" s="93"/>
      <c r="Q3555" s="93">
        <f t="shared" si="435"/>
        <v>397.55484999999999</v>
      </c>
    </row>
    <row r="3556" spans="1:17" s="94" customFormat="1" ht="30" x14ac:dyDescent="0.25">
      <c r="A3556" s="276"/>
      <c r="B3556" s="279"/>
      <c r="C3556" s="269"/>
      <c r="D3556" s="208" t="s">
        <v>36</v>
      </c>
      <c r="E3556" s="96" t="s">
        <v>19</v>
      </c>
      <c r="F3556" s="206" t="s">
        <v>19</v>
      </c>
      <c r="G3556" s="168">
        <f>MROUND(H3556*K3556*I3556/L3556,0.00000001)</f>
        <v>1.6105990000000001E-2</v>
      </c>
      <c r="H3556" s="182">
        <f t="shared" si="447"/>
        <v>153</v>
      </c>
      <c r="I3556" s="176">
        <f t="shared" si="445"/>
        <v>2.631698E-3</v>
      </c>
      <c r="J3556" s="182"/>
      <c r="K3556" s="184">
        <v>1</v>
      </c>
      <c r="L3556" s="184">
        <f>'норма часов'!$H$11</f>
        <v>25</v>
      </c>
      <c r="M3556" s="178" t="str">
        <f>CONCATENATE(H3556," ",F3556," (заявленная потребность руководителями учреждений) ","*",I3556,"/",L3556,"чел.")</f>
        <v>153 чел. (заявленная потребность руководителями учреждений) *0,002631698/25чел.</v>
      </c>
      <c r="N3556" s="133">
        <f t="shared" si="443"/>
        <v>1778.6194771241812</v>
      </c>
      <c r="O3556" s="142">
        <f t="shared" si="446"/>
        <v>28.646428</v>
      </c>
      <c r="P3556" s="93"/>
      <c r="Q3556" s="93">
        <f t="shared" si="435"/>
        <v>716.16070000000002</v>
      </c>
    </row>
    <row r="3557" spans="1:17" s="94" customFormat="1" ht="30" x14ac:dyDescent="0.25">
      <c r="A3557" s="276"/>
      <c r="B3557" s="279"/>
      <c r="C3557" s="269"/>
      <c r="D3557" s="208" t="s">
        <v>119</v>
      </c>
      <c r="E3557" s="96" t="s">
        <v>19</v>
      </c>
      <c r="F3557" s="206" t="s">
        <v>19</v>
      </c>
      <c r="G3557" s="168">
        <f>MROUND(H3557*K3557*I3557/L3557,0.000001)</f>
        <v>1.2105999999999999E-2</v>
      </c>
      <c r="H3557" s="182">
        <f t="shared" si="447"/>
        <v>115</v>
      </c>
      <c r="I3557" s="176">
        <f t="shared" si="445"/>
        <v>2.631698E-3</v>
      </c>
      <c r="J3557" s="182"/>
      <c r="K3557" s="184">
        <v>1</v>
      </c>
      <c r="L3557" s="184">
        <f>'норма часов'!$H$11</f>
        <v>25</v>
      </c>
      <c r="M3557" s="178" t="str">
        <f>CONCATENATE(H3557," ",F3557," (заявленная потребность руководителями учреждений) ","*",I3557,"/",L3557,"чел.")</f>
        <v>115 чел. (заявленная потребность руководителями учреждений) *0,002631698/25чел.</v>
      </c>
      <c r="N3557" s="133">
        <f t="shared" si="443"/>
        <v>3794.3864347826106</v>
      </c>
      <c r="O3557" s="142">
        <f t="shared" si="446"/>
        <v>45.934841999999996</v>
      </c>
      <c r="P3557" s="93"/>
      <c r="Q3557" s="93">
        <f t="shared" si="435"/>
        <v>1148.37105</v>
      </c>
    </row>
    <row r="3558" spans="1:17" s="94" customFormat="1" ht="31.5" x14ac:dyDescent="0.25">
      <c r="A3558" s="276"/>
      <c r="B3558" s="279"/>
      <c r="C3558" s="269"/>
      <c r="D3558" s="211" t="s">
        <v>309</v>
      </c>
      <c r="E3558" s="96" t="s">
        <v>19</v>
      </c>
      <c r="F3558" s="206" t="s">
        <v>19</v>
      </c>
      <c r="G3558" s="168">
        <f>MROUND(H3558*K3558*I3558/L3558,0.000001)</f>
        <v>0.261907</v>
      </c>
      <c r="H3558" s="182">
        <f t="shared" si="447"/>
        <v>2488</v>
      </c>
      <c r="I3558" s="176">
        <f t="shared" si="445"/>
        <v>2.631698E-3</v>
      </c>
      <c r="J3558" s="182"/>
      <c r="K3558" s="184">
        <v>1</v>
      </c>
      <c r="L3558" s="184">
        <f>'норма часов'!$H$11</f>
        <v>25</v>
      </c>
      <c r="M3558" s="178" t="str">
        <f>CONCATENATE(H3558," ",F3558," (заявленная потребность руководителями учреждений) ","*",I3558,"/",L3558,"чел.")</f>
        <v>2488 чел. (заявленная потребность руководителями учреждений) *0,002631698/25чел.</v>
      </c>
      <c r="N3558" s="133">
        <f>$N$3083</f>
        <v>592.87280948553052</v>
      </c>
      <c r="O3558" s="142">
        <f t="shared" si="446"/>
        <v>155.27753899999999</v>
      </c>
      <c r="P3558" s="93"/>
      <c r="Q3558" s="93">
        <f t="shared" si="435"/>
        <v>3881.9384749999999</v>
      </c>
    </row>
    <row r="3559" spans="1:17" s="94" customFormat="1" x14ac:dyDescent="0.25">
      <c r="A3559" s="276"/>
      <c r="B3559" s="279"/>
      <c r="C3559" s="269"/>
      <c r="D3559" s="166"/>
      <c r="E3559" s="166"/>
      <c r="F3559" s="206"/>
      <c r="G3559" s="168"/>
      <c r="H3559" s="182">
        <f t="shared" si="447"/>
        <v>0</v>
      </c>
      <c r="I3559" s="176">
        <f t="shared" si="445"/>
        <v>2.631698E-3</v>
      </c>
      <c r="J3559" s="182"/>
      <c r="K3559" s="184">
        <v>1</v>
      </c>
      <c r="L3559" s="184">
        <f>'норма часов'!$H$11</f>
        <v>25</v>
      </c>
      <c r="M3559" s="178"/>
      <c r="N3559" s="133">
        <f>N3084</f>
        <v>0</v>
      </c>
      <c r="O3559" s="142">
        <f t="shared" si="446"/>
        <v>0</v>
      </c>
      <c r="P3559" s="93"/>
      <c r="Q3559" s="93">
        <f t="shared" si="435"/>
        <v>0</v>
      </c>
    </row>
    <row r="3560" spans="1:17" s="94" customFormat="1" x14ac:dyDescent="0.25">
      <c r="A3560" s="276"/>
      <c r="B3560" s="279"/>
      <c r="C3560" s="269"/>
      <c r="D3560" s="166" t="s">
        <v>287</v>
      </c>
      <c r="E3560" s="166" t="s">
        <v>26</v>
      </c>
      <c r="F3560" s="206" t="s">
        <v>26</v>
      </c>
      <c r="G3560" s="168">
        <f>MROUND(H3560*K3560*I3560/L3560,0.00000001)</f>
        <v>7.3687500000000003E-3</v>
      </c>
      <c r="H3560" s="182">
        <f t="shared" si="447"/>
        <v>70</v>
      </c>
      <c r="I3560" s="176">
        <f t="shared" si="445"/>
        <v>2.631698E-3</v>
      </c>
      <c r="J3560" s="182"/>
      <c r="K3560" s="184">
        <v>1</v>
      </c>
      <c r="L3560" s="184">
        <f>'норма часов'!$H$11</f>
        <v>25</v>
      </c>
      <c r="M3560" s="178" t="str">
        <f>CONCATENATE(H3560," ",F3560," ","*",I3560,"/",L3560,"чел.")</f>
        <v>70 шт *0,002631698/25чел.</v>
      </c>
      <c r="N3560" s="133">
        <f>N3085</f>
        <v>70990.589999999924</v>
      </c>
      <c r="O3560" s="142">
        <f t="shared" si="446"/>
        <v>523.11190999999997</v>
      </c>
      <c r="P3560" s="93"/>
      <c r="Q3560" s="93">
        <f t="shared" si="435"/>
        <v>13077.79775</v>
      </c>
    </row>
    <row r="3561" spans="1:17" s="94" customFormat="1" x14ac:dyDescent="0.25">
      <c r="A3561" s="276"/>
      <c r="B3561" s="279"/>
      <c r="C3561" s="269"/>
      <c r="D3561" s="166" t="s">
        <v>284</v>
      </c>
      <c r="E3561" s="166" t="s">
        <v>26</v>
      </c>
      <c r="F3561" s="206" t="s">
        <v>26</v>
      </c>
      <c r="G3561" s="168">
        <f>MROUND(H3561*K3561*I3561/L3561,0.00000001)</f>
        <v>7.3687500000000003E-3</v>
      </c>
      <c r="H3561" s="182">
        <f>$H$3086</f>
        <v>70</v>
      </c>
      <c r="I3561" s="176">
        <f t="shared" si="445"/>
        <v>2.631698E-3</v>
      </c>
      <c r="J3561" s="182"/>
      <c r="K3561" s="184">
        <v>1</v>
      </c>
      <c r="L3561" s="184">
        <f>'норма часов'!$H$11</f>
        <v>25</v>
      </c>
      <c r="M3561" s="178" t="str">
        <f>CONCATENATE(H3561," ",F3561," ","*",I3561,"/",L3561,"чел.")</f>
        <v>70 шт *0,002631698/25чел.</v>
      </c>
      <c r="N3561" s="133">
        <f>$N$3086</f>
        <v>24000</v>
      </c>
      <c r="O3561" s="142">
        <f t="shared" si="446"/>
        <v>176.85</v>
      </c>
      <c r="P3561" s="93"/>
      <c r="Q3561" s="93">
        <f t="shared" si="435"/>
        <v>4421.25</v>
      </c>
    </row>
    <row r="3562" spans="1:17" s="94" customFormat="1" x14ac:dyDescent="0.25">
      <c r="A3562" s="276"/>
      <c r="B3562" s="279"/>
      <c r="C3562" s="269"/>
      <c r="D3562" s="208" t="s">
        <v>121</v>
      </c>
      <c r="E3562" s="96" t="s">
        <v>122</v>
      </c>
      <c r="F3562" s="206" t="s">
        <v>220</v>
      </c>
      <c r="G3562" s="168">
        <f>MROUND(H3562*K3562*I3562/L3562,0.00000001)</f>
        <v>7.3687500000000003E-3</v>
      </c>
      <c r="H3562" s="182">
        <f>H3087</f>
        <v>70</v>
      </c>
      <c r="I3562" s="176">
        <f>I3558</f>
        <v>2.631698E-3</v>
      </c>
      <c r="J3562" s="182"/>
      <c r="K3562" s="184">
        <v>1</v>
      </c>
      <c r="L3562" s="184">
        <f>'норма часов'!$H$11</f>
        <v>25</v>
      </c>
      <c r="M3562" s="178" t="str">
        <f>CONCATENATE(H3562," ",F3562," ","*",I3562,"/",L3562,"чел.")</f>
        <v>70 сайтов *0,002631698/25чел.</v>
      </c>
      <c r="N3562" s="133">
        <f>N3087</f>
        <v>6165.8800000000037</v>
      </c>
      <c r="O3562" s="142">
        <f t="shared" si="446"/>
        <v>45.434827999999996</v>
      </c>
      <c r="P3562" s="93"/>
      <c r="Q3562" s="93">
        <f t="shared" si="435"/>
        <v>1135.8706999999999</v>
      </c>
    </row>
    <row r="3563" spans="1:17" s="94" customFormat="1" x14ac:dyDescent="0.25">
      <c r="A3563" s="276"/>
      <c r="B3563" s="279"/>
      <c r="C3563" s="201" t="s">
        <v>257</v>
      </c>
      <c r="D3563" s="208"/>
      <c r="E3563" s="96"/>
      <c r="F3563" s="206"/>
      <c r="G3563" s="168"/>
      <c r="H3563" s="182"/>
      <c r="I3563" s="176"/>
      <c r="J3563" s="182"/>
      <c r="K3563" s="184"/>
      <c r="L3563" s="184"/>
      <c r="M3563" s="178"/>
      <c r="N3563" s="139"/>
      <c r="O3563" s="140">
        <f>SUM(O3549:O3562)</f>
        <v>2277.0688609999993</v>
      </c>
      <c r="P3563" s="93"/>
      <c r="Q3563" s="93">
        <f t="shared" si="435"/>
        <v>0</v>
      </c>
    </row>
    <row r="3564" spans="1:17" s="94" customFormat="1" x14ac:dyDescent="0.25">
      <c r="A3564" s="276"/>
      <c r="B3564" s="279"/>
      <c r="C3564" s="198" t="s">
        <v>207</v>
      </c>
      <c r="D3564" s="166"/>
      <c r="E3564" s="166"/>
      <c r="F3564" s="210"/>
      <c r="G3564" s="168"/>
      <c r="H3564" s="182">
        <f>H3089</f>
        <v>0</v>
      </c>
      <c r="I3564" s="176">
        <f>I3562</f>
        <v>2.631698E-3</v>
      </c>
      <c r="J3564" s="182"/>
      <c r="K3564" s="184">
        <v>12</v>
      </c>
      <c r="L3564" s="184">
        <f>'норма часов'!$H$11</f>
        <v>25</v>
      </c>
      <c r="M3564" s="178"/>
      <c r="N3564" s="133"/>
      <c r="O3564" s="142">
        <f>MROUND(G3564*N3564,0.000001)</f>
        <v>0</v>
      </c>
      <c r="P3564" s="93"/>
      <c r="Q3564" s="93">
        <f t="shared" si="435"/>
        <v>0</v>
      </c>
    </row>
    <row r="3565" spans="1:17" s="94" customFormat="1" ht="30" x14ac:dyDescent="0.25">
      <c r="A3565" s="276"/>
      <c r="B3565" s="279"/>
      <c r="C3565" s="198" t="s">
        <v>67</v>
      </c>
      <c r="D3565" s="166" t="s">
        <v>124</v>
      </c>
      <c r="E3565" s="193" t="s">
        <v>26</v>
      </c>
      <c r="F3565" s="181" t="s">
        <v>26</v>
      </c>
      <c r="G3565" s="168">
        <f>MROUND(H3565*K3565*I3565/L3565,0.0000001)</f>
        <v>1.8948199999999998E-2</v>
      </c>
      <c r="H3565" s="171">
        <f>H3090</f>
        <v>180</v>
      </c>
      <c r="I3565" s="176">
        <f t="shared" si="445"/>
        <v>2.631698E-3</v>
      </c>
      <c r="J3565" s="182"/>
      <c r="K3565" s="184">
        <v>1</v>
      </c>
      <c r="L3565" s="184">
        <f>'норма часов'!$H$11</f>
        <v>25</v>
      </c>
      <c r="M3565" s="178" t="str">
        <f>CONCATENATE(H3565," ",F3565," ","*",I3565,"/",L3565,"чел.")</f>
        <v>180 шт *0,002631698/25чел.</v>
      </c>
      <c r="N3565" s="133">
        <f>N3090</f>
        <v>2331.9664444444447</v>
      </c>
      <c r="O3565" s="142">
        <f>MROUND(G3565*N3565,0.000001)</f>
        <v>44.186566999999997</v>
      </c>
      <c r="P3565" s="93"/>
      <c r="Q3565" s="93">
        <f t="shared" si="435"/>
        <v>1104.6641749999999</v>
      </c>
    </row>
    <row r="3566" spans="1:17" s="94" customFormat="1" x14ac:dyDescent="0.25">
      <c r="A3566" s="276"/>
      <c r="B3566" s="279"/>
      <c r="C3566" s="269" t="s">
        <v>226</v>
      </c>
      <c r="D3566" s="166" t="s">
        <v>40</v>
      </c>
      <c r="E3566" s="180" t="s">
        <v>26</v>
      </c>
      <c r="F3566" s="180" t="s">
        <v>48</v>
      </c>
      <c r="G3566" s="168">
        <f>MROUND(H3566*K3566*I3566/L3566,0.000001)</f>
        <v>2.9895999999999999E-2</v>
      </c>
      <c r="H3566" s="171">
        <f>H3091</f>
        <v>284</v>
      </c>
      <c r="I3566" s="176">
        <f>I3562</f>
        <v>2.631698E-3</v>
      </c>
      <c r="J3566" s="182"/>
      <c r="K3566" s="184">
        <v>1</v>
      </c>
      <c r="L3566" s="184">
        <f>'норма часов'!$H$11</f>
        <v>25</v>
      </c>
      <c r="M3566" s="178" t="str">
        <f>CONCATENATE(H3566," ",F3566," ","*",I3566,"/",L3566,"чел.")</f>
        <v>284 шт. *0,002631698/25чел.</v>
      </c>
      <c r="N3566" s="133">
        <f>N3091</f>
        <v>770.73253521126651</v>
      </c>
      <c r="O3566" s="142">
        <f>MROUND(G3566*N3566,0.000001)</f>
        <v>23.041819999999998</v>
      </c>
      <c r="P3566" s="93"/>
      <c r="Q3566" s="93">
        <f t="shared" si="435"/>
        <v>576.04549999999995</v>
      </c>
    </row>
    <row r="3567" spans="1:17" s="94" customFormat="1" x14ac:dyDescent="0.25">
      <c r="A3567" s="276"/>
      <c r="B3567" s="279"/>
      <c r="C3567" s="269"/>
      <c r="D3567" s="166"/>
      <c r="E3567" s="180"/>
      <c r="F3567" s="180"/>
      <c r="G3567" s="168"/>
      <c r="H3567" s="171">
        <f>H3092</f>
        <v>0</v>
      </c>
      <c r="I3567" s="176">
        <f t="shared" si="445"/>
        <v>2.631698E-3</v>
      </c>
      <c r="J3567" s="182"/>
      <c r="K3567" s="184">
        <v>1</v>
      </c>
      <c r="L3567" s="184">
        <f>'норма часов'!$H$11</f>
        <v>25</v>
      </c>
      <c r="M3567" s="178"/>
      <c r="N3567" s="133">
        <f>N3092</f>
        <v>0</v>
      </c>
      <c r="O3567" s="142">
        <f>MROUND(G3567*N3567,0.000001)</f>
        <v>0</v>
      </c>
      <c r="P3567" s="93"/>
      <c r="Q3567" s="93">
        <f t="shared" si="435"/>
        <v>0</v>
      </c>
    </row>
    <row r="3568" spans="1:17" s="94" customFormat="1" x14ac:dyDescent="0.25">
      <c r="A3568" s="277"/>
      <c r="B3568" s="280"/>
      <c r="C3568" s="221" t="s">
        <v>258</v>
      </c>
      <c r="D3568" s="166"/>
      <c r="E3568" s="180"/>
      <c r="F3568" s="180"/>
      <c r="G3568" s="168"/>
      <c r="H3568" s="171"/>
      <c r="I3568" s="176"/>
      <c r="J3568" s="182"/>
      <c r="K3568" s="184"/>
      <c r="L3568" s="184"/>
      <c r="M3568" s="178"/>
      <c r="N3568" s="139"/>
      <c r="O3568" s="140">
        <f>SUM(O3566:O3567)</f>
        <v>23.041819999999998</v>
      </c>
      <c r="P3568" s="93"/>
      <c r="Q3568" s="93">
        <f t="shared" si="435"/>
        <v>0</v>
      </c>
    </row>
    <row r="3569" spans="1:17" s="94" customFormat="1" x14ac:dyDescent="0.25">
      <c r="A3569" s="275" t="str">
        <f>CONCATENATE('норма часов'!$B$12,",  ",'норма часов'!$C$12,", ",'норма часов'!$D$12,", ",'норма часов'!$F$12)</f>
        <v>Присмотр и уход,  дети-сироты и дети, оставшиеся без попечения родителей, от 1 года до 3 лет, группа полного дня</v>
      </c>
      <c r="B3569" s="278" t="str">
        <f>'норма часов'!$A$12</f>
        <v>880900О.99.0.ББ08АА86000</v>
      </c>
      <c r="C3569" s="170"/>
      <c r="D3569" s="281" t="s">
        <v>15</v>
      </c>
      <c r="E3569" s="281"/>
      <c r="F3569" s="281"/>
      <c r="G3569" s="282"/>
      <c r="H3569" s="171"/>
      <c r="I3569" s="176"/>
      <c r="J3569" s="171"/>
      <c r="K3569" s="177"/>
      <c r="L3569" s="177"/>
      <c r="M3569" s="197"/>
      <c r="N3569" s="139"/>
      <c r="O3569" s="140">
        <f>O3570+O3575+O3586</f>
        <v>47327.464835999999</v>
      </c>
      <c r="P3569" s="93"/>
      <c r="Q3569" s="93">
        <f t="shared" si="435"/>
        <v>0</v>
      </c>
    </row>
    <row r="3570" spans="1:17" s="94" customFormat="1" x14ac:dyDescent="0.25">
      <c r="A3570" s="276"/>
      <c r="B3570" s="279"/>
      <c r="C3570" s="167"/>
      <c r="D3570" s="283" t="s">
        <v>49</v>
      </c>
      <c r="E3570" s="283"/>
      <c r="F3570" s="283"/>
      <c r="G3570" s="284"/>
      <c r="H3570" s="171"/>
      <c r="I3570" s="176"/>
      <c r="J3570" s="171"/>
      <c r="K3570" s="177"/>
      <c r="L3570" s="177"/>
      <c r="M3570" s="178"/>
      <c r="N3570" s="133"/>
      <c r="O3570" s="140">
        <f>O3572+O3574</f>
        <v>19794.179719</v>
      </c>
      <c r="P3570" s="93"/>
      <c r="Q3570" s="93">
        <f t="shared" si="435"/>
        <v>0</v>
      </c>
    </row>
    <row r="3571" spans="1:17" s="94" customFormat="1" x14ac:dyDescent="0.25">
      <c r="A3571" s="276"/>
      <c r="B3571" s="279"/>
      <c r="C3571" s="167">
        <v>211</v>
      </c>
      <c r="D3571" s="179" t="s">
        <v>73</v>
      </c>
      <c r="E3571" s="180" t="s">
        <v>87</v>
      </c>
      <c r="F3571" s="181" t="s">
        <v>87</v>
      </c>
      <c r="G3571" s="168">
        <f>MROUND(H3571*K3571*I3571/L3571,0.00000001)</f>
        <v>0.81694242000000006</v>
      </c>
      <c r="H3571" s="182">
        <f>H3001</f>
        <v>754.5</v>
      </c>
      <c r="I3571" s="183">
        <f>'норма часов'!$K$12</f>
        <v>9.0230000000000009E-5</v>
      </c>
      <c r="J3571" s="182"/>
      <c r="K3571" s="184">
        <v>12</v>
      </c>
      <c r="L3571" s="184">
        <f>'норма часов'!$H$12</f>
        <v>1</v>
      </c>
      <c r="M3571" s="178" t="str">
        <f>CONCATENATE(H3571," ",F3571," ","в мес.","*",K3571,"мес.","*",I3571,"/",L3571,"чел.")</f>
        <v>754,5 шт. ед в мес.*12мес.*0,00009023/1чел.</v>
      </c>
      <c r="N3571" s="133">
        <f>N3001</f>
        <v>18609.515968632655</v>
      </c>
      <c r="O3571" s="141">
        <f>MROUND(G3571*N3571,0.000001)</f>
        <v>15202.90301</v>
      </c>
      <c r="P3571" s="93"/>
      <c r="Q3571" s="93">
        <f t="shared" ref="Q3571:Q3637" si="448">O3571*L3571</f>
        <v>15202.90301</v>
      </c>
    </row>
    <row r="3572" spans="1:17" s="94" customFormat="1" x14ac:dyDescent="0.25">
      <c r="A3572" s="276"/>
      <c r="B3572" s="279"/>
      <c r="C3572" s="170" t="s">
        <v>249</v>
      </c>
      <c r="D3572" s="179"/>
      <c r="E3572" s="180"/>
      <c r="F3572" s="181"/>
      <c r="G3572" s="168"/>
      <c r="H3572" s="182"/>
      <c r="I3572" s="217"/>
      <c r="J3572" s="182"/>
      <c r="K3572" s="184"/>
      <c r="L3572" s="184"/>
      <c r="M3572" s="178"/>
      <c r="N3572" s="139"/>
      <c r="O3572" s="140">
        <f>SUM(O3571)</f>
        <v>15202.90301</v>
      </c>
      <c r="P3572" s="93"/>
      <c r="Q3572" s="93">
        <f t="shared" si="448"/>
        <v>0</v>
      </c>
    </row>
    <row r="3573" spans="1:17" s="94" customFormat="1" x14ac:dyDescent="0.25">
      <c r="A3573" s="276"/>
      <c r="B3573" s="279"/>
      <c r="C3573" s="167">
        <v>213</v>
      </c>
      <c r="D3573" s="179" t="s">
        <v>74</v>
      </c>
      <c r="E3573" s="180" t="s">
        <v>75</v>
      </c>
      <c r="F3573" s="181"/>
      <c r="G3573" s="168">
        <v>30.2</v>
      </c>
      <c r="H3573" s="171"/>
      <c r="I3573" s="176">
        <f>I3571</f>
        <v>9.0230000000000009E-5</v>
      </c>
      <c r="J3573" s="171"/>
      <c r="K3573" s="177">
        <v>12</v>
      </c>
      <c r="L3573" s="184">
        <f>'норма часов'!$H$12</f>
        <v>1</v>
      </c>
      <c r="M3573" s="178"/>
      <c r="N3573" s="133"/>
      <c r="O3573" s="142">
        <f>MROUND(O3571*0.302,0.000001)</f>
        <v>4591.2767089999998</v>
      </c>
      <c r="P3573" s="93"/>
      <c r="Q3573" s="93">
        <f t="shared" si="448"/>
        <v>4591.2767089999998</v>
      </c>
    </row>
    <row r="3574" spans="1:17" s="94" customFormat="1" x14ac:dyDescent="0.25">
      <c r="A3574" s="276"/>
      <c r="B3574" s="279"/>
      <c r="C3574" s="170" t="s">
        <v>250</v>
      </c>
      <c r="D3574" s="179"/>
      <c r="E3574" s="180"/>
      <c r="F3574" s="181"/>
      <c r="G3574" s="168"/>
      <c r="H3574" s="171"/>
      <c r="I3574" s="176"/>
      <c r="J3574" s="171"/>
      <c r="K3574" s="177"/>
      <c r="L3574" s="184"/>
      <c r="M3574" s="178"/>
      <c r="N3574" s="139"/>
      <c r="O3574" s="140">
        <f>SUM(O3573)</f>
        <v>4591.2767089999998</v>
      </c>
      <c r="P3574" s="93"/>
      <c r="Q3574" s="93">
        <f t="shared" si="448"/>
        <v>0</v>
      </c>
    </row>
    <row r="3575" spans="1:17" s="94" customFormat="1" x14ac:dyDescent="0.25">
      <c r="A3575" s="276"/>
      <c r="B3575" s="279"/>
      <c r="C3575" s="167"/>
      <c r="D3575" s="285" t="s">
        <v>50</v>
      </c>
      <c r="E3575" s="285"/>
      <c r="F3575" s="285"/>
      <c r="G3575" s="284"/>
      <c r="H3575" s="171"/>
      <c r="I3575" s="176">
        <f>I3573</f>
        <v>9.0230000000000009E-5</v>
      </c>
      <c r="J3575" s="171"/>
      <c r="K3575" s="177"/>
      <c r="L3575" s="184"/>
      <c r="M3575" s="178"/>
      <c r="N3575" s="133"/>
      <c r="O3575" s="140">
        <f>O3579+O3580+O3581+O3582+O3583++O3584</f>
        <v>27533.285116999999</v>
      </c>
      <c r="P3575" s="93"/>
      <c r="Q3575" s="93">
        <f t="shared" si="448"/>
        <v>0</v>
      </c>
    </row>
    <row r="3576" spans="1:17" s="94" customFormat="1" x14ac:dyDescent="0.25">
      <c r="A3576" s="276"/>
      <c r="B3576" s="279"/>
      <c r="C3576" s="270" t="s">
        <v>67</v>
      </c>
      <c r="D3576" s="166"/>
      <c r="E3576" s="193"/>
      <c r="F3576" s="181"/>
      <c r="G3576" s="168"/>
      <c r="H3576" s="171">
        <f>H3006</f>
        <v>0</v>
      </c>
      <c r="I3576" s="176">
        <f t="shared" ref="I3576:I3645" si="449">I3575</f>
        <v>9.0230000000000009E-5</v>
      </c>
      <c r="J3576" s="182"/>
      <c r="K3576" s="184">
        <v>1</v>
      </c>
      <c r="L3576" s="184">
        <f>'норма часов'!$H$12</f>
        <v>1</v>
      </c>
      <c r="M3576" s="178"/>
      <c r="N3576" s="133">
        <f>N3006</f>
        <v>0</v>
      </c>
      <c r="O3576" s="142">
        <f>MROUND(G3576*N3576,0.000001)</f>
        <v>0</v>
      </c>
      <c r="P3576" s="93"/>
      <c r="Q3576" s="93">
        <f t="shared" si="448"/>
        <v>0</v>
      </c>
    </row>
    <row r="3577" spans="1:17" s="94" customFormat="1" x14ac:dyDescent="0.25">
      <c r="A3577" s="276"/>
      <c r="B3577" s="279"/>
      <c r="C3577" s="270"/>
      <c r="D3577" s="166"/>
      <c r="E3577" s="193"/>
      <c r="F3577" s="181"/>
      <c r="G3577" s="168"/>
      <c r="H3577" s="171">
        <f>H3007</f>
        <v>0</v>
      </c>
      <c r="I3577" s="176">
        <f t="shared" si="449"/>
        <v>9.0230000000000009E-5</v>
      </c>
      <c r="J3577" s="182"/>
      <c r="K3577" s="184">
        <v>1</v>
      </c>
      <c r="L3577" s="184">
        <f>'норма часов'!$H$12</f>
        <v>1</v>
      </c>
      <c r="M3577" s="178"/>
      <c r="N3577" s="133">
        <f>N3007</f>
        <v>0</v>
      </c>
      <c r="O3577" s="142">
        <f>MROUND(G3577*N3577,0.000001)</f>
        <v>0</v>
      </c>
      <c r="P3577" s="93"/>
      <c r="Q3577" s="93">
        <f t="shared" si="448"/>
        <v>0</v>
      </c>
    </row>
    <row r="3578" spans="1:17" s="94" customFormat="1" x14ac:dyDescent="0.25">
      <c r="A3578" s="276"/>
      <c r="B3578" s="279"/>
      <c r="C3578" s="270"/>
      <c r="D3578" s="166"/>
      <c r="E3578" s="193"/>
      <c r="F3578" s="181"/>
      <c r="G3578" s="168"/>
      <c r="H3578" s="171">
        <f>H3008</f>
        <v>0</v>
      </c>
      <c r="I3578" s="176">
        <f t="shared" si="449"/>
        <v>9.0230000000000009E-5</v>
      </c>
      <c r="J3578" s="182"/>
      <c r="K3578" s="184">
        <v>1</v>
      </c>
      <c r="L3578" s="184">
        <f>'норма часов'!$H$12</f>
        <v>1</v>
      </c>
      <c r="M3578" s="178"/>
      <c r="N3578" s="133">
        <f>N3008</f>
        <v>0</v>
      </c>
      <c r="O3578" s="142">
        <f>MROUND(G3578*N3578,0.000001)</f>
        <v>0</v>
      </c>
      <c r="P3578" s="93"/>
      <c r="Q3578" s="93">
        <f t="shared" si="448"/>
        <v>0</v>
      </c>
    </row>
    <row r="3579" spans="1:17" s="94" customFormat="1" x14ac:dyDescent="0.25">
      <c r="A3579" s="276"/>
      <c r="B3579" s="279"/>
      <c r="C3579" s="170" t="s">
        <v>251</v>
      </c>
      <c r="D3579" s="166"/>
      <c r="E3579" s="193"/>
      <c r="F3579" s="181"/>
      <c r="G3579" s="168"/>
      <c r="H3579" s="171"/>
      <c r="I3579" s="176"/>
      <c r="J3579" s="182"/>
      <c r="K3579" s="184"/>
      <c r="L3579" s="184"/>
      <c r="M3579" s="178"/>
      <c r="N3579" s="139"/>
      <c r="O3579" s="140">
        <f>SUM(O3576:O3578)</f>
        <v>0</v>
      </c>
      <c r="P3579" s="93"/>
      <c r="Q3579" s="93">
        <f t="shared" si="448"/>
        <v>0</v>
      </c>
    </row>
    <row r="3580" spans="1:17" s="94" customFormat="1" x14ac:dyDescent="0.25">
      <c r="A3580" s="276"/>
      <c r="B3580" s="279"/>
      <c r="C3580" s="167" t="s">
        <v>91</v>
      </c>
      <c r="D3580" s="166"/>
      <c r="E3580" s="180"/>
      <c r="F3580" s="181"/>
      <c r="G3580" s="168"/>
      <c r="H3580" s="171"/>
      <c r="I3580" s="176">
        <f>I3578</f>
        <v>9.0230000000000009E-5</v>
      </c>
      <c r="J3580" s="182"/>
      <c r="K3580" s="184"/>
      <c r="L3580" s="184"/>
      <c r="M3580" s="178"/>
      <c r="N3580" s="133"/>
      <c r="O3580" s="142">
        <f>MROUND(G3580*N3580,0.000001)</f>
        <v>0</v>
      </c>
      <c r="P3580" s="93"/>
      <c r="Q3580" s="93">
        <f t="shared" si="448"/>
        <v>0</v>
      </c>
    </row>
    <row r="3581" spans="1:17" s="94" customFormat="1" ht="30" x14ac:dyDescent="0.25">
      <c r="A3581" s="276"/>
      <c r="B3581" s="279"/>
      <c r="C3581" s="167" t="s">
        <v>93</v>
      </c>
      <c r="D3581" s="218" t="s">
        <v>94</v>
      </c>
      <c r="E3581" s="180" t="s">
        <v>95</v>
      </c>
      <c r="F3581" s="181" t="s">
        <v>95</v>
      </c>
      <c r="G3581" s="196">
        <f>G3011</f>
        <v>247</v>
      </c>
      <c r="H3581" s="171">
        <f>H3011</f>
        <v>247</v>
      </c>
      <c r="I3581" s="176">
        <f t="shared" si="449"/>
        <v>9.0230000000000009E-5</v>
      </c>
      <c r="J3581" s="182"/>
      <c r="K3581" s="184">
        <v>1</v>
      </c>
      <c r="L3581" s="184">
        <f>'норма часов'!$H$12</f>
        <v>1</v>
      </c>
      <c r="M3581" s="178" t="str">
        <f>CONCATENATE(G3581,"- фактичесое посещение 1 ребенка в год")</f>
        <v>247- фактичесое посещение 1 ребенка в год</v>
      </c>
      <c r="N3581" s="133">
        <f>N3011</f>
        <v>103.30800858029397</v>
      </c>
      <c r="O3581" s="142">
        <f>MROUND(G3581*N3581,0.000001)</f>
        <v>25517.078118999998</v>
      </c>
      <c r="P3581" s="93"/>
      <c r="Q3581" s="93">
        <f t="shared" si="448"/>
        <v>25517.078118999998</v>
      </c>
    </row>
    <row r="3582" spans="1:17" s="94" customFormat="1" ht="30" x14ac:dyDescent="0.25">
      <c r="A3582" s="276"/>
      <c r="B3582" s="279"/>
      <c r="C3582" s="167" t="s">
        <v>96</v>
      </c>
      <c r="D3582" s="166" t="s">
        <v>97</v>
      </c>
      <c r="E3582" s="180" t="s">
        <v>98</v>
      </c>
      <c r="F3582" s="181" t="s">
        <v>203</v>
      </c>
      <c r="G3582" s="168">
        <f>MROUND(H3582*K3582*I3582/L3582,0.000001)</f>
        <v>1.8046</v>
      </c>
      <c r="H3582" s="171">
        <f>H3012</f>
        <v>20000</v>
      </c>
      <c r="I3582" s="176">
        <f t="shared" si="449"/>
        <v>9.0230000000000009E-5</v>
      </c>
      <c r="J3582" s="182"/>
      <c r="K3582" s="184">
        <v>1</v>
      </c>
      <c r="L3582" s="184">
        <f>'норма часов'!$H$12</f>
        <v>1</v>
      </c>
      <c r="M3582" s="178" t="str">
        <f>CONCATENATE(H3582," ",F3582," ","*",I3582,"/",L3582,"чел.")</f>
        <v>20000 компл. *0,00009023/1чел.</v>
      </c>
      <c r="N3582" s="133">
        <f>N3012</f>
        <v>418.36548000000005</v>
      </c>
      <c r="O3582" s="142">
        <f>MROUND(G3582*N3582,0.000001)</f>
        <v>754.98234500000001</v>
      </c>
      <c r="P3582" s="93"/>
      <c r="Q3582" s="93">
        <f t="shared" si="448"/>
        <v>754.98234500000001</v>
      </c>
    </row>
    <row r="3583" spans="1:17" s="94" customFormat="1" ht="30" x14ac:dyDescent="0.25">
      <c r="A3583" s="276"/>
      <c r="B3583" s="279"/>
      <c r="C3583" s="270" t="s">
        <v>85</v>
      </c>
      <c r="D3583" s="166" t="s">
        <v>99</v>
      </c>
      <c r="E3583" s="180" t="s">
        <v>202</v>
      </c>
      <c r="F3583" s="181" t="s">
        <v>204</v>
      </c>
      <c r="G3583" s="168">
        <f>MROUND(H3583*K3583*I3583/L3583,0.000001)</f>
        <v>0.54354599999999997</v>
      </c>
      <c r="H3583" s="171">
        <f>H3013</f>
        <v>502</v>
      </c>
      <c r="I3583" s="176">
        <f t="shared" si="449"/>
        <v>9.0230000000000009E-5</v>
      </c>
      <c r="J3583" s="182"/>
      <c r="K3583" s="184">
        <v>12</v>
      </c>
      <c r="L3583" s="184">
        <f>'норма часов'!$H$12</f>
        <v>1</v>
      </c>
      <c r="M3583" s="178" t="str">
        <f>CONCATENATE(H3583," ",F3583," ","*",I3583,"/",L3583,"чел.")</f>
        <v>502 гр. *0,00009023/1чел.</v>
      </c>
      <c r="N3583" s="133">
        <f>N3013</f>
        <v>2320.3641517264273</v>
      </c>
      <c r="O3583" s="142">
        <f>MROUND(G3583*N3583,0.000001)</f>
        <v>1261.224653</v>
      </c>
      <c r="P3583" s="93"/>
      <c r="Q3583" s="93">
        <f t="shared" si="448"/>
        <v>1261.224653</v>
      </c>
    </row>
    <row r="3584" spans="1:17" s="94" customFormat="1" x14ac:dyDescent="0.25">
      <c r="A3584" s="276"/>
      <c r="B3584" s="279"/>
      <c r="C3584" s="270"/>
      <c r="D3584" s="166"/>
      <c r="E3584" s="180"/>
      <c r="F3584" s="181"/>
      <c r="G3584" s="168"/>
      <c r="H3584" s="171">
        <f>H3014</f>
        <v>0</v>
      </c>
      <c r="I3584" s="176">
        <f t="shared" si="449"/>
        <v>9.0230000000000009E-5</v>
      </c>
      <c r="J3584" s="182"/>
      <c r="K3584" s="184">
        <v>1</v>
      </c>
      <c r="L3584" s="184">
        <f>'норма часов'!$H$12</f>
        <v>1</v>
      </c>
      <c r="M3584" s="178"/>
      <c r="N3584" s="133">
        <f>N3299</f>
        <v>0</v>
      </c>
      <c r="O3584" s="142">
        <f>MROUND(G3584*N3584,0.000001)</f>
        <v>0</v>
      </c>
      <c r="P3584" s="93"/>
      <c r="Q3584" s="93">
        <f t="shared" si="448"/>
        <v>0</v>
      </c>
    </row>
    <row r="3585" spans="1:17" s="94" customFormat="1" x14ac:dyDescent="0.25">
      <c r="A3585" s="276"/>
      <c r="B3585" s="279"/>
      <c r="C3585" s="170" t="s">
        <v>259</v>
      </c>
      <c r="D3585" s="283"/>
      <c r="E3585" s="283"/>
      <c r="F3585" s="283"/>
      <c r="G3585" s="284"/>
      <c r="H3585" s="171"/>
      <c r="I3585" s="176">
        <f t="shared" si="449"/>
        <v>9.0230000000000009E-5</v>
      </c>
      <c r="J3585" s="171"/>
      <c r="K3585" s="177"/>
      <c r="L3585" s="184"/>
      <c r="M3585" s="197"/>
      <c r="N3585" s="133"/>
      <c r="O3585" s="140">
        <f>O3583+O3584</f>
        <v>1261.224653</v>
      </c>
      <c r="P3585" s="93"/>
      <c r="Q3585" s="93">
        <f t="shared" si="448"/>
        <v>0</v>
      </c>
    </row>
    <row r="3586" spans="1:17" s="92" customFormat="1" x14ac:dyDescent="0.25">
      <c r="A3586" s="276"/>
      <c r="B3586" s="279"/>
      <c r="C3586" s="170"/>
      <c r="D3586" s="283" t="s">
        <v>51</v>
      </c>
      <c r="E3586" s="283"/>
      <c r="F3586" s="283"/>
      <c r="G3586" s="284"/>
      <c r="H3586" s="171"/>
      <c r="I3586" s="172">
        <f t="shared" si="449"/>
        <v>9.0230000000000009E-5</v>
      </c>
      <c r="J3586" s="173"/>
      <c r="K3586" s="174"/>
      <c r="L3586" s="184"/>
      <c r="M3586" s="175"/>
      <c r="N3586" s="139"/>
      <c r="O3586" s="140"/>
      <c r="P3586" s="91"/>
      <c r="Q3586" s="93">
        <f t="shared" si="448"/>
        <v>0</v>
      </c>
    </row>
    <row r="3587" spans="1:17" s="94" customFormat="1" x14ac:dyDescent="0.25">
      <c r="A3587" s="276"/>
      <c r="B3587" s="279"/>
      <c r="C3587" s="170"/>
      <c r="D3587" s="286" t="s">
        <v>5</v>
      </c>
      <c r="E3587" s="286"/>
      <c r="F3587" s="286"/>
      <c r="G3587" s="287"/>
      <c r="H3587" s="171"/>
      <c r="I3587" s="176">
        <f t="shared" si="449"/>
        <v>9.0230000000000009E-5</v>
      </c>
      <c r="J3587" s="171"/>
      <c r="K3587" s="177"/>
      <c r="L3587" s="184"/>
      <c r="M3587" s="197"/>
      <c r="N3587" s="139"/>
      <c r="O3587" s="140">
        <f>O3588+O3598+O3604+O3606+O3608+O3610+O3612</f>
        <v>30294.670984398712</v>
      </c>
      <c r="P3587" s="93"/>
      <c r="Q3587" s="93">
        <f t="shared" si="448"/>
        <v>0</v>
      </c>
    </row>
    <row r="3588" spans="1:17" s="94" customFormat="1" x14ac:dyDescent="0.25">
      <c r="A3588" s="276"/>
      <c r="B3588" s="279"/>
      <c r="C3588" s="198" t="s">
        <v>57</v>
      </c>
      <c r="D3588" s="286" t="s">
        <v>6</v>
      </c>
      <c r="E3588" s="286"/>
      <c r="F3588" s="286"/>
      <c r="G3588" s="287"/>
      <c r="H3588" s="182"/>
      <c r="I3588" s="176">
        <f t="shared" si="449"/>
        <v>9.0230000000000009E-5</v>
      </c>
      <c r="J3588" s="182"/>
      <c r="K3588" s="184"/>
      <c r="L3588" s="184"/>
      <c r="M3588" s="197"/>
      <c r="N3588" s="133"/>
      <c r="O3588" s="140">
        <f>O3589+O3590+O3594+O3597</f>
        <v>18168.363694398711</v>
      </c>
      <c r="P3588" s="93"/>
      <c r="Q3588" s="93">
        <f t="shared" si="448"/>
        <v>0</v>
      </c>
    </row>
    <row r="3589" spans="1:17" s="94" customFormat="1" ht="30" x14ac:dyDescent="0.25">
      <c r="A3589" s="276"/>
      <c r="B3589" s="279"/>
      <c r="C3589" s="198" t="s">
        <v>59</v>
      </c>
      <c r="D3589" s="166" t="s">
        <v>7</v>
      </c>
      <c r="E3589" s="199" t="s">
        <v>8</v>
      </c>
      <c r="F3589" s="199" t="s">
        <v>8</v>
      </c>
      <c r="G3589" s="168">
        <f>MROUND(H3589*K3589*I3589/L3589,0.000001)</f>
        <v>351.12755799999996</v>
      </c>
      <c r="H3589" s="219">
        <f>H3019</f>
        <v>3891472.4332458824</v>
      </c>
      <c r="I3589" s="176">
        <f t="shared" si="449"/>
        <v>9.0230000000000009E-5</v>
      </c>
      <c r="J3589" s="182"/>
      <c r="K3589" s="184">
        <v>1</v>
      </c>
      <c r="L3589" s="184">
        <f>'норма часов'!$H$12</f>
        <v>1</v>
      </c>
      <c r="M3589" s="178" t="str">
        <f>CONCATENATE(H3589," ",F3589,"(лимиты выделенные УЖКХ) ","*",I3589,"/",L3589,"чел.")</f>
        <v>3891472,43324588 кВт час.(лимиты выделенные УЖКХ) *0,00009023/1чел.</v>
      </c>
      <c r="N3589" s="133">
        <f>N3019</f>
        <v>11.336912949220538</v>
      </c>
      <c r="O3589" s="142">
        <f>MROUND(G3589*N3589,0.000001)</f>
        <v>3980.7025589999998</v>
      </c>
      <c r="P3589" s="93"/>
      <c r="Q3589" s="93">
        <f t="shared" si="448"/>
        <v>3980.7025589999998</v>
      </c>
    </row>
    <row r="3590" spans="1:17" s="94" customFormat="1" x14ac:dyDescent="0.25">
      <c r="A3590" s="276"/>
      <c r="B3590" s="279"/>
      <c r="C3590" s="198" t="s">
        <v>60</v>
      </c>
      <c r="D3590" s="166" t="s">
        <v>9</v>
      </c>
      <c r="E3590" s="199" t="s">
        <v>10</v>
      </c>
      <c r="F3590" s="199" t="s">
        <v>10</v>
      </c>
      <c r="G3590" s="168">
        <f>MROUND(H3590*K3590*I3590/L3590,0.0000001)</f>
        <v>2.6889126000000001</v>
      </c>
      <c r="H3590" s="182">
        <f>H3020</f>
        <v>29800.65</v>
      </c>
      <c r="I3590" s="176">
        <f t="shared" si="449"/>
        <v>9.0230000000000009E-5</v>
      </c>
      <c r="J3590" s="182"/>
      <c r="K3590" s="184">
        <v>1</v>
      </c>
      <c r="L3590" s="184">
        <f>'норма часов'!$H$12</f>
        <v>1</v>
      </c>
      <c r="M3590" s="178" t="str">
        <f>CONCATENATE(H3590," ",F3590,"(лимиты выделенные УЖКХ) ","*",I3590,"/",L3590,"чел.")</f>
        <v>29800,65 Гкал(лимиты выделенные УЖКХ) *0,00009023/1чел.</v>
      </c>
      <c r="N3590" s="133">
        <f>N3020</f>
        <v>3104.576696817016</v>
      </c>
      <c r="O3590" s="142">
        <f>MROUND(G3590*N3590,0.000001)</f>
        <v>8347.9353979999996</v>
      </c>
      <c r="P3590" s="93"/>
      <c r="Q3590" s="93">
        <f t="shared" si="448"/>
        <v>8347.9353979999996</v>
      </c>
    </row>
    <row r="3591" spans="1:17" s="94" customFormat="1" ht="30" x14ac:dyDescent="0.25">
      <c r="A3591" s="276"/>
      <c r="B3591" s="279"/>
      <c r="C3591" s="269" t="s">
        <v>61</v>
      </c>
      <c r="D3591" s="166" t="s">
        <v>12</v>
      </c>
      <c r="E3591" s="200" t="s">
        <v>11</v>
      </c>
      <c r="F3591" s="200" t="s">
        <v>11</v>
      </c>
      <c r="G3591" s="168">
        <f>MROUND(H3591*K3591*I3591/L3591,0.00000001)</f>
        <v>20.55773177</v>
      </c>
      <c r="H3591" s="182">
        <f>H3021</f>
        <v>227836.99175999995</v>
      </c>
      <c r="I3591" s="176">
        <f t="shared" si="449"/>
        <v>9.0230000000000009E-5</v>
      </c>
      <c r="J3591" s="182"/>
      <c r="K3591" s="184">
        <v>1</v>
      </c>
      <c r="L3591" s="184">
        <f>'норма часов'!$H$12</f>
        <v>1</v>
      </c>
      <c r="M3591" s="178" t="str">
        <f>CONCATENATE(H3591," ",F3591,"(лимиты выделенные УЖКХ) ","*",I3591,"/",L3591,"чел.")</f>
        <v>227836,99176 м3(лимиты выделенные УЖКХ) *0,00009023/1чел.</v>
      </c>
      <c r="N3591" s="133">
        <f>N3116</f>
        <v>56.382747200000004</v>
      </c>
      <c r="O3591" s="142">
        <f>MROUND(G3591*N3591,0.000001)</f>
        <v>1159.1013929999999</v>
      </c>
      <c r="P3591" s="93"/>
      <c r="Q3591" s="93">
        <f t="shared" si="448"/>
        <v>1159.1013929999999</v>
      </c>
    </row>
    <row r="3592" spans="1:17" s="94" customFormat="1" ht="30" x14ac:dyDescent="0.25">
      <c r="A3592" s="276"/>
      <c r="B3592" s="279"/>
      <c r="C3592" s="269"/>
      <c r="D3592" s="166" t="s">
        <v>17</v>
      </c>
      <c r="E3592" s="200" t="s">
        <v>11</v>
      </c>
      <c r="F3592" s="200" t="s">
        <v>11</v>
      </c>
      <c r="G3592" s="168">
        <f>MROUND(H3592*K3592*I3592/L3592,0.0000000000001)</f>
        <v>2.8161298433400001E-2</v>
      </c>
      <c r="H3592" s="182">
        <f>H3022</f>
        <v>26.008809369960769</v>
      </c>
      <c r="I3592" s="176">
        <f t="shared" si="449"/>
        <v>9.0230000000000009E-5</v>
      </c>
      <c r="J3592" s="182"/>
      <c r="K3592" s="184">
        <v>12</v>
      </c>
      <c r="L3592" s="184">
        <f>'норма часов'!$H$12</f>
        <v>1</v>
      </c>
      <c r="M3592" s="178" t="str">
        <f>CONCATENATE(H3592," ",F3592,"(лимиты выделенные УЖКХ) ","*",I3592,"/",L3592,"чел.")</f>
        <v>26,0088093699608 м3(лимиты выделенные УЖКХ) *0,00009023/1чел.</v>
      </c>
      <c r="N3592" s="133">
        <f>N3022</f>
        <v>62546.013407878731</v>
      </c>
      <c r="O3592" s="142">
        <f>MROUND(G3592*N3592,0.0000000000001)</f>
        <v>1761.3769493987108</v>
      </c>
      <c r="P3592" s="93"/>
      <c r="Q3592" s="93">
        <f t="shared" si="448"/>
        <v>1761.3769493987108</v>
      </c>
    </row>
    <row r="3593" spans="1:17" s="94" customFormat="1" ht="30" x14ac:dyDescent="0.25">
      <c r="A3593" s="276"/>
      <c r="B3593" s="279"/>
      <c r="C3593" s="269"/>
      <c r="D3593" s="166" t="s">
        <v>13</v>
      </c>
      <c r="E3593" s="200" t="s">
        <v>11</v>
      </c>
      <c r="F3593" s="200" t="s">
        <v>11</v>
      </c>
      <c r="G3593" s="168">
        <f>MROUND(H3593*K3593*I3593/L3593,0.000001)</f>
        <v>20.557731999999998</v>
      </c>
      <c r="H3593" s="182">
        <f>H3023</f>
        <v>227836.99175999995</v>
      </c>
      <c r="I3593" s="176">
        <f t="shared" si="449"/>
        <v>9.0230000000000009E-5</v>
      </c>
      <c r="J3593" s="182"/>
      <c r="K3593" s="184">
        <v>1</v>
      </c>
      <c r="L3593" s="184">
        <f>'норма часов'!$H$12</f>
        <v>1</v>
      </c>
      <c r="M3593" s="178" t="str">
        <f>CONCATENATE(H3593," ",F3593,"(лимиты выделенные УЖКХ) ","*",I3593,"/",L3593,"чел.")</f>
        <v>227836,99176 м3(лимиты выделенные УЖКХ) *0,00009023/1чел.</v>
      </c>
      <c r="N3593" s="133">
        <f>N3023</f>
        <v>119.08121213471127</v>
      </c>
      <c r="O3593" s="142">
        <f>MROUND(G3593*N3593,0.000001)</f>
        <v>2448.0396449999998</v>
      </c>
      <c r="P3593" s="93"/>
      <c r="Q3593" s="93">
        <f t="shared" si="448"/>
        <v>2448.0396449999998</v>
      </c>
    </row>
    <row r="3594" spans="1:17" s="94" customFormat="1" ht="28.5" x14ac:dyDescent="0.25">
      <c r="A3594" s="276"/>
      <c r="B3594" s="279"/>
      <c r="C3594" s="201" t="s">
        <v>253</v>
      </c>
      <c r="D3594" s="166"/>
      <c r="E3594" s="200"/>
      <c r="F3594" s="200"/>
      <c r="G3594" s="168"/>
      <c r="H3594" s="182"/>
      <c r="I3594" s="176"/>
      <c r="J3594" s="182"/>
      <c r="K3594" s="184"/>
      <c r="L3594" s="184"/>
      <c r="M3594" s="178"/>
      <c r="N3594" s="139"/>
      <c r="O3594" s="140">
        <f>SUM(O3591:O3593)</f>
        <v>5368.5179873987108</v>
      </c>
      <c r="P3594" s="93"/>
      <c r="Q3594" s="93">
        <f t="shared" si="448"/>
        <v>0</v>
      </c>
    </row>
    <row r="3595" spans="1:17" s="94" customFormat="1" x14ac:dyDescent="0.25">
      <c r="A3595" s="276"/>
      <c r="B3595" s="279"/>
      <c r="C3595" s="269" t="s">
        <v>208</v>
      </c>
      <c r="D3595" s="166" t="s">
        <v>21</v>
      </c>
      <c r="E3595" s="96" t="s">
        <v>11</v>
      </c>
      <c r="F3595" s="96" t="s">
        <v>11</v>
      </c>
      <c r="G3595" s="168">
        <f>MROUND(H3595*K3595*I3595/L3595,0.00000001)</f>
        <v>3.1552530000000002E-2</v>
      </c>
      <c r="H3595" s="182">
        <f>H3025</f>
        <v>349.68999999999994</v>
      </c>
      <c r="I3595" s="176">
        <f>I3593</f>
        <v>9.0230000000000009E-5</v>
      </c>
      <c r="J3595" s="182"/>
      <c r="K3595" s="184">
        <v>1</v>
      </c>
      <c r="L3595" s="184">
        <f>'норма часов'!$H$12</f>
        <v>1</v>
      </c>
      <c r="M3595" s="178" t="str">
        <f>CONCATENATE(H3595," ",F3595," ","*",I3595,"/",L3595,"чел.")</f>
        <v>349,69 м3 *0,00009023/1чел.</v>
      </c>
      <c r="N3595" s="133">
        <f>N3025</f>
        <v>9688.2240269953381</v>
      </c>
      <c r="O3595" s="142">
        <f>MROUND(G3595*N3595,0.000001)</f>
        <v>305.68797899999998</v>
      </c>
      <c r="P3595" s="93"/>
      <c r="Q3595" s="93">
        <f t="shared" si="448"/>
        <v>305.68797899999998</v>
      </c>
    </row>
    <row r="3596" spans="1:17" s="94" customFormat="1" ht="45" x14ac:dyDescent="0.25">
      <c r="A3596" s="276"/>
      <c r="B3596" s="279"/>
      <c r="C3596" s="269"/>
      <c r="D3596" s="166" t="s">
        <v>22</v>
      </c>
      <c r="E3596" s="96" t="s">
        <v>23</v>
      </c>
      <c r="F3596" s="96" t="s">
        <v>26</v>
      </c>
      <c r="G3596" s="168">
        <f>MROUND(H3596*K3596*I3596/L3596,0.0000001)</f>
        <v>2.56253E-2</v>
      </c>
      <c r="H3596" s="182">
        <f>H3026</f>
        <v>284</v>
      </c>
      <c r="I3596" s="176">
        <f t="shared" si="449"/>
        <v>9.0230000000000009E-5</v>
      </c>
      <c r="J3596" s="182"/>
      <c r="K3596" s="184">
        <v>1</v>
      </c>
      <c r="L3596" s="184">
        <f>'норма часов'!$H$12</f>
        <v>1</v>
      </c>
      <c r="M3596" s="178" t="str">
        <f>CONCATENATE(H3596," ",F3596,"(потребность из расчета 4 контейнера для уборки территории весной и осенью на 1 учреждение)","*",I3596,"/",L3596,"чел.")</f>
        <v>284 шт(потребность из расчета 4 контейнера для уборки территории весной и осенью на 1 учреждение)*0,00009023/1чел.</v>
      </c>
      <c r="N3596" s="133">
        <f>N3501</f>
        <v>6459.2324999999964</v>
      </c>
      <c r="O3596" s="142">
        <f>MROUND(G3596*N3596,0.000001)</f>
        <v>165.51977099999999</v>
      </c>
      <c r="P3596" s="93"/>
      <c r="Q3596" s="93">
        <f t="shared" si="448"/>
        <v>165.51977099999999</v>
      </c>
    </row>
    <row r="3597" spans="1:17" s="94" customFormat="1" ht="28.5" x14ac:dyDescent="0.25">
      <c r="A3597" s="276"/>
      <c r="B3597" s="279"/>
      <c r="C3597" s="201" t="s">
        <v>254</v>
      </c>
      <c r="D3597" s="166"/>
      <c r="E3597" s="96"/>
      <c r="F3597" s="96"/>
      <c r="G3597" s="168"/>
      <c r="H3597" s="182"/>
      <c r="I3597" s="176"/>
      <c r="J3597" s="182"/>
      <c r="K3597" s="184"/>
      <c r="L3597" s="184"/>
      <c r="M3597" s="178"/>
      <c r="N3597" s="139"/>
      <c r="O3597" s="140">
        <f>SUM(O3595:O3596)</f>
        <v>471.20774999999998</v>
      </c>
      <c r="P3597" s="93"/>
      <c r="Q3597" s="93">
        <f t="shared" si="448"/>
        <v>0</v>
      </c>
    </row>
    <row r="3598" spans="1:17" s="94" customFormat="1" x14ac:dyDescent="0.25">
      <c r="A3598" s="276"/>
      <c r="B3598" s="279"/>
      <c r="C3598" s="198"/>
      <c r="D3598" s="285" t="s">
        <v>14</v>
      </c>
      <c r="E3598" s="285"/>
      <c r="F3598" s="285"/>
      <c r="G3598" s="284"/>
      <c r="H3598" s="204"/>
      <c r="I3598" s="176">
        <f>I3593</f>
        <v>9.0230000000000009E-5</v>
      </c>
      <c r="J3598" s="204"/>
      <c r="K3598" s="205"/>
      <c r="L3598" s="184"/>
      <c r="M3598" s="197"/>
      <c r="N3598" s="133"/>
      <c r="O3598" s="140">
        <f>O3602+O3603</f>
        <v>4751.5253419999999</v>
      </c>
      <c r="P3598" s="93"/>
      <c r="Q3598" s="93">
        <f t="shared" si="448"/>
        <v>0</v>
      </c>
    </row>
    <row r="3599" spans="1:17" s="94" customFormat="1" x14ac:dyDescent="0.25">
      <c r="A3599" s="276"/>
      <c r="B3599" s="279"/>
      <c r="C3599" s="269" t="s">
        <v>62</v>
      </c>
      <c r="D3599" s="166" t="s">
        <v>41</v>
      </c>
      <c r="E3599" s="193" t="s">
        <v>20</v>
      </c>
      <c r="F3599" s="193" t="s">
        <v>20</v>
      </c>
      <c r="G3599" s="168">
        <f>MROUND(H3599*K3599*I3599/L3599,0.00000001)</f>
        <v>0.96230294999999999</v>
      </c>
      <c r="H3599" s="182">
        <f>H3029</f>
        <v>10665</v>
      </c>
      <c r="I3599" s="176">
        <f t="shared" si="449"/>
        <v>9.0230000000000009E-5</v>
      </c>
      <c r="J3599" s="182"/>
      <c r="K3599" s="184">
        <v>1</v>
      </c>
      <c r="L3599" s="184">
        <f>'норма часов'!$H$12</f>
        <v>1</v>
      </c>
      <c r="M3599" s="178" t="str">
        <f>CONCATENATE(H3599," ",F3599," ","*",I3599,"/",L3599,"чел.")</f>
        <v>10665 м2 *0,00009023/1чел.</v>
      </c>
      <c r="N3599" s="133">
        <f>N3029</f>
        <v>822.31598687294888</v>
      </c>
      <c r="O3599" s="142">
        <f>MROUND(G3599*N3599,0.000001)</f>
        <v>791.31709999999998</v>
      </c>
      <c r="P3599" s="93"/>
      <c r="Q3599" s="93">
        <f t="shared" si="448"/>
        <v>791.31709999999998</v>
      </c>
    </row>
    <row r="3600" spans="1:17" s="94" customFormat="1" x14ac:dyDescent="0.25">
      <c r="A3600" s="276"/>
      <c r="B3600" s="279"/>
      <c r="C3600" s="269"/>
      <c r="D3600" s="166" t="s">
        <v>41</v>
      </c>
      <c r="E3600" s="193" t="s">
        <v>78</v>
      </c>
      <c r="F3600" s="193" t="s">
        <v>78</v>
      </c>
      <c r="G3600" s="168">
        <f>MROUND(H3600*K3600*I3600/L3600,0.00000001)</f>
        <v>2.857283E-2</v>
      </c>
      <c r="H3600" s="182">
        <f>H3030</f>
        <v>316.66660000000002</v>
      </c>
      <c r="I3600" s="176">
        <f t="shared" si="449"/>
        <v>9.0230000000000009E-5</v>
      </c>
      <c r="J3600" s="182"/>
      <c r="K3600" s="184">
        <v>1</v>
      </c>
      <c r="L3600" s="184">
        <f>'норма часов'!$H$12</f>
        <v>1</v>
      </c>
      <c r="M3600" s="178" t="str">
        <f>CONCATENATE(H3600," ",F3600," ","*",I3600,"/",L3600,"чел.")</f>
        <v>316,6666 погон.м. *0,00009023/1чел.</v>
      </c>
      <c r="N3600" s="133">
        <f>N3030</f>
        <v>3000.0006315790802</v>
      </c>
      <c r="O3600" s="142">
        <f>MROUND(G3600*N3600,0.000001)</f>
        <v>85.718508</v>
      </c>
      <c r="P3600" s="93"/>
      <c r="Q3600" s="93">
        <f t="shared" si="448"/>
        <v>85.718508</v>
      </c>
    </row>
    <row r="3601" spans="1:17" s="94" customFormat="1" x14ac:dyDescent="0.25">
      <c r="A3601" s="276"/>
      <c r="B3601" s="279"/>
      <c r="C3601" s="269"/>
      <c r="D3601" s="166" t="s">
        <v>41</v>
      </c>
      <c r="E3601" s="193" t="s">
        <v>48</v>
      </c>
      <c r="F3601" s="193" t="s">
        <v>48</v>
      </c>
      <c r="G3601" s="168">
        <f>MROUND(H3601*K3601*I3601/L3601,0.0000000001)</f>
        <v>8.2831139999999998E-2</v>
      </c>
      <c r="H3601" s="182">
        <f>H3031</f>
        <v>918</v>
      </c>
      <c r="I3601" s="176">
        <f t="shared" si="449"/>
        <v>9.0230000000000009E-5</v>
      </c>
      <c r="J3601" s="182"/>
      <c r="K3601" s="184">
        <v>1</v>
      </c>
      <c r="L3601" s="184">
        <f>'норма часов'!$H$12</f>
        <v>1</v>
      </c>
      <c r="M3601" s="178" t="str">
        <f>CONCATENATE(H3601," ",F3601," ","*",I3601,"/",L3601,"чел.")</f>
        <v>918 шт. *0,00009023/1чел.</v>
      </c>
      <c r="N3601" s="133">
        <f>N3031</f>
        <v>46775.762527233113</v>
      </c>
      <c r="O3601" s="142">
        <f>MROUND(G3601*N3601,0.000001)</f>
        <v>3874.4897339999998</v>
      </c>
      <c r="P3601" s="93"/>
      <c r="Q3601" s="93">
        <f t="shared" si="448"/>
        <v>3874.4897339999998</v>
      </c>
    </row>
    <row r="3602" spans="1:17" s="94" customFormat="1" ht="28.5" x14ac:dyDescent="0.25">
      <c r="A3602" s="276"/>
      <c r="B3602" s="279"/>
      <c r="C3602" s="201" t="s">
        <v>252</v>
      </c>
      <c r="D3602" s="166"/>
      <c r="E3602" s="193"/>
      <c r="F3602" s="193"/>
      <c r="G3602" s="168"/>
      <c r="H3602" s="182"/>
      <c r="I3602" s="176"/>
      <c r="J3602" s="182"/>
      <c r="K3602" s="184"/>
      <c r="L3602" s="184"/>
      <c r="M3602" s="178"/>
      <c r="N3602" s="139"/>
      <c r="O3602" s="140">
        <f>SUM(O3599:O3601)</f>
        <v>4751.5253419999999</v>
      </c>
      <c r="P3602" s="93"/>
      <c r="Q3602" s="93">
        <f t="shared" si="448"/>
        <v>0</v>
      </c>
    </row>
    <row r="3603" spans="1:17" s="94" customFormat="1" x14ac:dyDescent="0.25">
      <c r="A3603" s="276"/>
      <c r="B3603" s="279"/>
      <c r="C3603" s="198" t="s">
        <v>63</v>
      </c>
      <c r="D3603" s="166"/>
      <c r="E3603" s="193"/>
      <c r="F3603" s="193"/>
      <c r="G3603" s="168"/>
      <c r="H3603" s="182">
        <f>H3508</f>
        <v>0</v>
      </c>
      <c r="I3603" s="176">
        <f>I3601</f>
        <v>9.0230000000000009E-5</v>
      </c>
      <c r="J3603" s="182"/>
      <c r="K3603" s="184">
        <v>12</v>
      </c>
      <c r="L3603" s="184">
        <f>'норма часов'!$H$12</f>
        <v>1</v>
      </c>
      <c r="M3603" s="178"/>
      <c r="N3603" s="133">
        <f>N3033</f>
        <v>0</v>
      </c>
      <c r="O3603" s="142">
        <f>MROUND(G3603*N3603,0.000001)</f>
        <v>0</v>
      </c>
      <c r="P3603" s="93"/>
      <c r="Q3603" s="93">
        <f t="shared" si="448"/>
        <v>0</v>
      </c>
    </row>
    <row r="3604" spans="1:17" s="94" customFormat="1" x14ac:dyDescent="0.25">
      <c r="A3604" s="276"/>
      <c r="B3604" s="279"/>
      <c r="C3604" s="198"/>
      <c r="D3604" s="283" t="s">
        <v>52</v>
      </c>
      <c r="E3604" s="283"/>
      <c r="F3604" s="283"/>
      <c r="G3604" s="284"/>
      <c r="H3604" s="171"/>
      <c r="I3604" s="176">
        <f t="shared" si="449"/>
        <v>9.0230000000000009E-5</v>
      </c>
      <c r="J3604" s="171"/>
      <c r="K3604" s="177"/>
      <c r="L3604" s="184"/>
      <c r="M3604" s="197"/>
      <c r="N3604" s="133"/>
      <c r="O3604" s="140"/>
      <c r="P3604" s="93"/>
      <c r="Q3604" s="93">
        <f t="shared" si="448"/>
        <v>0</v>
      </c>
    </row>
    <row r="3605" spans="1:17" s="94" customFormat="1" x14ac:dyDescent="0.25">
      <c r="A3605" s="276"/>
      <c r="B3605" s="279"/>
      <c r="C3605" s="198"/>
      <c r="D3605" s="179"/>
      <c r="E3605" s="180"/>
      <c r="F3605" s="181"/>
      <c r="G3605" s="168"/>
      <c r="H3605" s="171"/>
      <c r="I3605" s="176">
        <f t="shared" si="449"/>
        <v>9.0230000000000009E-5</v>
      </c>
      <c r="J3605" s="171"/>
      <c r="K3605" s="177"/>
      <c r="L3605" s="184"/>
      <c r="M3605" s="197"/>
      <c r="N3605" s="133"/>
      <c r="O3605" s="142"/>
      <c r="P3605" s="93"/>
      <c r="Q3605" s="93">
        <f t="shared" si="448"/>
        <v>0</v>
      </c>
    </row>
    <row r="3606" spans="1:17" s="94" customFormat="1" x14ac:dyDescent="0.25">
      <c r="A3606" s="276"/>
      <c r="B3606" s="279"/>
      <c r="C3606" s="267" t="s">
        <v>101</v>
      </c>
      <c r="D3606" s="288" t="s">
        <v>53</v>
      </c>
      <c r="E3606" s="288"/>
      <c r="F3606" s="288"/>
      <c r="G3606" s="289"/>
      <c r="H3606" s="171"/>
      <c r="I3606" s="176">
        <f t="shared" si="449"/>
        <v>9.0230000000000009E-5</v>
      </c>
      <c r="J3606" s="171"/>
      <c r="K3606" s="177"/>
      <c r="L3606" s="184"/>
      <c r="M3606" s="197"/>
      <c r="N3606" s="133"/>
      <c r="O3606" s="140">
        <f>O3607</f>
        <v>34.520517999999996</v>
      </c>
      <c r="P3606" s="93"/>
      <c r="Q3606" s="93">
        <f t="shared" si="448"/>
        <v>0</v>
      </c>
    </row>
    <row r="3607" spans="1:17" s="94" customFormat="1" ht="45" x14ac:dyDescent="0.25">
      <c r="A3607" s="276"/>
      <c r="B3607" s="279"/>
      <c r="C3607" s="268"/>
      <c r="D3607" s="166" t="s">
        <v>286</v>
      </c>
      <c r="E3607" s="180" t="s">
        <v>26</v>
      </c>
      <c r="F3607" s="180" t="s">
        <v>26</v>
      </c>
      <c r="G3607" s="168">
        <f>MROUND(H3607*K3607*I3607/L3607,0.00000001)</f>
        <v>7.5793200000000005E-2</v>
      </c>
      <c r="H3607" s="182">
        <f>$H$3037</f>
        <v>70</v>
      </c>
      <c r="I3607" s="176">
        <f t="shared" si="449"/>
        <v>9.0230000000000009E-5</v>
      </c>
      <c r="J3607" s="182"/>
      <c r="K3607" s="184">
        <v>12</v>
      </c>
      <c r="L3607" s="184">
        <f>'норма часов'!$H$12</f>
        <v>1</v>
      </c>
      <c r="M3607" s="178" t="str">
        <f>CONCATENATE(H3607," ",F3607," ","в мес.","*",K3607,"мес.","*",I3607,"/",L3607,"чел.")</f>
        <v>70 шт в мес.*12мес.*0,00009023/1чел.</v>
      </c>
      <c r="N3607" s="133">
        <f>$N$3037</f>
        <v>455.45666666666642</v>
      </c>
      <c r="O3607" s="142">
        <f>MROUND(G3607*N3607,0.000001)</f>
        <v>34.520517999999996</v>
      </c>
      <c r="P3607" s="93"/>
      <c r="Q3607" s="93">
        <f t="shared" si="448"/>
        <v>34.520517999999996</v>
      </c>
    </row>
    <row r="3608" spans="1:17" s="94" customFormat="1" x14ac:dyDescent="0.25">
      <c r="A3608" s="276"/>
      <c r="B3608" s="279"/>
      <c r="C3608" s="269" t="s">
        <v>102</v>
      </c>
      <c r="D3608" s="288" t="s">
        <v>54</v>
      </c>
      <c r="E3608" s="288"/>
      <c r="F3608" s="288"/>
      <c r="G3608" s="289"/>
      <c r="H3608" s="171"/>
      <c r="I3608" s="176">
        <f>I3606</f>
        <v>9.0230000000000009E-5</v>
      </c>
      <c r="J3608" s="182"/>
      <c r="K3608" s="177"/>
      <c r="L3608" s="184"/>
      <c r="M3608" s="197"/>
      <c r="N3608" s="133"/>
      <c r="O3608" s="140">
        <f>O3609</f>
        <v>11.811567999999999</v>
      </c>
      <c r="P3608" s="93"/>
      <c r="Q3608" s="93">
        <f t="shared" si="448"/>
        <v>0</v>
      </c>
    </row>
    <row r="3609" spans="1:17" s="94" customFormat="1" x14ac:dyDescent="0.25">
      <c r="A3609" s="276"/>
      <c r="B3609" s="279"/>
      <c r="C3609" s="269"/>
      <c r="D3609" s="179" t="s">
        <v>103</v>
      </c>
      <c r="E3609" s="180" t="s">
        <v>26</v>
      </c>
      <c r="F3609" s="180" t="s">
        <v>26</v>
      </c>
      <c r="G3609" s="168">
        <f>MROUND(H3609*K3609*I3609/L3609,0.0000001)</f>
        <v>4.3309999999999998E-3</v>
      </c>
      <c r="H3609" s="182">
        <v>4</v>
      </c>
      <c r="I3609" s="176">
        <f t="shared" si="449"/>
        <v>9.0230000000000009E-5</v>
      </c>
      <c r="J3609" s="182"/>
      <c r="K3609" s="184">
        <v>12</v>
      </c>
      <c r="L3609" s="184">
        <f>'норма часов'!$H$12</f>
        <v>1</v>
      </c>
      <c r="M3609" s="178" t="str">
        <f>CONCATENATE(H3609," ",F3609," ","в мес.","*",K3609,"мес.","*",I3609,"/",L3609,"чел.")</f>
        <v>4 шт в мес.*12мес.*0,00009023/1чел.</v>
      </c>
      <c r="N3609" s="133">
        <f>N3039</f>
        <v>2727.2150000000001</v>
      </c>
      <c r="O3609" s="142">
        <f>MROUND(G3609*N3609,0.000001)</f>
        <v>11.811567999999999</v>
      </c>
      <c r="P3609" s="93"/>
      <c r="Q3609" s="93">
        <f t="shared" si="448"/>
        <v>11.811567999999999</v>
      </c>
    </row>
    <row r="3610" spans="1:17" s="94" customFormat="1" x14ac:dyDescent="0.25">
      <c r="A3610" s="276"/>
      <c r="B3610" s="279"/>
      <c r="C3610" s="198"/>
      <c r="D3610" s="283" t="s">
        <v>55</v>
      </c>
      <c r="E3610" s="283"/>
      <c r="F3610" s="283"/>
      <c r="G3610" s="284"/>
      <c r="H3610" s="171"/>
      <c r="I3610" s="176">
        <f t="shared" si="449"/>
        <v>9.0230000000000009E-5</v>
      </c>
      <c r="J3610" s="171"/>
      <c r="K3610" s="177"/>
      <c r="L3610" s="184"/>
      <c r="M3610" s="197"/>
      <c r="N3610" s="133"/>
      <c r="O3610" s="142"/>
      <c r="P3610" s="93"/>
      <c r="Q3610" s="93">
        <f t="shared" si="448"/>
        <v>0</v>
      </c>
    </row>
    <row r="3611" spans="1:17" s="94" customFormat="1" x14ac:dyDescent="0.25">
      <c r="A3611" s="276"/>
      <c r="B3611" s="279"/>
      <c r="C3611" s="198"/>
      <c r="D3611" s="166"/>
      <c r="E3611" s="96"/>
      <c r="F3611" s="206"/>
      <c r="G3611" s="161"/>
      <c r="H3611" s="171"/>
      <c r="I3611" s="176">
        <f t="shared" si="449"/>
        <v>9.0230000000000009E-5</v>
      </c>
      <c r="J3611" s="171"/>
      <c r="K3611" s="177"/>
      <c r="L3611" s="184"/>
      <c r="M3611" s="197"/>
      <c r="N3611" s="133"/>
      <c r="O3611" s="142"/>
      <c r="P3611" s="93"/>
      <c r="Q3611" s="93">
        <f t="shared" si="448"/>
        <v>0</v>
      </c>
    </row>
    <row r="3612" spans="1:17" s="94" customFormat="1" x14ac:dyDescent="0.25">
      <c r="A3612" s="276"/>
      <c r="B3612" s="279"/>
      <c r="C3612" s="198"/>
      <c r="D3612" s="288" t="s">
        <v>56</v>
      </c>
      <c r="E3612" s="288"/>
      <c r="F3612" s="288"/>
      <c r="G3612" s="289"/>
      <c r="H3612" s="182"/>
      <c r="I3612" s="176">
        <f t="shared" si="449"/>
        <v>9.0230000000000009E-5</v>
      </c>
      <c r="J3612" s="182"/>
      <c r="K3612" s="184"/>
      <c r="L3612" s="184"/>
      <c r="M3612" s="197"/>
      <c r="N3612" s="133"/>
      <c r="O3612" s="140">
        <f>O3620+O3642+O3643+O3658+O3659+O3660+O3663</f>
        <v>7328.4498619999986</v>
      </c>
      <c r="P3612" s="93"/>
      <c r="Q3612" s="93">
        <f t="shared" si="448"/>
        <v>0</v>
      </c>
    </row>
    <row r="3613" spans="1:17" s="94" customFormat="1" ht="45" x14ac:dyDescent="0.25">
      <c r="A3613" s="276"/>
      <c r="B3613" s="279"/>
      <c r="C3613" s="269" t="s">
        <v>64</v>
      </c>
      <c r="D3613" s="166" t="s">
        <v>24</v>
      </c>
      <c r="E3613" s="96" t="s">
        <v>20</v>
      </c>
      <c r="F3613" s="96" t="s">
        <v>209</v>
      </c>
      <c r="G3613" s="168">
        <f>MROUND(H3613*K3613*I3613/L3613,0.000001)</f>
        <v>135.79717099999999</v>
      </c>
      <c r="H3613" s="182">
        <f>H3233</f>
        <v>125417.61000000002</v>
      </c>
      <c r="I3613" s="176">
        <f t="shared" si="449"/>
        <v>9.0230000000000009E-5</v>
      </c>
      <c r="J3613" s="182"/>
      <c r="K3613" s="184">
        <v>12</v>
      </c>
      <c r="L3613" s="184">
        <f>'норма часов'!$H$12</f>
        <v>1</v>
      </c>
      <c r="M3613" s="178" t="str">
        <f>CONCATENATE(H3613," ",F3613," ","в мес.","*",K3613,"мес.","*",I3613,"/",L3613,"чел.")</f>
        <v>125417,61 м2 (обрабатываемая площадь) в мес.*12мес.*0,00009023/1чел.</v>
      </c>
      <c r="N3613" s="133">
        <f>N3043</f>
        <v>1.2568903867115102</v>
      </c>
      <c r="O3613" s="142">
        <f>MROUND(G3613*N3613,0.000001)</f>
        <v>170.68215899999998</v>
      </c>
      <c r="P3613" s="93"/>
      <c r="Q3613" s="93">
        <f t="shared" si="448"/>
        <v>170.68215899999998</v>
      </c>
    </row>
    <row r="3614" spans="1:17" s="94" customFormat="1" ht="45" x14ac:dyDescent="0.25">
      <c r="A3614" s="276"/>
      <c r="B3614" s="279"/>
      <c r="C3614" s="269"/>
      <c r="D3614" s="166" t="s">
        <v>77</v>
      </c>
      <c r="E3614" s="96" t="s">
        <v>20</v>
      </c>
      <c r="F3614" s="96" t="s">
        <v>209</v>
      </c>
      <c r="G3614" s="168">
        <f>MROUND(H3614*K3614*I3614/L3614,0.000001)</f>
        <v>135.79717099999999</v>
      </c>
      <c r="H3614" s="182">
        <f>H3329</f>
        <v>125417.61000000002</v>
      </c>
      <c r="I3614" s="176">
        <f t="shared" si="449"/>
        <v>9.0230000000000009E-5</v>
      </c>
      <c r="J3614" s="182"/>
      <c r="K3614" s="184">
        <v>12</v>
      </c>
      <c r="L3614" s="184">
        <f>'норма часов'!$H$12</f>
        <v>1</v>
      </c>
      <c r="M3614" s="178" t="str">
        <f>CONCATENATE(H3614," ",F3614," ","в мес.","*",K3614,"мес.","*",I3614,"/",L3614,"чел.")</f>
        <v>125417,61 м2 (обрабатываемая площадь) в мес.*12мес.*0,00009023/1чел.</v>
      </c>
      <c r="N3614" s="133">
        <f>N3044</f>
        <v>1.6600438261155399</v>
      </c>
      <c r="O3614" s="142">
        <f>MROUND(G3614*N3614,0.000001)</f>
        <v>225.42925499999998</v>
      </c>
      <c r="P3614" s="93"/>
      <c r="Q3614" s="93">
        <f t="shared" si="448"/>
        <v>225.42925499999998</v>
      </c>
    </row>
    <row r="3615" spans="1:17" s="94" customFormat="1" ht="45" x14ac:dyDescent="0.25">
      <c r="A3615" s="276"/>
      <c r="B3615" s="279"/>
      <c r="C3615" s="269"/>
      <c r="D3615" s="166" t="s">
        <v>298</v>
      </c>
      <c r="E3615" s="96" t="s">
        <v>20</v>
      </c>
      <c r="F3615" s="96" t="s">
        <v>209</v>
      </c>
      <c r="G3615" s="168">
        <f>MROUND(H3615*K3615*I3615/L3615,0.00000001)</f>
        <v>135.7971714</v>
      </c>
      <c r="H3615" s="182">
        <f>$H$3045</f>
        <v>125417.61000000002</v>
      </c>
      <c r="I3615" s="176">
        <f>I3611</f>
        <v>9.0230000000000009E-5</v>
      </c>
      <c r="J3615" s="182"/>
      <c r="K3615" s="184">
        <v>12</v>
      </c>
      <c r="L3615" s="184">
        <f>'норма часов'!$H$12</f>
        <v>1</v>
      </c>
      <c r="M3615" s="178" t="str">
        <f t="shared" ref="M3615:M3617" si="450">CONCATENATE(H3615," ",F3615," ","в мес.","*",K3615,"мес.","*",I3615,"/",L3615,"чел.")</f>
        <v>125417,61 м2 (обрабатываемая площадь) в мес.*12мес.*0,00009023/1чел.</v>
      </c>
      <c r="N3615" s="133">
        <f>$N$3045</f>
        <v>0.59287278317614256</v>
      </c>
      <c r="O3615" s="142">
        <f t="shared" ref="O3615:O3617" si="451">MROUND(G3615*N3615,0.000001)</f>
        <v>80.510446999999999</v>
      </c>
      <c r="P3615" s="93"/>
      <c r="Q3615" s="93">
        <f t="shared" si="448"/>
        <v>80.510446999999999</v>
      </c>
    </row>
    <row r="3616" spans="1:17" s="94" customFormat="1" ht="45" x14ac:dyDescent="0.25">
      <c r="A3616" s="276"/>
      <c r="B3616" s="279"/>
      <c r="C3616" s="269"/>
      <c r="D3616" s="166" t="s">
        <v>299</v>
      </c>
      <c r="E3616" s="96" t="s">
        <v>20</v>
      </c>
      <c r="F3616" s="96" t="s">
        <v>209</v>
      </c>
      <c r="G3616" s="168">
        <f>MROUND(H3616*K3616*I3616/L3616,0.00000001)</f>
        <v>271.59434281</v>
      </c>
      <c r="H3616" s="182">
        <f>$H$3046</f>
        <v>125417.61000000002</v>
      </c>
      <c r="I3616" s="176">
        <f>I3612</f>
        <v>9.0230000000000009E-5</v>
      </c>
      <c r="J3616" s="182"/>
      <c r="K3616" s="184">
        <v>24</v>
      </c>
      <c r="L3616" s="184">
        <f>'норма часов'!$H$12</f>
        <v>1</v>
      </c>
      <c r="M3616" s="178" t="str">
        <f>CONCATENATE(H3616," ",F3616," ","в год","*",K3616,"  раза в год","*",I3616,"/",L3616,"чел.")</f>
        <v>125417,61 м2 (обрабатываемая площадь) в год*24  раза в год*0,00009023/1чел.</v>
      </c>
      <c r="N3616" s="133">
        <f>$N$3046</f>
        <v>2.4900657458177777</v>
      </c>
      <c r="O3616" s="142">
        <f t="shared" si="451"/>
        <v>676.28777000000002</v>
      </c>
      <c r="P3616" s="93"/>
      <c r="Q3616" s="93">
        <f t="shared" si="448"/>
        <v>676.28777000000002</v>
      </c>
    </row>
    <row r="3617" spans="1:17" s="94" customFormat="1" ht="45" x14ac:dyDescent="0.25">
      <c r="A3617" s="276"/>
      <c r="B3617" s="279"/>
      <c r="C3617" s="269"/>
      <c r="D3617" s="166" t="s">
        <v>300</v>
      </c>
      <c r="E3617" s="96" t="s">
        <v>280</v>
      </c>
      <c r="F3617" s="96" t="s">
        <v>281</v>
      </c>
      <c r="G3617" s="168">
        <f>MROUND(H3617*K3617*I3617/L3617,0.00000001)</f>
        <v>2.81518E-3</v>
      </c>
      <c r="H3617" s="182">
        <f>$H$3047</f>
        <v>31.200000000000021</v>
      </c>
      <c r="I3617" s="176">
        <f>I3613</f>
        <v>9.0230000000000009E-5</v>
      </c>
      <c r="J3617" s="182"/>
      <c r="K3617" s="184">
        <v>1</v>
      </c>
      <c r="L3617" s="184">
        <f>'норма часов'!$H$12</f>
        <v>1</v>
      </c>
      <c r="M3617" s="178" t="str">
        <f t="shared" si="450"/>
        <v>31,2 га (обрабатываемая площадь) в мес.*1мес.*0,00009023/1чел.</v>
      </c>
      <c r="N3617" s="133">
        <f>$N$3047</f>
        <v>592.87083333333283</v>
      </c>
      <c r="O3617" s="142">
        <f t="shared" si="451"/>
        <v>1.669038</v>
      </c>
      <c r="P3617" s="93"/>
      <c r="Q3617" s="93">
        <f t="shared" si="448"/>
        <v>1.669038</v>
      </c>
    </row>
    <row r="3618" spans="1:17" s="94" customFormat="1" ht="45" x14ac:dyDescent="0.25">
      <c r="A3618" s="276"/>
      <c r="B3618" s="279"/>
      <c r="C3618" s="269"/>
      <c r="D3618" s="166" t="s">
        <v>276</v>
      </c>
      <c r="E3618" s="96" t="s">
        <v>280</v>
      </c>
      <c r="F3618" s="96" t="s">
        <v>281</v>
      </c>
      <c r="G3618" s="168">
        <f>MROUND(H3618*K3618*I3618/L3618,0.00000001)</f>
        <v>2.81518E-3</v>
      </c>
      <c r="H3618" s="182">
        <f>H3048</f>
        <v>31.200000000000021</v>
      </c>
      <c r="I3618" s="176">
        <f>I3614</f>
        <v>9.0230000000000009E-5</v>
      </c>
      <c r="J3618" s="182"/>
      <c r="K3618" s="184">
        <v>1</v>
      </c>
      <c r="L3618" s="184">
        <f>'норма часов'!$H$12</f>
        <v>1</v>
      </c>
      <c r="M3618" s="178" t="str">
        <f>CONCATENATE(H3618," ",F3618," ","в мес.","*",K3618,"мес.","*",I3618,"/",L3618,"чел.")</f>
        <v>31,2 га (обрабатываемая площадь) в мес.*1мес.*0,00009023/1чел.</v>
      </c>
      <c r="N3618" s="133">
        <f>N3048</f>
        <v>3226.5067307692289</v>
      </c>
      <c r="O3618" s="142">
        <f>MROUND(G3618*N3618,0.000001)</f>
        <v>9.0831970000000002</v>
      </c>
      <c r="P3618" s="93"/>
      <c r="Q3618" s="93">
        <f t="shared" si="448"/>
        <v>9.0831970000000002</v>
      </c>
    </row>
    <row r="3619" spans="1:17" s="94" customFormat="1" ht="25.5" x14ac:dyDescent="0.25">
      <c r="A3619" s="276"/>
      <c r="B3619" s="279"/>
      <c r="C3619" s="269"/>
      <c r="D3619" s="166" t="s">
        <v>105</v>
      </c>
      <c r="E3619" s="96" t="s">
        <v>106</v>
      </c>
      <c r="F3619" s="206" t="s">
        <v>210</v>
      </c>
      <c r="G3619" s="168">
        <f>MROUND(H3619*K3619*I3619/L3619,0.000001)</f>
        <v>21.805053999999998</v>
      </c>
      <c r="H3619" s="182">
        <f>H3049</f>
        <v>20138.400000000001</v>
      </c>
      <c r="I3619" s="176">
        <f>I3614</f>
        <v>9.0230000000000009E-5</v>
      </c>
      <c r="J3619" s="182"/>
      <c r="K3619" s="184">
        <v>12</v>
      </c>
      <c r="L3619" s="184">
        <f>'норма часов'!$H$12</f>
        <v>1</v>
      </c>
      <c r="M3619" s="178" t="str">
        <f>CONCATENATE(H3619," ",F3619," ","в мес.","*",K3619,"мес.","*",I3619,"/",L3619,"чел.")</f>
        <v>20138,4 кг стираемого белья в мес.*12мес.*0,00009023/1чел.</v>
      </c>
      <c r="N3619" s="133">
        <f>N3049</f>
        <v>77.073464045471994</v>
      </c>
      <c r="O3619" s="142">
        <f>MROUND(G3619*N3619,0.000001)</f>
        <v>1680.5910449999999</v>
      </c>
      <c r="P3619" s="93"/>
      <c r="Q3619" s="93">
        <f t="shared" si="448"/>
        <v>1680.5910449999999</v>
      </c>
    </row>
    <row r="3620" spans="1:17" s="94" customFormat="1" ht="28.5" x14ac:dyDescent="0.25">
      <c r="A3620" s="276"/>
      <c r="B3620" s="279"/>
      <c r="C3620" s="201" t="s">
        <v>255</v>
      </c>
      <c r="D3620" s="166"/>
      <c r="E3620" s="96"/>
      <c r="F3620" s="206"/>
      <c r="G3620" s="168"/>
      <c r="H3620" s="182"/>
      <c r="I3620" s="176"/>
      <c r="J3620" s="182"/>
      <c r="K3620" s="184"/>
      <c r="L3620" s="184"/>
      <c r="M3620" s="178"/>
      <c r="N3620" s="139"/>
      <c r="O3620" s="140">
        <f>SUM(O3613:O3619)</f>
        <v>2844.2529109999996</v>
      </c>
      <c r="P3620" s="93"/>
      <c r="Q3620" s="93">
        <f t="shared" si="448"/>
        <v>0</v>
      </c>
    </row>
    <row r="3621" spans="1:17" s="94" customFormat="1" ht="45" x14ac:dyDescent="0.25">
      <c r="A3621" s="276"/>
      <c r="B3621" s="279"/>
      <c r="C3621" s="269" t="s">
        <v>63</v>
      </c>
      <c r="D3621" s="208" t="s">
        <v>301</v>
      </c>
      <c r="E3621" s="96" t="s">
        <v>20</v>
      </c>
      <c r="F3621" s="96" t="s">
        <v>209</v>
      </c>
      <c r="G3621" s="168">
        <f>MROUND(H3621*K3621*I3621/L3621,0.000001)</f>
        <v>0.687357</v>
      </c>
      <c r="H3621" s="182">
        <f>H3051</f>
        <v>7617.8300000000008</v>
      </c>
      <c r="I3621" s="176">
        <f>I3619</f>
        <v>9.0230000000000009E-5</v>
      </c>
      <c r="J3621" s="182"/>
      <c r="K3621" s="184">
        <v>1</v>
      </c>
      <c r="L3621" s="184">
        <f>'норма часов'!$H$12</f>
        <v>1</v>
      </c>
      <c r="M3621" s="178" t="str">
        <f>CONCATENATE(H3621," ",F3621," ","*",I3621,"/",L3621,"чел.")</f>
        <v>7617,83 м2 (обрабатываемая площадь) *0,00009023/1чел.</v>
      </c>
      <c r="N3621" s="133">
        <f>N3051</f>
        <v>74.831520262331921</v>
      </c>
      <c r="O3621" s="142">
        <f t="shared" ref="O3621:O3641" si="452">MROUND(G3621*N3621,0.000001)</f>
        <v>51.435969</v>
      </c>
      <c r="P3621" s="93"/>
      <c r="Q3621" s="93">
        <f t="shared" si="448"/>
        <v>51.435969</v>
      </c>
    </row>
    <row r="3622" spans="1:17" s="94" customFormat="1" ht="60" x14ac:dyDescent="0.25">
      <c r="A3622" s="276"/>
      <c r="B3622" s="279"/>
      <c r="C3622" s="269"/>
      <c r="D3622" s="166" t="s">
        <v>302</v>
      </c>
      <c r="E3622" s="96" t="s">
        <v>26</v>
      </c>
      <c r="F3622" s="206" t="s">
        <v>26</v>
      </c>
      <c r="G3622" s="168">
        <f>MROUND(H3622*K3622*I3622/L3622,0.000001)</f>
        <v>2.4359999999999998E-3</v>
      </c>
      <c r="H3622" s="182">
        <f>H3242</f>
        <v>27</v>
      </c>
      <c r="I3622" s="176">
        <f t="shared" si="449"/>
        <v>9.0230000000000009E-5</v>
      </c>
      <c r="J3622" s="182"/>
      <c r="K3622" s="184">
        <v>1</v>
      </c>
      <c r="L3622" s="184">
        <f>'норма часов'!$H$12</f>
        <v>1</v>
      </c>
      <c r="M3622" s="178" t="str">
        <f>CONCATENATE(H3622," ",F3622," ","*",I3622,"/",L3622,"чел.")</f>
        <v>27 шт *0,00009023/1чел.</v>
      </c>
      <c r="N3622" s="133">
        <f>N3052</f>
        <v>7114.4748148148165</v>
      </c>
      <c r="O3622" s="142">
        <f t="shared" si="452"/>
        <v>17.330860999999999</v>
      </c>
      <c r="P3622" s="93"/>
      <c r="Q3622" s="93">
        <f t="shared" si="448"/>
        <v>17.330860999999999</v>
      </c>
    </row>
    <row r="3623" spans="1:17" s="94" customFormat="1" ht="45" x14ac:dyDescent="0.25">
      <c r="A3623" s="276"/>
      <c r="B3623" s="279"/>
      <c r="C3623" s="269"/>
      <c r="D3623" s="208" t="s">
        <v>30</v>
      </c>
      <c r="E3623" s="96" t="s">
        <v>45</v>
      </c>
      <c r="F3623" s="206" t="s">
        <v>223</v>
      </c>
      <c r="G3623" s="168">
        <f>MROUND(H3623*K3623*I3623/L3623,0.00000001)</f>
        <v>2.5986240000000001E-2</v>
      </c>
      <c r="H3623" s="182">
        <f>H3243</f>
        <v>72</v>
      </c>
      <c r="I3623" s="176">
        <f t="shared" si="449"/>
        <v>9.0230000000000009E-5</v>
      </c>
      <c r="J3623" s="182"/>
      <c r="K3623" s="184">
        <v>4</v>
      </c>
      <c r="L3623" s="184">
        <f>'норма часов'!$H$12</f>
        <v>1</v>
      </c>
      <c r="M3623" s="178" t="str">
        <f>CONCATENATE(H3623," ",F3623," ","в кв.","*",K3623,"кв.","*",I3623,"/",L3623,"чел.")</f>
        <v>72 системы в кв.*4кв.*0,00009023/1чел.</v>
      </c>
      <c r="N3623" s="133">
        <f>N3243</f>
        <v>7541.0103472222254</v>
      </c>
      <c r="O3623" s="142">
        <f t="shared" si="452"/>
        <v>195.96250499999999</v>
      </c>
      <c r="P3623" s="93"/>
      <c r="Q3623" s="93">
        <f t="shared" si="448"/>
        <v>195.96250499999999</v>
      </c>
    </row>
    <row r="3624" spans="1:17" s="94" customFormat="1" ht="60" x14ac:dyDescent="0.25">
      <c r="A3624" s="276"/>
      <c r="B3624" s="279"/>
      <c r="C3624" s="269"/>
      <c r="D3624" s="208" t="s">
        <v>86</v>
      </c>
      <c r="E3624" s="96" t="s">
        <v>45</v>
      </c>
      <c r="F3624" s="206" t="s">
        <v>224</v>
      </c>
      <c r="G3624" s="168">
        <f>MROUND(H3624*K3624*I3624/L3624,0.00000001)</f>
        <v>7.6875960000000007E-2</v>
      </c>
      <c r="H3624" s="182">
        <f>H3434</f>
        <v>71</v>
      </c>
      <c r="I3624" s="176">
        <f t="shared" si="449"/>
        <v>9.0230000000000009E-5</v>
      </c>
      <c r="J3624" s="182"/>
      <c r="K3624" s="184">
        <v>12</v>
      </c>
      <c r="L3624" s="184">
        <f>'норма часов'!$H$12</f>
        <v>1</v>
      </c>
      <c r="M3624" s="178" t="str">
        <f>CONCATENATE(H3624," ",F3624," ","в мес.","*",K3624,"мес.","*",I3624,"/",L3624,"чел.")</f>
        <v>71 систем в мес.*12мес.*0,00009023/1чел.</v>
      </c>
      <c r="N3624" s="133">
        <f>N3434</f>
        <v>6224.8300469483565</v>
      </c>
      <c r="O3624" s="142">
        <f t="shared" si="452"/>
        <v>478.53978599999999</v>
      </c>
      <c r="P3624" s="93"/>
      <c r="Q3624" s="93">
        <f t="shared" si="448"/>
        <v>478.53978599999999</v>
      </c>
    </row>
    <row r="3625" spans="1:17" s="94" customFormat="1" ht="31.5" x14ac:dyDescent="0.25">
      <c r="A3625" s="276"/>
      <c r="B3625" s="279"/>
      <c r="C3625" s="269"/>
      <c r="D3625" s="211" t="s">
        <v>303</v>
      </c>
      <c r="E3625" s="96" t="s">
        <v>26</v>
      </c>
      <c r="F3625" s="206" t="s">
        <v>26</v>
      </c>
      <c r="G3625" s="168">
        <f>MROUND(H3625*K3625*I3625/L3625,0.000000001)</f>
        <v>3.6092000000000003E-4</v>
      </c>
      <c r="H3625" s="182">
        <f>H3530</f>
        <v>4</v>
      </c>
      <c r="I3625" s="176">
        <f t="shared" si="449"/>
        <v>9.0230000000000009E-5</v>
      </c>
      <c r="J3625" s="182"/>
      <c r="K3625" s="184">
        <v>1</v>
      </c>
      <c r="L3625" s="184">
        <f>'норма часов'!$H$12</f>
        <v>1</v>
      </c>
      <c r="M3625" s="178" t="str">
        <f>CONCATENATE(H3625," ",F3625," ","*",I3625,"/",L3625,"чел.")</f>
        <v>4 шт *0,00009023/1чел.</v>
      </c>
      <c r="N3625" s="133">
        <f>N3055</f>
        <v>74229.032500000001</v>
      </c>
      <c r="O3625" s="142">
        <f t="shared" si="452"/>
        <v>26.790741999999998</v>
      </c>
      <c r="P3625" s="93"/>
      <c r="Q3625" s="93">
        <f t="shared" si="448"/>
        <v>26.790741999999998</v>
      </c>
    </row>
    <row r="3626" spans="1:17" s="94" customFormat="1" ht="30" x14ac:dyDescent="0.25">
      <c r="A3626" s="276"/>
      <c r="B3626" s="279"/>
      <c r="C3626" s="269"/>
      <c r="D3626" s="208" t="s">
        <v>108</v>
      </c>
      <c r="E3626" s="96" t="s">
        <v>26</v>
      </c>
      <c r="F3626" s="206" t="s">
        <v>26</v>
      </c>
      <c r="G3626" s="168">
        <f>MROUND(H3626*K3626*I3626/L3626,0.00000001)</f>
        <v>1.0827600000000001E-3</v>
      </c>
      <c r="H3626" s="182">
        <v>1</v>
      </c>
      <c r="I3626" s="176">
        <f t="shared" si="449"/>
        <v>9.0230000000000009E-5</v>
      </c>
      <c r="J3626" s="182"/>
      <c r="K3626" s="184">
        <v>12</v>
      </c>
      <c r="L3626" s="184">
        <f>'норма часов'!$H$12</f>
        <v>1</v>
      </c>
      <c r="M3626" s="178" t="str">
        <f>CONCATENATE(H3626," ",F3626," ","в мес.","*",K3626,"мес.","*",I3626,"/",L3626,"чел.")</f>
        <v>1 шт в мес.*12мес.*0,00009023/1чел.</v>
      </c>
      <c r="N3626" s="133">
        <f>N3056</f>
        <v>3023.6541666666667</v>
      </c>
      <c r="O3626" s="142">
        <f t="shared" si="452"/>
        <v>3.273892</v>
      </c>
      <c r="P3626" s="93"/>
      <c r="Q3626" s="93">
        <f t="shared" si="448"/>
        <v>3.273892</v>
      </c>
    </row>
    <row r="3627" spans="1:17" s="94" customFormat="1" ht="31.5" x14ac:dyDescent="0.25">
      <c r="A3627" s="276"/>
      <c r="B3627" s="279"/>
      <c r="C3627" s="269"/>
      <c r="D3627" s="211" t="s">
        <v>304</v>
      </c>
      <c r="E3627" s="96" t="s">
        <v>26</v>
      </c>
      <c r="F3627" s="206" t="s">
        <v>26</v>
      </c>
      <c r="G3627" s="168">
        <f>MROUND(H3627*K3627*I3627/L3627,0.00000001)</f>
        <v>6.40633E-3</v>
      </c>
      <c r="H3627" s="182">
        <f>H3247</f>
        <v>71</v>
      </c>
      <c r="I3627" s="176">
        <f t="shared" si="449"/>
        <v>9.0230000000000009E-5</v>
      </c>
      <c r="J3627" s="182"/>
      <c r="K3627" s="184">
        <v>1</v>
      </c>
      <c r="L3627" s="184">
        <f>'норма часов'!$H$12</f>
        <v>1</v>
      </c>
      <c r="M3627" s="178" t="str">
        <f>CONCATENATE(H3627," ",F3627," ","*",I3627,"/",L3627,"чел.")</f>
        <v>71 шт *0,00009023/1чел.</v>
      </c>
      <c r="N3627" s="133">
        <f>N3247</f>
        <v>948.59014084506896</v>
      </c>
      <c r="O3627" s="142">
        <f t="shared" si="452"/>
        <v>6.076981</v>
      </c>
      <c r="P3627" s="93"/>
      <c r="Q3627" s="93">
        <f t="shared" si="448"/>
        <v>6.076981</v>
      </c>
    </row>
    <row r="3628" spans="1:17" s="94" customFormat="1" ht="60" x14ac:dyDescent="0.25">
      <c r="A3628" s="276"/>
      <c r="B3628" s="279"/>
      <c r="C3628" s="269"/>
      <c r="D3628" s="208" t="s">
        <v>31</v>
      </c>
      <c r="E3628" s="96" t="s">
        <v>46</v>
      </c>
      <c r="F3628" s="206" t="s">
        <v>26</v>
      </c>
      <c r="G3628" s="168">
        <f>MROUND(H3628*K3628*I3628/L3628,0.00000001)</f>
        <v>7.9402399999999995E-3</v>
      </c>
      <c r="H3628" s="182">
        <f>H3438</f>
        <v>44</v>
      </c>
      <c r="I3628" s="176">
        <f t="shared" si="449"/>
        <v>9.0230000000000009E-5</v>
      </c>
      <c r="J3628" s="182"/>
      <c r="K3628" s="184">
        <v>2</v>
      </c>
      <c r="L3628" s="184">
        <f>'норма часов'!$H$12</f>
        <v>1</v>
      </c>
      <c r="M3628" s="178" t="str">
        <f>CONCATENATE(H3628," ",F3628," ","*",I3628,"/",L3628,"чел.")</f>
        <v>44 шт *0,00009023/1чел.</v>
      </c>
      <c r="N3628" s="133">
        <f>N3438</f>
        <v>5125.3856818181812</v>
      </c>
      <c r="O3628" s="142">
        <f t="shared" si="452"/>
        <v>40.696791999999995</v>
      </c>
      <c r="P3628" s="93"/>
      <c r="Q3628" s="93">
        <f t="shared" si="448"/>
        <v>40.696791999999995</v>
      </c>
    </row>
    <row r="3629" spans="1:17" s="94" customFormat="1" ht="30" x14ac:dyDescent="0.25">
      <c r="A3629" s="276"/>
      <c r="B3629" s="279"/>
      <c r="C3629" s="269"/>
      <c r="D3629" s="208" t="s">
        <v>109</v>
      </c>
      <c r="E3629" s="96" t="s">
        <v>45</v>
      </c>
      <c r="F3629" s="206" t="s">
        <v>211</v>
      </c>
      <c r="G3629" s="168">
        <f>MROUND(H3629*K3629*I3629/L3629,0.00000001)</f>
        <v>1.8046000000000002E-4</v>
      </c>
      <c r="H3629" s="182">
        <v>1</v>
      </c>
      <c r="I3629" s="176">
        <f t="shared" si="449"/>
        <v>9.0230000000000009E-5</v>
      </c>
      <c r="J3629" s="182"/>
      <c r="K3629" s="184">
        <v>2</v>
      </c>
      <c r="L3629" s="184">
        <f>'норма часов'!$H$12</f>
        <v>1</v>
      </c>
      <c r="M3629" s="178" t="str">
        <f>CONCATENATE(H3629," ",F3629," ","в мес.","*",K3629,"*",I3629,"/",L3629,"чел.")</f>
        <v>1  система(2 раза в год (зима, лето) в мес.*2*0,00009023/1чел.</v>
      </c>
      <c r="N3629" s="133">
        <f t="shared" ref="N3629:N3638" si="453">N3059</f>
        <v>9753.27</v>
      </c>
      <c r="O3629" s="142">
        <f t="shared" si="452"/>
        <v>1.7600749999999998</v>
      </c>
      <c r="P3629" s="93"/>
      <c r="Q3629" s="93">
        <f t="shared" si="448"/>
        <v>1.7600749999999998</v>
      </c>
    </row>
    <row r="3630" spans="1:17" s="94" customFormat="1" ht="45" x14ac:dyDescent="0.25">
      <c r="A3630" s="276"/>
      <c r="B3630" s="279"/>
      <c r="C3630" s="269"/>
      <c r="D3630" s="208" t="s">
        <v>110</v>
      </c>
      <c r="E3630" s="96" t="s">
        <v>48</v>
      </c>
      <c r="F3630" s="206" t="s">
        <v>26</v>
      </c>
      <c r="G3630" s="168">
        <f>MROUND(H3630*K3630*I3630/L3630,0.000001)</f>
        <v>2.797E-3</v>
      </c>
      <c r="H3630" s="182">
        <f>H3250</f>
        <v>31</v>
      </c>
      <c r="I3630" s="176">
        <f t="shared" si="449"/>
        <v>9.0230000000000009E-5</v>
      </c>
      <c r="J3630" s="182"/>
      <c r="K3630" s="184">
        <v>1</v>
      </c>
      <c r="L3630" s="184">
        <f>'норма часов'!$H$12</f>
        <v>1</v>
      </c>
      <c r="M3630" s="178" t="str">
        <f>CONCATENATE(H3630," ",F3630," ","*",I3630,"/",L3630,"чел.")</f>
        <v>31 шт *0,00009023/1чел.</v>
      </c>
      <c r="N3630" s="133">
        <f t="shared" si="453"/>
        <v>13392.040967741937</v>
      </c>
      <c r="O3630" s="142">
        <f t="shared" si="452"/>
        <v>37.457538999999997</v>
      </c>
      <c r="P3630" s="93"/>
      <c r="Q3630" s="93">
        <f t="shared" si="448"/>
        <v>37.457538999999997</v>
      </c>
    </row>
    <row r="3631" spans="1:17" s="94" customFormat="1" x14ac:dyDescent="0.25">
      <c r="A3631" s="276"/>
      <c r="B3631" s="279"/>
      <c r="C3631" s="269"/>
      <c r="D3631" s="208" t="s">
        <v>111</v>
      </c>
      <c r="E3631" s="96" t="s">
        <v>48</v>
      </c>
      <c r="F3631" s="206" t="s">
        <v>26</v>
      </c>
      <c r="G3631" s="168">
        <f>MROUND(H3631*K3631*I3631/L3631,0.000000001)</f>
        <v>2.9775900000000001E-2</v>
      </c>
      <c r="H3631" s="182">
        <f>H3156</f>
        <v>330</v>
      </c>
      <c r="I3631" s="176">
        <f t="shared" si="449"/>
        <v>9.0230000000000009E-5</v>
      </c>
      <c r="J3631" s="182"/>
      <c r="K3631" s="184">
        <v>1</v>
      </c>
      <c r="L3631" s="184">
        <f>'норма часов'!$H$12</f>
        <v>1</v>
      </c>
      <c r="M3631" s="178" t="str">
        <f>CONCATENATE(H3631," ",F3631," ","*",I3631,"/",L3631,"чел.")</f>
        <v>330 шт *0,00009023/1чел.</v>
      </c>
      <c r="N3631" s="133">
        <f t="shared" si="453"/>
        <v>17624.491333333328</v>
      </c>
      <c r="O3631" s="142">
        <f t="shared" si="452"/>
        <v>524.78509099999997</v>
      </c>
      <c r="P3631" s="93"/>
      <c r="Q3631" s="93">
        <f t="shared" si="448"/>
        <v>524.78509099999997</v>
      </c>
    </row>
    <row r="3632" spans="1:17" s="94" customFormat="1" ht="45" x14ac:dyDescent="0.25">
      <c r="A3632" s="276"/>
      <c r="B3632" s="279"/>
      <c r="C3632" s="269"/>
      <c r="D3632" s="208" t="s">
        <v>112</v>
      </c>
      <c r="E3632" s="96" t="s">
        <v>20</v>
      </c>
      <c r="F3632" s="96" t="s">
        <v>209</v>
      </c>
      <c r="G3632" s="168">
        <f t="shared" ref="G3632:G3637" si="454">MROUND(H3632*K3632*I3632/L3632,0.00000001)</f>
        <v>1.3173580000000001E-2</v>
      </c>
      <c r="H3632" s="182">
        <f>H3252</f>
        <v>73</v>
      </c>
      <c r="I3632" s="176">
        <f t="shared" si="449"/>
        <v>9.0230000000000009E-5</v>
      </c>
      <c r="J3632" s="182"/>
      <c r="K3632" s="184">
        <v>2</v>
      </c>
      <c r="L3632" s="184">
        <f>'норма часов'!$H$12</f>
        <v>1</v>
      </c>
      <c r="M3632" s="178" t="str">
        <f>CONCATENATE(H3632," ",F3632," ","*",I3632,"/",L3632,"чел.")</f>
        <v>73 м2 (обрабатываемая площадь) *0,00009023/1чел.</v>
      </c>
      <c r="N3632" s="133">
        <f t="shared" si="453"/>
        <v>5928.7278082191779</v>
      </c>
      <c r="O3632" s="142">
        <f t="shared" si="452"/>
        <v>78.10257</v>
      </c>
      <c r="P3632" s="93"/>
      <c r="Q3632" s="93">
        <f t="shared" si="448"/>
        <v>78.10257</v>
      </c>
    </row>
    <row r="3633" spans="1:17" s="94" customFormat="1" ht="30" x14ac:dyDescent="0.25">
      <c r="A3633" s="276"/>
      <c r="B3633" s="279"/>
      <c r="C3633" s="269"/>
      <c r="D3633" s="208" t="s">
        <v>32</v>
      </c>
      <c r="E3633" s="96" t="s">
        <v>79</v>
      </c>
      <c r="F3633" s="206" t="s">
        <v>212</v>
      </c>
      <c r="G3633" s="168">
        <f t="shared" si="454"/>
        <v>6.40633E-3</v>
      </c>
      <c r="H3633" s="182">
        <f>H3063</f>
        <v>71</v>
      </c>
      <c r="I3633" s="176">
        <f t="shared" si="449"/>
        <v>9.0230000000000009E-5</v>
      </c>
      <c r="J3633" s="182"/>
      <c r="K3633" s="184">
        <v>1</v>
      </c>
      <c r="L3633" s="184">
        <f>'норма часов'!$H$12</f>
        <v>1</v>
      </c>
      <c r="M3633" s="178" t="str">
        <f>CONCATENATE(H3633," ",F3633," ","*",I3633,"/",L3633,"чел.")</f>
        <v>71 замеров(потребность) *0,00009023/1чел.</v>
      </c>
      <c r="N3633" s="133">
        <f t="shared" si="453"/>
        <v>12525.485211267594</v>
      </c>
      <c r="O3633" s="142">
        <f t="shared" si="452"/>
        <v>80.242391999999995</v>
      </c>
      <c r="P3633" s="93"/>
      <c r="Q3633" s="93">
        <f t="shared" si="448"/>
        <v>80.242391999999995</v>
      </c>
    </row>
    <row r="3634" spans="1:17" s="94" customFormat="1" ht="30" x14ac:dyDescent="0.25">
      <c r="A3634" s="276"/>
      <c r="B3634" s="279"/>
      <c r="C3634" s="269"/>
      <c r="D3634" s="208" t="s">
        <v>113</v>
      </c>
      <c r="E3634" s="96" t="s">
        <v>48</v>
      </c>
      <c r="F3634" s="206" t="s">
        <v>26</v>
      </c>
      <c r="G3634" s="168">
        <f t="shared" si="454"/>
        <v>3.7896600000000003E-2</v>
      </c>
      <c r="H3634" s="182">
        <f>H3159</f>
        <v>35</v>
      </c>
      <c r="I3634" s="176">
        <f t="shared" si="449"/>
        <v>9.0230000000000009E-5</v>
      </c>
      <c r="J3634" s="182"/>
      <c r="K3634" s="184">
        <v>12</v>
      </c>
      <c r="L3634" s="184">
        <f>'норма часов'!$H$12</f>
        <v>1</v>
      </c>
      <c r="M3634" s="178" t="str">
        <f>CONCATENATE(H3634," ",F3634," ","в мес.","*",K3634,"мес.","*",I3634,"/",L3634,"чел.")</f>
        <v>35 шт в мес.*12мес.*0,00009023/1чел.</v>
      </c>
      <c r="N3634" s="133">
        <f t="shared" si="453"/>
        <v>3127.7868809523811</v>
      </c>
      <c r="O3634" s="142">
        <f t="shared" si="452"/>
        <v>118.532488</v>
      </c>
      <c r="P3634" s="93"/>
      <c r="Q3634" s="93">
        <f t="shared" si="448"/>
        <v>118.532488</v>
      </c>
    </row>
    <row r="3635" spans="1:17" s="94" customFormat="1" x14ac:dyDescent="0.25">
      <c r="A3635" s="276"/>
      <c r="B3635" s="279"/>
      <c r="C3635" s="269"/>
      <c r="D3635" s="166" t="s">
        <v>25</v>
      </c>
      <c r="E3635" s="96" t="s">
        <v>26</v>
      </c>
      <c r="F3635" s="206" t="s">
        <v>26</v>
      </c>
      <c r="G3635" s="168">
        <f t="shared" si="454"/>
        <v>5.3777079999999998E-2</v>
      </c>
      <c r="H3635" s="182">
        <f>H3065</f>
        <v>596</v>
      </c>
      <c r="I3635" s="176">
        <f t="shared" si="449"/>
        <v>9.0230000000000009E-5</v>
      </c>
      <c r="J3635" s="182"/>
      <c r="K3635" s="184">
        <v>1</v>
      </c>
      <c r="L3635" s="184">
        <f>'норма часов'!$H$12</f>
        <v>1</v>
      </c>
      <c r="M3635" s="178" t="str">
        <f>CONCATENATE(H3635," ",F3635," ","*",I3635,"/",L3635,"чел.")</f>
        <v>596 шт *0,00009023/1чел.</v>
      </c>
      <c r="N3635" s="133">
        <f t="shared" si="453"/>
        <v>434.51181208053686</v>
      </c>
      <c r="O3635" s="142">
        <f t="shared" si="452"/>
        <v>23.366775999999998</v>
      </c>
      <c r="P3635" s="93"/>
      <c r="Q3635" s="93">
        <f t="shared" si="448"/>
        <v>23.366775999999998</v>
      </c>
    </row>
    <row r="3636" spans="1:17" s="94" customFormat="1" ht="30" x14ac:dyDescent="0.25">
      <c r="A3636" s="276"/>
      <c r="B3636" s="279"/>
      <c r="C3636" s="269"/>
      <c r="D3636" s="208" t="s">
        <v>80</v>
      </c>
      <c r="E3636" s="96" t="s">
        <v>81</v>
      </c>
      <c r="F3636" s="206" t="s">
        <v>213</v>
      </c>
      <c r="G3636" s="168">
        <f t="shared" si="454"/>
        <v>6.40633E-3</v>
      </c>
      <c r="H3636" s="182">
        <f>H3066</f>
        <v>71</v>
      </c>
      <c r="I3636" s="176">
        <f>I3634</f>
        <v>9.0230000000000009E-5</v>
      </c>
      <c r="J3636" s="182"/>
      <c r="K3636" s="184">
        <v>1</v>
      </c>
      <c r="L3636" s="184">
        <f>'норма часов'!$H$12</f>
        <v>1</v>
      </c>
      <c r="M3636" s="178" t="str">
        <f>CONCATENATE(H3636," ",F3636," ","*",I3636,"/",L3636,"чел.")</f>
        <v>71 отключений(потребность) *0,00009023/1чел.</v>
      </c>
      <c r="N3636" s="133">
        <f t="shared" si="453"/>
        <v>5335.8598591549217</v>
      </c>
      <c r="O3636" s="142">
        <f t="shared" si="452"/>
        <v>34.183278999999999</v>
      </c>
      <c r="P3636" s="93"/>
      <c r="Q3636" s="93">
        <f t="shared" si="448"/>
        <v>34.183278999999999</v>
      </c>
    </row>
    <row r="3637" spans="1:17" s="94" customFormat="1" ht="47.25" x14ac:dyDescent="0.25">
      <c r="A3637" s="276"/>
      <c r="B3637" s="279"/>
      <c r="C3637" s="269"/>
      <c r="D3637" s="211" t="s">
        <v>305</v>
      </c>
      <c r="E3637" s="96" t="s">
        <v>28</v>
      </c>
      <c r="F3637" s="206" t="s">
        <v>312</v>
      </c>
      <c r="G3637" s="168">
        <f t="shared" si="454"/>
        <v>1.281266E-2</v>
      </c>
      <c r="H3637" s="182">
        <f>H3067</f>
        <v>71</v>
      </c>
      <c r="I3637" s="176">
        <f>I3635</f>
        <v>9.0230000000000009E-5</v>
      </c>
      <c r="J3637" s="182"/>
      <c r="K3637" s="184">
        <v>2</v>
      </c>
      <c r="L3637" s="184">
        <f>'норма часов'!$H$12</f>
        <v>1</v>
      </c>
      <c r="M3637" s="178" t="str">
        <f>CONCATENATE(H3637," ",F3637," ","*",I3637,"/",L3637,"чел.")</f>
        <v>71 устройство *0,00009023/1чел.</v>
      </c>
      <c r="N3637" s="133">
        <f t="shared" si="453"/>
        <v>2964.3649999999984</v>
      </c>
      <c r="O3637" s="142">
        <f t="shared" si="452"/>
        <v>37.981400999999998</v>
      </c>
      <c r="P3637" s="93"/>
      <c r="Q3637" s="93">
        <f t="shared" si="448"/>
        <v>37.981400999999998</v>
      </c>
    </row>
    <row r="3638" spans="1:17" s="94" customFormat="1" ht="32.25" customHeight="1" x14ac:dyDescent="0.25">
      <c r="A3638" s="276"/>
      <c r="B3638" s="279"/>
      <c r="C3638" s="269"/>
      <c r="D3638" s="211" t="s">
        <v>306</v>
      </c>
      <c r="E3638" s="96" t="s">
        <v>26</v>
      </c>
      <c r="F3638" s="206" t="s">
        <v>26</v>
      </c>
      <c r="G3638" s="168">
        <f>MROUND(H3638*K3638*I3638/L3638,0.0000000001)</f>
        <v>6.40633E-3</v>
      </c>
      <c r="H3638" s="182">
        <f>H3068</f>
        <v>71</v>
      </c>
      <c r="I3638" s="176">
        <f>I3636</f>
        <v>9.0230000000000009E-5</v>
      </c>
      <c r="J3638" s="182"/>
      <c r="K3638" s="184">
        <v>1</v>
      </c>
      <c r="L3638" s="184">
        <f>'норма часов'!$H$12</f>
        <v>1</v>
      </c>
      <c r="M3638" s="178" t="str">
        <f>CONCATENATE(H3638," ",F3638," ","*",I3638,"/",L3638,"чел.")</f>
        <v>71 шт *0,00009023/1чел.</v>
      </c>
      <c r="N3638" s="133">
        <f t="shared" si="453"/>
        <v>6640.1699999999964</v>
      </c>
      <c r="O3638" s="142">
        <f t="shared" si="452"/>
        <v>42.539119999999997</v>
      </c>
      <c r="P3638" s="93"/>
      <c r="Q3638" s="93">
        <f t="shared" ref="Q3638:Q3703" si="455">O3638*L3638</f>
        <v>42.539119999999997</v>
      </c>
    </row>
    <row r="3639" spans="1:17" s="94" customFormat="1" ht="31.5" x14ac:dyDescent="0.25">
      <c r="A3639" s="276"/>
      <c r="B3639" s="279"/>
      <c r="C3639" s="269"/>
      <c r="D3639" s="209" t="s">
        <v>307</v>
      </c>
      <c r="E3639" s="96" t="s">
        <v>26</v>
      </c>
      <c r="F3639" s="206" t="s">
        <v>26</v>
      </c>
      <c r="G3639" s="168">
        <f>MROUND(H3639*K3639*I3639/L3639,0.00000001)</f>
        <v>6.40633E-3</v>
      </c>
      <c r="H3639" s="182">
        <f>$H$1605</f>
        <v>71</v>
      </c>
      <c r="I3639" s="176">
        <f>I3634</f>
        <v>9.0230000000000009E-5</v>
      </c>
      <c r="J3639" s="182"/>
      <c r="K3639" s="184">
        <v>1</v>
      </c>
      <c r="L3639" s="184">
        <f>'норма часов'!$H$12</f>
        <v>1</v>
      </c>
      <c r="M3639" s="178" t="str">
        <f>CONCATENATE(H3639," ",F3639," ","в мес.","*",K3639,"мес.","*",I3639,"/",L3639,"чел.")</f>
        <v>71 шт в мес.*1мес.*0,00009023/1чел.</v>
      </c>
      <c r="N3639" s="133">
        <f>$N$3069</f>
        <v>11976.029859154949</v>
      </c>
      <c r="O3639" s="142">
        <f t="shared" si="452"/>
        <v>76.722398999999996</v>
      </c>
      <c r="P3639" s="93"/>
      <c r="Q3639" s="93">
        <f t="shared" si="455"/>
        <v>76.722398999999996</v>
      </c>
    </row>
    <row r="3640" spans="1:17" s="94" customFormat="1" ht="63" x14ac:dyDescent="0.25">
      <c r="A3640" s="276"/>
      <c r="B3640" s="279"/>
      <c r="C3640" s="269"/>
      <c r="D3640" s="211" t="s">
        <v>308</v>
      </c>
      <c r="E3640" s="96" t="s">
        <v>26</v>
      </c>
      <c r="F3640" s="206" t="s">
        <v>26</v>
      </c>
      <c r="G3640" s="168">
        <f>MROUND(H3640*K3640*I3640/L3640,0.00000001)</f>
        <v>9.0230000000000009E-5</v>
      </c>
      <c r="H3640" s="182">
        <f>$H$3070</f>
        <v>1</v>
      </c>
      <c r="I3640" s="176">
        <f>I3635</f>
        <v>9.0230000000000009E-5</v>
      </c>
      <c r="J3640" s="182"/>
      <c r="K3640" s="184">
        <v>1</v>
      </c>
      <c r="L3640" s="184">
        <f>'норма часов'!$H$12</f>
        <v>1</v>
      </c>
      <c r="M3640" s="178" t="str">
        <f>CONCATENATE(H3640," ",F3640," ","в год","*",K3640," раз в год","*",I3640,"/",L3640,"чел.")</f>
        <v>1 шт в год*1 раз в год*0,00009023/1чел.</v>
      </c>
      <c r="N3640" s="133">
        <f>$N$3070</f>
        <v>35572.370000000003</v>
      </c>
      <c r="O3640" s="142">
        <f t="shared" si="452"/>
        <v>3.209695</v>
      </c>
      <c r="P3640" s="93"/>
      <c r="Q3640" s="93">
        <f t="shared" si="455"/>
        <v>3.209695</v>
      </c>
    </row>
    <row r="3641" spans="1:17" s="94" customFormat="1" ht="45" x14ac:dyDescent="0.25">
      <c r="A3641" s="276"/>
      <c r="B3641" s="279"/>
      <c r="C3641" s="269"/>
      <c r="D3641" s="208" t="s">
        <v>33</v>
      </c>
      <c r="E3641" s="96" t="s">
        <v>28</v>
      </c>
      <c r="F3641" s="206" t="s">
        <v>26</v>
      </c>
      <c r="G3641" s="168">
        <f>MROUND(H3641*K3641*I3641/L3641,0.00000001)</f>
        <v>7.6875960000000007E-2</v>
      </c>
      <c r="H3641" s="182">
        <f>H3261</f>
        <v>71</v>
      </c>
      <c r="I3641" s="176">
        <f>I3637</f>
        <v>9.0230000000000009E-5</v>
      </c>
      <c r="J3641" s="182"/>
      <c r="K3641" s="184">
        <v>12</v>
      </c>
      <c r="L3641" s="184">
        <f>'норма часов'!$H$12</f>
        <v>1</v>
      </c>
      <c r="M3641" s="178" t="str">
        <f>CONCATENATE(H3641," ",F3641," ","в мес.","*",K3641,"мес.","*",I3641,"/",L3641,"чел.")</f>
        <v>71 шт в мес.*12мес.*0,00009023/1чел.</v>
      </c>
      <c r="N3641" s="133">
        <f>N3261</f>
        <v>2608.6424999999977</v>
      </c>
      <c r="O3641" s="142">
        <f t="shared" si="452"/>
        <v>200.54189599999998</v>
      </c>
      <c r="P3641" s="93"/>
      <c r="Q3641" s="93">
        <f t="shared" si="455"/>
        <v>200.54189599999998</v>
      </c>
    </row>
    <row r="3642" spans="1:17" s="94" customFormat="1" ht="28.5" x14ac:dyDescent="0.25">
      <c r="A3642" s="276"/>
      <c r="B3642" s="279"/>
      <c r="C3642" s="201" t="s">
        <v>256</v>
      </c>
      <c r="D3642" s="208"/>
      <c r="E3642" s="96"/>
      <c r="F3642" s="206"/>
      <c r="G3642" s="168"/>
      <c r="H3642" s="182"/>
      <c r="I3642" s="176"/>
      <c r="J3642" s="182"/>
      <c r="K3642" s="184"/>
      <c r="L3642" s="184"/>
      <c r="M3642" s="178"/>
      <c r="N3642" s="139"/>
      <c r="O3642" s="140">
        <f>SUM(O3621:O3641)</f>
        <v>2079.5322490000003</v>
      </c>
      <c r="P3642" s="93"/>
      <c r="Q3642" s="93">
        <f t="shared" si="455"/>
        <v>0</v>
      </c>
    </row>
    <row r="3643" spans="1:17" s="94" customFormat="1" x14ac:dyDescent="0.25">
      <c r="A3643" s="276"/>
      <c r="B3643" s="279"/>
      <c r="C3643" s="198" t="s">
        <v>65</v>
      </c>
      <c r="D3643" s="208" t="s">
        <v>115</v>
      </c>
      <c r="E3643" s="96" t="s">
        <v>116</v>
      </c>
      <c r="F3643" s="206" t="s">
        <v>214</v>
      </c>
      <c r="G3643" s="168">
        <f>MROUND(H3643*K3643*I3643/L3643,0.0000000001)</f>
        <v>6.40633E-3</v>
      </c>
      <c r="H3643" s="182">
        <f t="shared" ref="H3643:H3648" si="456">H3073</f>
        <v>71</v>
      </c>
      <c r="I3643" s="176">
        <f>I3641</f>
        <v>9.0230000000000009E-5</v>
      </c>
      <c r="J3643" s="182"/>
      <c r="K3643" s="184">
        <v>1</v>
      </c>
      <c r="L3643" s="184">
        <f>'норма часов'!$H$12</f>
        <v>1</v>
      </c>
      <c r="M3643" s="178" t="str">
        <f>CONCATENATE(H3643," ",F3643," ","*",I3643,"/",L3643,"чел.")</f>
        <v>71 учреждений *0,00009023/1чел.</v>
      </c>
      <c r="N3643" s="133">
        <f>N3073</f>
        <v>61698.591549295772</v>
      </c>
      <c r="O3643" s="142">
        <f t="shared" ref="O3643:O3657" si="457">MROUND(G3643*N3643,0.000001)</f>
        <v>395.26153799999997</v>
      </c>
      <c r="P3643" s="93"/>
      <c r="Q3643" s="93">
        <f t="shared" si="455"/>
        <v>395.26153799999997</v>
      </c>
    </row>
    <row r="3644" spans="1:17" s="94" customFormat="1" x14ac:dyDescent="0.25">
      <c r="A3644" s="276"/>
      <c r="B3644" s="279"/>
      <c r="C3644" s="269" t="s">
        <v>66</v>
      </c>
      <c r="D3644" s="208" t="s">
        <v>34</v>
      </c>
      <c r="E3644" s="96" t="s">
        <v>47</v>
      </c>
      <c r="F3644" s="206" t="s">
        <v>215</v>
      </c>
      <c r="G3644" s="168">
        <f t="shared" ref="G3644:G3650" si="458">MROUND(H3644*K3644*I3644/L3644,0.00000001)</f>
        <v>7.6875960000000007E-2</v>
      </c>
      <c r="H3644" s="182">
        <f t="shared" si="456"/>
        <v>71</v>
      </c>
      <c r="I3644" s="176">
        <f t="shared" si="449"/>
        <v>9.0230000000000009E-5</v>
      </c>
      <c r="J3644" s="182"/>
      <c r="K3644" s="184">
        <v>12</v>
      </c>
      <c r="L3644" s="184">
        <f>'норма часов'!$H$12</f>
        <v>1</v>
      </c>
      <c r="M3644" s="178" t="str">
        <f>CONCATENATE(H3644," ",F3644," ","в мес.","*",K3644,"мес.","*",I3644,"/",L3644,"чел.")</f>
        <v>71 зданий в мес.*12мес.*0,00009023/1чел.</v>
      </c>
      <c r="N3644" s="133">
        <f>N3074</f>
        <v>5107.0066549295807</v>
      </c>
      <c r="O3644" s="142">
        <f t="shared" si="457"/>
        <v>392.60603900000001</v>
      </c>
      <c r="P3644" s="93"/>
      <c r="Q3644" s="93">
        <f t="shared" si="455"/>
        <v>392.60603900000001</v>
      </c>
    </row>
    <row r="3645" spans="1:17" s="94" customFormat="1" x14ac:dyDescent="0.25">
      <c r="A3645" s="276"/>
      <c r="B3645" s="279"/>
      <c r="C3645" s="269"/>
      <c r="D3645" s="208" t="s">
        <v>117</v>
      </c>
      <c r="E3645" s="96" t="s">
        <v>19</v>
      </c>
      <c r="F3645" s="206" t="s">
        <v>216</v>
      </c>
      <c r="G3645" s="168">
        <f t="shared" si="458"/>
        <v>0.22449224000000001</v>
      </c>
      <c r="H3645" s="182">
        <f t="shared" si="456"/>
        <v>2488</v>
      </c>
      <c r="I3645" s="176">
        <f t="shared" si="449"/>
        <v>9.0230000000000009E-5</v>
      </c>
      <c r="J3645" s="182"/>
      <c r="K3645" s="184">
        <v>1</v>
      </c>
      <c r="L3645" s="184">
        <f>'норма часов'!$H$12</f>
        <v>1</v>
      </c>
      <c r="M3645" s="178" t="str">
        <f>CONCATENATE(H3645," ",F3645," ","*",I3645,"/",L3645,"чел.")</f>
        <v>2488 чел. в год *0,00009023/1чел.</v>
      </c>
      <c r="N3645" s="133">
        <f>N3075</f>
        <v>2015.7675361736331</v>
      </c>
      <c r="O3645" s="142">
        <f t="shared" si="457"/>
        <v>452.52416999999997</v>
      </c>
      <c r="P3645" s="93"/>
      <c r="Q3645" s="93">
        <f t="shared" si="455"/>
        <v>452.52416999999997</v>
      </c>
    </row>
    <row r="3646" spans="1:17" s="94" customFormat="1" ht="30" x14ac:dyDescent="0.25">
      <c r="A3646" s="276"/>
      <c r="B3646" s="279"/>
      <c r="C3646" s="269"/>
      <c r="D3646" s="208" t="s">
        <v>39</v>
      </c>
      <c r="E3646" s="96" t="s">
        <v>44</v>
      </c>
      <c r="F3646" s="206" t="s">
        <v>217</v>
      </c>
      <c r="G3646" s="168">
        <f t="shared" si="458"/>
        <v>6.3160999999999998E-3</v>
      </c>
      <c r="H3646" s="182">
        <f t="shared" si="456"/>
        <v>70</v>
      </c>
      <c r="I3646" s="176">
        <f t="shared" ref="I3646:I3662" si="459">I3645</f>
        <v>9.0230000000000009E-5</v>
      </c>
      <c r="J3646" s="182"/>
      <c r="K3646" s="184">
        <v>1</v>
      </c>
      <c r="L3646" s="184">
        <f>'норма часов'!$H$12</f>
        <v>1</v>
      </c>
      <c r="M3646" s="178" t="str">
        <f>CONCATENATE(H3646," ",F3646," (по 1 ЭЦП на 1 учреждение. Срок сертификата ЭЦП 1 год) ","*",I3646,"/",L3646,"чел.")</f>
        <v>70 ЭЦП (по 1 ЭЦП на 1 учреждение. Срок сертификата ЭЦП 1 год) *0,00009023/1чел.</v>
      </c>
      <c r="N3646" s="133">
        <f>N3076</f>
        <v>8423.5399999999972</v>
      </c>
      <c r="O3646" s="142">
        <f t="shared" si="457"/>
        <v>53.203921000000001</v>
      </c>
      <c r="P3646" s="93"/>
      <c r="Q3646" s="93">
        <f t="shared" si="455"/>
        <v>53.203921000000001</v>
      </c>
    </row>
    <row r="3647" spans="1:17" s="94" customFormat="1" ht="30" x14ac:dyDescent="0.25">
      <c r="A3647" s="276"/>
      <c r="B3647" s="279"/>
      <c r="C3647" s="269"/>
      <c r="D3647" s="208" t="s">
        <v>37</v>
      </c>
      <c r="E3647" s="96" t="s">
        <v>42</v>
      </c>
      <c r="F3647" s="206" t="s">
        <v>218</v>
      </c>
      <c r="G3647" s="168">
        <f t="shared" si="458"/>
        <v>6.3160999999999998E-3</v>
      </c>
      <c r="H3647" s="182">
        <f t="shared" si="456"/>
        <v>70</v>
      </c>
      <c r="I3647" s="176">
        <f t="shared" si="459"/>
        <v>9.0230000000000009E-5</v>
      </c>
      <c r="J3647" s="182"/>
      <c r="K3647" s="184">
        <v>1</v>
      </c>
      <c r="L3647" s="184">
        <f>'норма часов'!$H$12</f>
        <v>1</v>
      </c>
      <c r="M3647" s="178" t="str">
        <f>CONCATENATE(H3647," ",F3647," (по 1 отчету на 1 учреждение) ","*",I3647,"/",L3647,"чел.")</f>
        <v>70 отчетов (по 1 отчету на 1 учреждение) *0,00009023/1чел.</v>
      </c>
      <c r="N3647" s="133">
        <f>N3457</f>
        <v>7114.4699999999866</v>
      </c>
      <c r="O3647" s="142">
        <f t="shared" si="457"/>
        <v>44.935704000000001</v>
      </c>
      <c r="P3647" s="93"/>
      <c r="Q3647" s="93">
        <f t="shared" si="455"/>
        <v>44.935704000000001</v>
      </c>
    </row>
    <row r="3648" spans="1:17" s="94" customFormat="1" ht="30" x14ac:dyDescent="0.25">
      <c r="A3648" s="276"/>
      <c r="B3648" s="279"/>
      <c r="C3648" s="269"/>
      <c r="D3648" s="208" t="s">
        <v>38</v>
      </c>
      <c r="E3648" s="96" t="s">
        <v>43</v>
      </c>
      <c r="F3648" s="206" t="s">
        <v>219</v>
      </c>
      <c r="G3648" s="168">
        <f t="shared" si="458"/>
        <v>3.302418E-2</v>
      </c>
      <c r="H3648" s="182">
        <f t="shared" si="456"/>
        <v>366</v>
      </c>
      <c r="I3648" s="176">
        <f t="shared" si="459"/>
        <v>9.0230000000000009E-5</v>
      </c>
      <c r="J3648" s="182"/>
      <c r="K3648" s="184">
        <v>1</v>
      </c>
      <c r="L3648" s="184">
        <f>'норма часов'!$H$12</f>
        <v>1</v>
      </c>
      <c r="M3648" s="178" t="str">
        <f>CONCATENATE(H3648," ",F3648," (заявленная потребность руководителями учреждений) ","*",I3648,"/",L3648,"чел.")</f>
        <v>366 мест (заявленная потребность руководителями учреждений) *0,00009023/1чел.</v>
      </c>
      <c r="N3648" s="133">
        <f>N3078</f>
        <v>1185.7457103825129</v>
      </c>
      <c r="O3648" s="142">
        <f t="shared" si="457"/>
        <v>39.158279999999998</v>
      </c>
      <c r="P3648" s="93"/>
      <c r="Q3648" s="93">
        <f t="shared" si="455"/>
        <v>39.158279999999998</v>
      </c>
    </row>
    <row r="3649" spans="1:17" s="94" customFormat="1" x14ac:dyDescent="0.25">
      <c r="A3649" s="276"/>
      <c r="B3649" s="279"/>
      <c r="C3649" s="269"/>
      <c r="D3649" s="208" t="s">
        <v>118</v>
      </c>
      <c r="E3649" s="96" t="s">
        <v>19</v>
      </c>
      <c r="F3649" s="206" t="s">
        <v>19</v>
      </c>
      <c r="G3649" s="168">
        <f t="shared" si="458"/>
        <v>0.22449224000000001</v>
      </c>
      <c r="H3649" s="182">
        <f>H3554</f>
        <v>2488</v>
      </c>
      <c r="I3649" s="176">
        <f t="shared" si="459"/>
        <v>9.0230000000000009E-5</v>
      </c>
      <c r="J3649" s="182"/>
      <c r="K3649" s="184">
        <v>1</v>
      </c>
      <c r="L3649" s="184">
        <f>'норма часов'!$H$12</f>
        <v>1</v>
      </c>
      <c r="M3649" s="178" t="str">
        <f>CONCATENATE(H3649," ",F3649," ","*",I3649,"/",L3649,"чел.")</f>
        <v>2488 чел. *0,00009023/1чел.</v>
      </c>
      <c r="N3649" s="133">
        <f>N3079</f>
        <v>533.58550241157548</v>
      </c>
      <c r="O3649" s="142">
        <f t="shared" si="457"/>
        <v>119.785805</v>
      </c>
      <c r="P3649" s="93"/>
      <c r="Q3649" s="93">
        <f t="shared" si="455"/>
        <v>119.785805</v>
      </c>
    </row>
    <row r="3650" spans="1:17" s="94" customFormat="1" ht="30" x14ac:dyDescent="0.25">
      <c r="A3650" s="276"/>
      <c r="B3650" s="279"/>
      <c r="C3650" s="269"/>
      <c r="D3650" s="208" t="s">
        <v>35</v>
      </c>
      <c r="E3650" s="96" t="s">
        <v>19</v>
      </c>
      <c r="F3650" s="206" t="s">
        <v>19</v>
      </c>
      <c r="G3650" s="168">
        <f t="shared" si="458"/>
        <v>1.642186E-2</v>
      </c>
      <c r="H3650" s="182">
        <f t="shared" ref="H3650:H3655" si="460">H3080</f>
        <v>182</v>
      </c>
      <c r="I3650" s="176">
        <f t="shared" si="459"/>
        <v>9.0230000000000009E-5</v>
      </c>
      <c r="J3650" s="182"/>
      <c r="K3650" s="184">
        <v>1</v>
      </c>
      <c r="L3650" s="184">
        <f>'норма часов'!$H$12</f>
        <v>1</v>
      </c>
      <c r="M3650" s="178" t="str">
        <f>CONCATENATE(H3650," ",F3650," (заявленная потребность руководителями учреждений) ","*",I3650,"/",L3650,"чел.")</f>
        <v>182 чел. (заявленная потребность руководителями учреждений) *0,00009023/1чел.</v>
      </c>
      <c r="N3650" s="133">
        <f>N3080</f>
        <v>830.02208791208784</v>
      </c>
      <c r="O3650" s="142">
        <f t="shared" si="457"/>
        <v>13.630507</v>
      </c>
      <c r="P3650" s="93"/>
      <c r="Q3650" s="93">
        <f t="shared" si="455"/>
        <v>13.630507</v>
      </c>
    </row>
    <row r="3651" spans="1:17" s="94" customFormat="1" ht="30" x14ac:dyDescent="0.25">
      <c r="A3651" s="276"/>
      <c r="B3651" s="279"/>
      <c r="C3651" s="269"/>
      <c r="D3651" s="208" t="s">
        <v>36</v>
      </c>
      <c r="E3651" s="96" t="s">
        <v>19</v>
      </c>
      <c r="F3651" s="206" t="s">
        <v>19</v>
      </c>
      <c r="G3651" s="168">
        <f>MROUND(H3651*K3651*I3651/L3651,0.00000001)</f>
        <v>1.380519E-2</v>
      </c>
      <c r="H3651" s="182">
        <f t="shared" si="460"/>
        <v>153</v>
      </c>
      <c r="I3651" s="176">
        <f t="shared" si="459"/>
        <v>9.0230000000000009E-5</v>
      </c>
      <c r="J3651" s="182"/>
      <c r="K3651" s="184">
        <v>1</v>
      </c>
      <c r="L3651" s="184">
        <f>'норма часов'!$H$12</f>
        <v>1</v>
      </c>
      <c r="M3651" s="178" t="str">
        <f>CONCATENATE(H3651," ",F3651," (заявленная потребность руководителями учреждений) ","*",I3651,"/",L3651,"чел.")</f>
        <v>153 чел. (заявленная потребность руководителями учреждений) *0,00009023/1чел.</v>
      </c>
      <c r="N3651" s="133">
        <f>N3081</f>
        <v>1778.6194771241812</v>
      </c>
      <c r="O3651" s="142">
        <f t="shared" si="457"/>
        <v>24.554179999999999</v>
      </c>
      <c r="P3651" s="93"/>
      <c r="Q3651" s="93">
        <f t="shared" si="455"/>
        <v>24.554179999999999</v>
      </c>
    </row>
    <row r="3652" spans="1:17" s="94" customFormat="1" ht="30" x14ac:dyDescent="0.25">
      <c r="A3652" s="276"/>
      <c r="B3652" s="279"/>
      <c r="C3652" s="269"/>
      <c r="D3652" s="208" t="s">
        <v>119</v>
      </c>
      <c r="E3652" s="96" t="s">
        <v>19</v>
      </c>
      <c r="F3652" s="206" t="s">
        <v>19</v>
      </c>
      <c r="G3652" s="168">
        <f>MROUND(H3652*K3652*I3652/L3652,0.000001)</f>
        <v>1.0376E-2</v>
      </c>
      <c r="H3652" s="182">
        <f t="shared" si="460"/>
        <v>115</v>
      </c>
      <c r="I3652" s="176">
        <f t="shared" si="459"/>
        <v>9.0230000000000009E-5</v>
      </c>
      <c r="J3652" s="182"/>
      <c r="K3652" s="184">
        <v>1</v>
      </c>
      <c r="L3652" s="184">
        <f>'норма часов'!$H$12</f>
        <v>1</v>
      </c>
      <c r="M3652" s="178" t="str">
        <f>CONCATENATE(H3652," ",F3652," (заявленная потребность руководителями учреждений) ","*",I3652,"/",L3652,"чел.")</f>
        <v>115 чел. (заявленная потребность руководителями учреждений) *0,00009023/1чел.</v>
      </c>
      <c r="N3652" s="133">
        <f>N3082</f>
        <v>3794.3864347826106</v>
      </c>
      <c r="O3652" s="142">
        <f t="shared" si="457"/>
        <v>39.370553999999998</v>
      </c>
      <c r="P3652" s="93"/>
      <c r="Q3652" s="93">
        <f t="shared" si="455"/>
        <v>39.370553999999998</v>
      </c>
    </row>
    <row r="3653" spans="1:17" s="94" customFormat="1" ht="31.5" x14ac:dyDescent="0.25">
      <c r="A3653" s="276"/>
      <c r="B3653" s="279"/>
      <c r="C3653" s="269"/>
      <c r="D3653" s="211" t="s">
        <v>309</v>
      </c>
      <c r="E3653" s="96" t="s">
        <v>19</v>
      </c>
      <c r="F3653" s="206" t="s">
        <v>19</v>
      </c>
      <c r="G3653" s="168">
        <f>MROUND(H3653*K3653*I3653/L3653,0.000001)</f>
        <v>0.224492</v>
      </c>
      <c r="H3653" s="182">
        <f t="shared" si="460"/>
        <v>2488</v>
      </c>
      <c r="I3653" s="176">
        <f t="shared" si="459"/>
        <v>9.0230000000000009E-5</v>
      </c>
      <c r="J3653" s="182"/>
      <c r="K3653" s="184">
        <v>1</v>
      </c>
      <c r="L3653" s="184">
        <f>'норма часов'!$H$12</f>
        <v>1</v>
      </c>
      <c r="M3653" s="178" t="str">
        <f>CONCATENATE(H3653," ",F3653," (заявленная потребность руководителями учреждений) ","*",I3653,"/",L3653,"чел.")</f>
        <v>2488 чел. (заявленная потребность руководителями учреждений) *0,00009023/1чел.</v>
      </c>
      <c r="N3653" s="133">
        <f>$N$3083</f>
        <v>592.87280948553052</v>
      </c>
      <c r="O3653" s="142">
        <f t="shared" si="457"/>
        <v>133.095203</v>
      </c>
      <c r="P3653" s="93"/>
      <c r="Q3653" s="93">
        <f t="shared" si="455"/>
        <v>133.095203</v>
      </c>
    </row>
    <row r="3654" spans="1:17" s="94" customFormat="1" x14ac:dyDescent="0.25">
      <c r="A3654" s="276"/>
      <c r="B3654" s="279"/>
      <c r="C3654" s="269"/>
      <c r="D3654" s="166"/>
      <c r="E3654" s="166"/>
      <c r="F3654" s="206"/>
      <c r="G3654" s="168"/>
      <c r="H3654" s="182">
        <f t="shared" si="460"/>
        <v>0</v>
      </c>
      <c r="I3654" s="176">
        <f t="shared" si="459"/>
        <v>9.0230000000000009E-5</v>
      </c>
      <c r="J3654" s="182"/>
      <c r="K3654" s="184">
        <v>1</v>
      </c>
      <c r="L3654" s="184">
        <f>'норма часов'!$H$12</f>
        <v>1</v>
      </c>
      <c r="M3654" s="178"/>
      <c r="N3654" s="133">
        <f>N3084</f>
        <v>0</v>
      </c>
      <c r="O3654" s="142">
        <f t="shared" si="457"/>
        <v>0</v>
      </c>
      <c r="P3654" s="93"/>
      <c r="Q3654" s="93">
        <f t="shared" si="455"/>
        <v>0</v>
      </c>
    </row>
    <row r="3655" spans="1:17" s="94" customFormat="1" x14ac:dyDescent="0.25">
      <c r="A3655" s="276"/>
      <c r="B3655" s="279"/>
      <c r="C3655" s="269"/>
      <c r="D3655" s="166" t="s">
        <v>287</v>
      </c>
      <c r="E3655" s="166" t="s">
        <v>26</v>
      </c>
      <c r="F3655" s="206" t="s">
        <v>26</v>
      </c>
      <c r="G3655" s="168">
        <f>MROUND(H3655*K3655*I3655/L3655,0.00000001)</f>
        <v>6.3160999999999998E-3</v>
      </c>
      <c r="H3655" s="182">
        <f t="shared" si="460"/>
        <v>70</v>
      </c>
      <c r="I3655" s="176">
        <f t="shared" si="459"/>
        <v>9.0230000000000009E-5</v>
      </c>
      <c r="J3655" s="182"/>
      <c r="K3655" s="184">
        <v>1</v>
      </c>
      <c r="L3655" s="184">
        <f>'норма часов'!$H$12</f>
        <v>1</v>
      </c>
      <c r="M3655" s="178" t="str">
        <f>CONCATENATE(H3655," ",F3655," ","*",I3655,"/",L3655,"чел.")</f>
        <v>70 шт *0,00009023/1чел.</v>
      </c>
      <c r="N3655" s="133">
        <f>N3085</f>
        <v>70990.589999999924</v>
      </c>
      <c r="O3655" s="142">
        <f t="shared" si="457"/>
        <v>448.38366500000001</v>
      </c>
      <c r="P3655" s="93"/>
      <c r="Q3655" s="93">
        <f t="shared" si="455"/>
        <v>448.38366500000001</v>
      </c>
    </row>
    <row r="3656" spans="1:17" s="94" customFormat="1" x14ac:dyDescent="0.25">
      <c r="A3656" s="276"/>
      <c r="B3656" s="279"/>
      <c r="C3656" s="269"/>
      <c r="D3656" s="166" t="s">
        <v>284</v>
      </c>
      <c r="E3656" s="166" t="s">
        <v>26</v>
      </c>
      <c r="F3656" s="206" t="s">
        <v>26</v>
      </c>
      <c r="G3656" s="168">
        <f>MROUND(H3656*K3656*I3656/L3656,0.00000001)</f>
        <v>6.3160999999999998E-3</v>
      </c>
      <c r="H3656" s="182">
        <f>$H$3086</f>
        <v>70</v>
      </c>
      <c r="I3656" s="176">
        <f t="shared" si="459"/>
        <v>9.0230000000000009E-5</v>
      </c>
      <c r="J3656" s="182"/>
      <c r="K3656" s="184">
        <v>1</v>
      </c>
      <c r="L3656" s="184">
        <f>'норма часов'!$H$12</f>
        <v>1</v>
      </c>
      <c r="M3656" s="178" t="str">
        <f>CONCATENATE(H3656," ",F3656," ","*",I3656,"/",L3656,"чел.")</f>
        <v>70 шт *0,00009023/1чел.</v>
      </c>
      <c r="N3656" s="133">
        <f>$N$3086</f>
        <v>24000</v>
      </c>
      <c r="O3656" s="142">
        <f t="shared" si="457"/>
        <v>151.5864</v>
      </c>
      <c r="P3656" s="93"/>
      <c r="Q3656" s="93">
        <f t="shared" si="455"/>
        <v>151.5864</v>
      </c>
    </row>
    <row r="3657" spans="1:17" s="94" customFormat="1" x14ac:dyDescent="0.25">
      <c r="A3657" s="276"/>
      <c r="B3657" s="279"/>
      <c r="C3657" s="269"/>
      <c r="D3657" s="208" t="s">
        <v>121</v>
      </c>
      <c r="E3657" s="96" t="s">
        <v>122</v>
      </c>
      <c r="F3657" s="206" t="s">
        <v>220</v>
      </c>
      <c r="G3657" s="168">
        <f>MROUND(H3657*K3657*I3657/L3657,0.00000001)</f>
        <v>6.3160999999999998E-3</v>
      </c>
      <c r="H3657" s="182">
        <f>H3087</f>
        <v>70</v>
      </c>
      <c r="I3657" s="176">
        <f>I3653</f>
        <v>9.0230000000000009E-5</v>
      </c>
      <c r="J3657" s="182"/>
      <c r="K3657" s="184">
        <v>1</v>
      </c>
      <c r="L3657" s="184">
        <f>'норма часов'!$H$12</f>
        <v>1</v>
      </c>
      <c r="M3657" s="178" t="str">
        <f>CONCATENATE(H3657," ",F3657," ","*",I3657,"/",L3657,"чел.")</f>
        <v>70 сайтов *0,00009023/1чел.</v>
      </c>
      <c r="N3657" s="133">
        <f>N3087</f>
        <v>6165.8800000000037</v>
      </c>
      <c r="O3657" s="142">
        <f t="shared" si="457"/>
        <v>38.944314999999996</v>
      </c>
      <c r="P3657" s="93"/>
      <c r="Q3657" s="93">
        <f t="shared" si="455"/>
        <v>38.944314999999996</v>
      </c>
    </row>
    <row r="3658" spans="1:17" s="94" customFormat="1" x14ac:dyDescent="0.25">
      <c r="A3658" s="276"/>
      <c r="B3658" s="279"/>
      <c r="C3658" s="201" t="s">
        <v>257</v>
      </c>
      <c r="D3658" s="208"/>
      <c r="E3658" s="96"/>
      <c r="F3658" s="206"/>
      <c r="G3658" s="168"/>
      <c r="H3658" s="182"/>
      <c r="I3658" s="176"/>
      <c r="J3658" s="182"/>
      <c r="K3658" s="184"/>
      <c r="L3658" s="184"/>
      <c r="M3658" s="178"/>
      <c r="N3658" s="139"/>
      <c r="O3658" s="140">
        <f>SUM(O3644:O3657)</f>
        <v>1951.7787430000003</v>
      </c>
      <c r="P3658" s="93"/>
      <c r="Q3658" s="93">
        <f t="shared" si="455"/>
        <v>0</v>
      </c>
    </row>
    <row r="3659" spans="1:17" s="94" customFormat="1" x14ac:dyDescent="0.25">
      <c r="A3659" s="276"/>
      <c r="B3659" s="279"/>
      <c r="C3659" s="198" t="s">
        <v>207</v>
      </c>
      <c r="D3659" s="166"/>
      <c r="E3659" s="166"/>
      <c r="F3659" s="210"/>
      <c r="G3659" s="168"/>
      <c r="H3659" s="182">
        <f>H3089</f>
        <v>0</v>
      </c>
      <c r="I3659" s="176">
        <f>I3657</f>
        <v>9.0230000000000009E-5</v>
      </c>
      <c r="J3659" s="182"/>
      <c r="K3659" s="184">
        <v>12</v>
      </c>
      <c r="L3659" s="184">
        <f>'норма часов'!$H$12</f>
        <v>1</v>
      </c>
      <c r="M3659" s="178"/>
      <c r="N3659" s="133"/>
      <c r="O3659" s="142">
        <f>MROUND(G3659*N3659,0.000001)</f>
        <v>0</v>
      </c>
      <c r="P3659" s="93"/>
      <c r="Q3659" s="93">
        <f t="shared" si="455"/>
        <v>0</v>
      </c>
    </row>
    <row r="3660" spans="1:17" s="94" customFormat="1" ht="30" x14ac:dyDescent="0.25">
      <c r="A3660" s="276"/>
      <c r="B3660" s="279"/>
      <c r="C3660" s="198" t="s">
        <v>67</v>
      </c>
      <c r="D3660" s="166" t="s">
        <v>124</v>
      </c>
      <c r="E3660" s="193" t="s">
        <v>26</v>
      </c>
      <c r="F3660" s="181" t="s">
        <v>26</v>
      </c>
      <c r="G3660" s="168">
        <f>MROUND(H3660*K3660*I3660/L3660,0.0000001)</f>
        <v>1.62414E-2</v>
      </c>
      <c r="H3660" s="171">
        <f>H3090</f>
        <v>180</v>
      </c>
      <c r="I3660" s="176">
        <f t="shared" si="459"/>
        <v>9.0230000000000009E-5</v>
      </c>
      <c r="J3660" s="182"/>
      <c r="K3660" s="184">
        <v>1</v>
      </c>
      <c r="L3660" s="184">
        <f>'норма часов'!$H$12</f>
        <v>1</v>
      </c>
      <c r="M3660" s="178" t="str">
        <f>CONCATENATE(H3660," ",F3660," ","*",I3660,"/",L3660,"чел.")</f>
        <v>180 шт *0,00009023/1чел.</v>
      </c>
      <c r="N3660" s="133">
        <f>N3090</f>
        <v>2331.9664444444447</v>
      </c>
      <c r="O3660" s="142">
        <f>MROUND(G3660*N3660,0.000001)</f>
        <v>37.874400000000001</v>
      </c>
      <c r="P3660" s="93"/>
      <c r="Q3660" s="93">
        <f t="shared" si="455"/>
        <v>37.874400000000001</v>
      </c>
    </row>
    <row r="3661" spans="1:17" s="94" customFormat="1" x14ac:dyDescent="0.25">
      <c r="A3661" s="276"/>
      <c r="B3661" s="279"/>
      <c r="C3661" s="269" t="s">
        <v>226</v>
      </c>
      <c r="D3661" s="166" t="s">
        <v>40</v>
      </c>
      <c r="E3661" s="180" t="s">
        <v>26</v>
      </c>
      <c r="F3661" s="180" t="s">
        <v>48</v>
      </c>
      <c r="G3661" s="168">
        <f>MROUND(H3661*K3661*I3661/L3661,0.000001)</f>
        <v>2.5624999999999998E-2</v>
      </c>
      <c r="H3661" s="171">
        <f>H3091</f>
        <v>284</v>
      </c>
      <c r="I3661" s="176">
        <f>I3657</f>
        <v>9.0230000000000009E-5</v>
      </c>
      <c r="J3661" s="182"/>
      <c r="K3661" s="184">
        <v>1</v>
      </c>
      <c r="L3661" s="184">
        <f>'норма часов'!$H$12</f>
        <v>1</v>
      </c>
      <c r="M3661" s="178" t="str">
        <f>CONCATENATE(H3661," ",F3661," ","*",I3661,"/",L3661,"чел.")</f>
        <v>284 шт. *0,00009023/1чел.</v>
      </c>
      <c r="N3661" s="133">
        <f>N3091</f>
        <v>770.73253521126651</v>
      </c>
      <c r="O3661" s="142">
        <f>MROUND(G3661*N3661,0.000001)</f>
        <v>19.750021</v>
      </c>
      <c r="P3661" s="93"/>
      <c r="Q3661" s="93">
        <f t="shared" si="455"/>
        <v>19.750021</v>
      </c>
    </row>
    <row r="3662" spans="1:17" s="94" customFormat="1" x14ac:dyDescent="0.25">
      <c r="A3662" s="276"/>
      <c r="B3662" s="279"/>
      <c r="C3662" s="269"/>
      <c r="D3662" s="166"/>
      <c r="E3662" s="180"/>
      <c r="F3662" s="180"/>
      <c r="G3662" s="168"/>
      <c r="H3662" s="171">
        <f>H3092</f>
        <v>0</v>
      </c>
      <c r="I3662" s="176">
        <f t="shared" si="459"/>
        <v>9.0230000000000009E-5</v>
      </c>
      <c r="J3662" s="182"/>
      <c r="K3662" s="184">
        <v>1</v>
      </c>
      <c r="L3662" s="184">
        <f>'норма часов'!$H$12</f>
        <v>1</v>
      </c>
      <c r="M3662" s="178"/>
      <c r="N3662" s="133">
        <f>N3092</f>
        <v>0</v>
      </c>
      <c r="O3662" s="142">
        <f>MROUND(G3662*N3662,0.000001)</f>
        <v>0</v>
      </c>
      <c r="P3662" s="93"/>
      <c r="Q3662" s="93">
        <f t="shared" si="455"/>
        <v>0</v>
      </c>
    </row>
    <row r="3663" spans="1:17" s="94" customFormat="1" x14ac:dyDescent="0.25">
      <c r="A3663" s="277"/>
      <c r="B3663" s="280"/>
      <c r="C3663" s="221" t="s">
        <v>258</v>
      </c>
      <c r="D3663" s="166"/>
      <c r="E3663" s="180"/>
      <c r="F3663" s="180"/>
      <c r="G3663" s="168"/>
      <c r="H3663" s="171"/>
      <c r="I3663" s="176"/>
      <c r="J3663" s="182"/>
      <c r="K3663" s="184"/>
      <c r="L3663" s="184"/>
      <c r="M3663" s="178"/>
      <c r="N3663" s="139"/>
      <c r="O3663" s="140">
        <f>SUM(O3661:O3662)</f>
        <v>19.750021</v>
      </c>
      <c r="P3663" s="93"/>
      <c r="Q3663" s="93">
        <f t="shared" si="455"/>
        <v>0</v>
      </c>
    </row>
    <row r="3664" spans="1:17" s="94" customFormat="1" x14ac:dyDescent="0.25">
      <c r="A3664" s="275" t="str">
        <f>CONCATENATE('норма часов'!$B$13,",  ",'норма часов'!$C$13,", ",'норма часов'!$D$13,", ",'норма часов'!$F$13)</f>
        <v>Присмотр и уход,  дети-сироты и дети, оставшиеся без попечения родителей, от 3 лет до 8 лет, группа полного дня</v>
      </c>
      <c r="B3664" s="278" t="str">
        <f>'норма часов'!$A$13</f>
        <v>880900О.99.0.ББ08АА92000</v>
      </c>
      <c r="C3664" s="170"/>
      <c r="D3664" s="281" t="s">
        <v>15</v>
      </c>
      <c r="E3664" s="281"/>
      <c r="F3664" s="281"/>
      <c r="G3664" s="282"/>
      <c r="H3664" s="171"/>
      <c r="I3664" s="176"/>
      <c r="J3664" s="171"/>
      <c r="K3664" s="177"/>
      <c r="L3664" s="177"/>
      <c r="M3664" s="197"/>
      <c r="N3664" s="139"/>
      <c r="O3664" s="140">
        <f>O3665+O3670+O3681</f>
        <v>47327.375231999991</v>
      </c>
      <c r="P3664" s="93"/>
      <c r="Q3664" s="93">
        <f t="shared" si="455"/>
        <v>0</v>
      </c>
    </row>
    <row r="3665" spans="1:17" s="94" customFormat="1" x14ac:dyDescent="0.25">
      <c r="A3665" s="276"/>
      <c r="B3665" s="279"/>
      <c r="C3665" s="167"/>
      <c r="D3665" s="283" t="s">
        <v>49</v>
      </c>
      <c r="E3665" s="283"/>
      <c r="F3665" s="283"/>
      <c r="G3665" s="284"/>
      <c r="H3665" s="171"/>
      <c r="I3665" s="176"/>
      <c r="J3665" s="171"/>
      <c r="K3665" s="177"/>
      <c r="L3665" s="177"/>
      <c r="M3665" s="178"/>
      <c r="N3665" s="133"/>
      <c r="O3665" s="140">
        <f>O3667+O3669</f>
        <v>19794.100004</v>
      </c>
      <c r="P3665" s="93"/>
      <c r="Q3665" s="93">
        <f t="shared" si="455"/>
        <v>0</v>
      </c>
    </row>
    <row r="3666" spans="1:17" s="94" customFormat="1" x14ac:dyDescent="0.25">
      <c r="A3666" s="276"/>
      <c r="B3666" s="279"/>
      <c r="C3666" s="167">
        <v>211</v>
      </c>
      <c r="D3666" s="179" t="s">
        <v>73</v>
      </c>
      <c r="E3666" s="180" t="s">
        <v>87</v>
      </c>
      <c r="F3666" s="181" t="s">
        <v>87</v>
      </c>
      <c r="G3666" s="168">
        <f>MROUND(H3666*K3666*I3666/L3666,0.00000001)</f>
        <v>0.81693913000000007</v>
      </c>
      <c r="H3666" s="182">
        <f>H3001</f>
        <v>754.5</v>
      </c>
      <c r="I3666" s="183">
        <f>'норма часов'!$K$13</f>
        <v>5.9551560000000005E-3</v>
      </c>
      <c r="J3666" s="182"/>
      <c r="K3666" s="184">
        <v>12</v>
      </c>
      <c r="L3666" s="184">
        <f>'норма часов'!$H$13</f>
        <v>66</v>
      </c>
      <c r="M3666" s="178" t="str">
        <f>CONCATENATE(H3666," ",F3666," ","в мес.","*",K3666,"мес.","*",I3666,"/",L3666,"чел.")</f>
        <v>754,5 шт. ед в мес.*12мес.*0,005955156/66чел.</v>
      </c>
      <c r="N3666" s="133">
        <f>N3001</f>
        <v>18609.515968632655</v>
      </c>
      <c r="O3666" s="141">
        <f>MROUND(G3666*N3666,0.000001)</f>
        <v>15202.841784999999</v>
      </c>
      <c r="P3666" s="93"/>
      <c r="Q3666" s="93">
        <f t="shared" si="455"/>
        <v>1003387.5578099999</v>
      </c>
    </row>
    <row r="3667" spans="1:17" s="94" customFormat="1" x14ac:dyDescent="0.25">
      <c r="A3667" s="276"/>
      <c r="B3667" s="279"/>
      <c r="C3667" s="170" t="s">
        <v>249</v>
      </c>
      <c r="D3667" s="179"/>
      <c r="E3667" s="180"/>
      <c r="F3667" s="181"/>
      <c r="G3667" s="168"/>
      <c r="H3667" s="182"/>
      <c r="I3667" s="217"/>
      <c r="J3667" s="182"/>
      <c r="K3667" s="184"/>
      <c r="L3667" s="184"/>
      <c r="M3667" s="178"/>
      <c r="N3667" s="139"/>
      <c r="O3667" s="140">
        <f>SUM(O3666)</f>
        <v>15202.841784999999</v>
      </c>
      <c r="P3667" s="93"/>
      <c r="Q3667" s="93">
        <f t="shared" si="455"/>
        <v>0</v>
      </c>
    </row>
    <row r="3668" spans="1:17" s="94" customFormat="1" x14ac:dyDescent="0.25">
      <c r="A3668" s="276"/>
      <c r="B3668" s="279"/>
      <c r="C3668" s="167">
        <v>213</v>
      </c>
      <c r="D3668" s="179" t="s">
        <v>74</v>
      </c>
      <c r="E3668" s="180" t="s">
        <v>75</v>
      </c>
      <c r="F3668" s="181"/>
      <c r="G3668" s="168">
        <v>30.2</v>
      </c>
      <c r="H3668" s="171"/>
      <c r="I3668" s="176">
        <f>I3666</f>
        <v>5.9551560000000005E-3</v>
      </c>
      <c r="J3668" s="171"/>
      <c r="K3668" s="177">
        <v>12</v>
      </c>
      <c r="L3668" s="184">
        <f>'норма часов'!$H$13</f>
        <v>66</v>
      </c>
      <c r="M3668" s="178"/>
      <c r="N3668" s="133"/>
      <c r="O3668" s="142">
        <f>MROUND(O3666*0.302,0.000001)</f>
        <v>4591.2582189999994</v>
      </c>
      <c r="P3668" s="93"/>
      <c r="Q3668" s="93">
        <f t="shared" si="455"/>
        <v>303023.04245399998</v>
      </c>
    </row>
    <row r="3669" spans="1:17" s="94" customFormat="1" x14ac:dyDescent="0.25">
      <c r="A3669" s="276"/>
      <c r="B3669" s="279"/>
      <c r="C3669" s="170" t="s">
        <v>250</v>
      </c>
      <c r="D3669" s="179"/>
      <c r="E3669" s="180"/>
      <c r="F3669" s="181"/>
      <c r="G3669" s="168"/>
      <c r="H3669" s="171"/>
      <c r="I3669" s="176"/>
      <c r="J3669" s="171"/>
      <c r="K3669" s="177"/>
      <c r="L3669" s="184"/>
      <c r="M3669" s="178"/>
      <c r="N3669" s="139"/>
      <c r="O3669" s="140">
        <f>SUM(O3668)</f>
        <v>4591.2582189999994</v>
      </c>
      <c r="P3669" s="93"/>
      <c r="Q3669" s="93">
        <f t="shared" si="455"/>
        <v>0</v>
      </c>
    </row>
    <row r="3670" spans="1:17" s="94" customFormat="1" x14ac:dyDescent="0.25">
      <c r="A3670" s="276"/>
      <c r="B3670" s="279"/>
      <c r="C3670" s="167"/>
      <c r="D3670" s="285" t="s">
        <v>50</v>
      </c>
      <c r="E3670" s="285"/>
      <c r="F3670" s="285"/>
      <c r="G3670" s="284"/>
      <c r="H3670" s="171"/>
      <c r="I3670" s="176">
        <f>I3668</f>
        <v>5.9551560000000005E-3</v>
      </c>
      <c r="J3670" s="171"/>
      <c r="K3670" s="177"/>
      <c r="L3670" s="184"/>
      <c r="M3670" s="178"/>
      <c r="N3670" s="133"/>
      <c r="O3670" s="140">
        <f>O3674+O3675+O3676+O3677+O3678++O3679</f>
        <v>27533.275227999995</v>
      </c>
      <c r="P3670" s="93"/>
      <c r="Q3670" s="93">
        <f t="shared" si="455"/>
        <v>0</v>
      </c>
    </row>
    <row r="3671" spans="1:17" s="94" customFormat="1" x14ac:dyDescent="0.25">
      <c r="A3671" s="276"/>
      <c r="B3671" s="279"/>
      <c r="C3671" s="270" t="s">
        <v>67</v>
      </c>
      <c r="D3671" s="166"/>
      <c r="E3671" s="193"/>
      <c r="F3671" s="181"/>
      <c r="G3671" s="168"/>
      <c r="H3671" s="171">
        <f>H3101</f>
        <v>0</v>
      </c>
      <c r="I3671" s="176">
        <f t="shared" ref="I3671:I3740" si="461">I3670</f>
        <v>5.9551560000000005E-3</v>
      </c>
      <c r="J3671" s="182"/>
      <c r="K3671" s="184">
        <v>1</v>
      </c>
      <c r="L3671" s="184">
        <f>'норма часов'!$H$13</f>
        <v>66</v>
      </c>
      <c r="M3671" s="178"/>
      <c r="N3671" s="133">
        <f>N3006</f>
        <v>0</v>
      </c>
      <c r="O3671" s="142">
        <f>MROUND(G3671*N3671,0.000001)</f>
        <v>0</v>
      </c>
      <c r="P3671" s="93"/>
      <c r="Q3671" s="93">
        <f t="shared" si="455"/>
        <v>0</v>
      </c>
    </row>
    <row r="3672" spans="1:17" s="94" customFormat="1" x14ac:dyDescent="0.25">
      <c r="A3672" s="276"/>
      <c r="B3672" s="279"/>
      <c r="C3672" s="270"/>
      <c r="D3672" s="166"/>
      <c r="E3672" s="193"/>
      <c r="F3672" s="181"/>
      <c r="G3672" s="168"/>
      <c r="H3672" s="171">
        <f>H3102</f>
        <v>0</v>
      </c>
      <c r="I3672" s="176">
        <f t="shared" si="461"/>
        <v>5.9551560000000005E-3</v>
      </c>
      <c r="J3672" s="182"/>
      <c r="K3672" s="184">
        <v>1</v>
      </c>
      <c r="L3672" s="184">
        <f>'норма часов'!$H$13</f>
        <v>66</v>
      </c>
      <c r="M3672" s="178"/>
      <c r="N3672" s="133">
        <f>N3007</f>
        <v>0</v>
      </c>
      <c r="O3672" s="142">
        <f>MROUND(G3672*N3672,0.000001)</f>
        <v>0</v>
      </c>
      <c r="P3672" s="93"/>
      <c r="Q3672" s="93">
        <f t="shared" si="455"/>
        <v>0</v>
      </c>
    </row>
    <row r="3673" spans="1:17" s="94" customFormat="1" x14ac:dyDescent="0.25">
      <c r="A3673" s="276"/>
      <c r="B3673" s="279"/>
      <c r="C3673" s="270"/>
      <c r="D3673" s="166"/>
      <c r="E3673" s="193"/>
      <c r="F3673" s="181"/>
      <c r="G3673" s="168"/>
      <c r="H3673" s="171">
        <f>H3103</f>
        <v>0</v>
      </c>
      <c r="I3673" s="176">
        <f t="shared" si="461"/>
        <v>5.9551560000000005E-3</v>
      </c>
      <c r="J3673" s="182"/>
      <c r="K3673" s="184">
        <v>1</v>
      </c>
      <c r="L3673" s="184">
        <f>'норма часов'!$H$13</f>
        <v>66</v>
      </c>
      <c r="M3673" s="178"/>
      <c r="N3673" s="133">
        <f>N3008</f>
        <v>0</v>
      </c>
      <c r="O3673" s="142">
        <f>MROUND(G3673*N3673,0.000001)</f>
        <v>0</v>
      </c>
      <c r="P3673" s="93"/>
      <c r="Q3673" s="93">
        <f t="shared" si="455"/>
        <v>0</v>
      </c>
    </row>
    <row r="3674" spans="1:17" s="94" customFormat="1" x14ac:dyDescent="0.25">
      <c r="A3674" s="276"/>
      <c r="B3674" s="279"/>
      <c r="C3674" s="170" t="s">
        <v>251</v>
      </c>
      <c r="D3674" s="166"/>
      <c r="E3674" s="193"/>
      <c r="F3674" s="181"/>
      <c r="G3674" s="168"/>
      <c r="H3674" s="171"/>
      <c r="I3674" s="176"/>
      <c r="J3674" s="182"/>
      <c r="K3674" s="184"/>
      <c r="L3674" s="184"/>
      <c r="M3674" s="178"/>
      <c r="N3674" s="139"/>
      <c r="O3674" s="140">
        <f>SUM(O3671:O3673)</f>
        <v>0</v>
      </c>
      <c r="P3674" s="93"/>
      <c r="Q3674" s="93">
        <f t="shared" si="455"/>
        <v>0</v>
      </c>
    </row>
    <row r="3675" spans="1:17" s="94" customFormat="1" x14ac:dyDescent="0.25">
      <c r="A3675" s="276"/>
      <c r="B3675" s="279"/>
      <c r="C3675" s="167" t="s">
        <v>91</v>
      </c>
      <c r="D3675" s="166"/>
      <c r="E3675" s="180"/>
      <c r="F3675" s="181"/>
      <c r="G3675" s="168"/>
      <c r="H3675" s="171"/>
      <c r="I3675" s="176">
        <f>I3673</f>
        <v>5.9551560000000005E-3</v>
      </c>
      <c r="J3675" s="182"/>
      <c r="K3675" s="184"/>
      <c r="L3675" s="184"/>
      <c r="M3675" s="178"/>
      <c r="N3675" s="133"/>
      <c r="O3675" s="142">
        <f>MROUND(G3675*N3675,0.000001)</f>
        <v>0</v>
      </c>
      <c r="P3675" s="93"/>
      <c r="Q3675" s="93">
        <f t="shared" si="455"/>
        <v>0</v>
      </c>
    </row>
    <row r="3676" spans="1:17" s="94" customFormat="1" ht="30" x14ac:dyDescent="0.25">
      <c r="A3676" s="276"/>
      <c r="B3676" s="279"/>
      <c r="C3676" s="167" t="s">
        <v>93</v>
      </c>
      <c r="D3676" s="218" t="s">
        <v>94</v>
      </c>
      <c r="E3676" s="180" t="s">
        <v>95</v>
      </c>
      <c r="F3676" s="181" t="s">
        <v>95</v>
      </c>
      <c r="G3676" s="196">
        <f>G3011</f>
        <v>247</v>
      </c>
      <c r="H3676" s="171">
        <f>H3011</f>
        <v>247</v>
      </c>
      <c r="I3676" s="176">
        <f t="shared" si="461"/>
        <v>5.9551560000000005E-3</v>
      </c>
      <c r="J3676" s="182"/>
      <c r="K3676" s="184">
        <v>1</v>
      </c>
      <c r="L3676" s="184">
        <f>'норма часов'!$H$13</f>
        <v>66</v>
      </c>
      <c r="M3676" s="178" t="str">
        <f>CONCATENATE(G3676,"- фактичесое посещение 1 ребенка в год")</f>
        <v>247- фактичесое посещение 1 ребенка в год</v>
      </c>
      <c r="N3676" s="133">
        <f>N3106</f>
        <v>103.30800858029397</v>
      </c>
      <c r="O3676" s="142">
        <f>MROUND(G3676*N3676,0.000001)</f>
        <v>25517.078118999998</v>
      </c>
      <c r="P3676" s="93"/>
      <c r="Q3676" s="93">
        <f t="shared" si="455"/>
        <v>1684127.1558539998</v>
      </c>
    </row>
    <row r="3677" spans="1:17" s="94" customFormat="1" ht="30" x14ac:dyDescent="0.25">
      <c r="A3677" s="276"/>
      <c r="B3677" s="279"/>
      <c r="C3677" s="167" t="s">
        <v>96</v>
      </c>
      <c r="D3677" s="166" t="s">
        <v>97</v>
      </c>
      <c r="E3677" s="180" t="s">
        <v>98</v>
      </c>
      <c r="F3677" s="181" t="s">
        <v>203</v>
      </c>
      <c r="G3677" s="168">
        <f>MROUND(H3677*K3677*I3677/L3677,0.000001)</f>
        <v>1.8045929999999999</v>
      </c>
      <c r="H3677" s="171">
        <f>H3107</f>
        <v>20000</v>
      </c>
      <c r="I3677" s="176">
        <f t="shared" si="461"/>
        <v>5.9551560000000005E-3</v>
      </c>
      <c r="J3677" s="182"/>
      <c r="K3677" s="184">
        <v>1</v>
      </c>
      <c r="L3677" s="184">
        <f>'норма часов'!$H$13</f>
        <v>66</v>
      </c>
      <c r="M3677" s="178" t="str">
        <f>CONCATENATE(H3677," ",F3677," ","*",I3677,"/",L3677,"чел.")</f>
        <v>20000 компл. *0,005955156/66чел.</v>
      </c>
      <c r="N3677" s="133">
        <f>N3012</f>
        <v>418.36548000000005</v>
      </c>
      <c r="O3677" s="142">
        <f>MROUND(G3677*N3677,0.000001)</f>
        <v>754.97941700000001</v>
      </c>
      <c r="P3677" s="93"/>
      <c r="Q3677" s="93">
        <f t="shared" si="455"/>
        <v>49828.641521999998</v>
      </c>
    </row>
    <row r="3678" spans="1:17" s="94" customFormat="1" ht="30" x14ac:dyDescent="0.25">
      <c r="A3678" s="276"/>
      <c r="B3678" s="279"/>
      <c r="C3678" s="270" t="s">
        <v>85</v>
      </c>
      <c r="D3678" s="166" t="s">
        <v>99</v>
      </c>
      <c r="E3678" s="180" t="s">
        <v>202</v>
      </c>
      <c r="F3678" s="181" t="s">
        <v>204</v>
      </c>
      <c r="G3678" s="168">
        <f>MROUND(H3678*K3678*I3678/L3678,0.000001)</f>
        <v>0.543543</v>
      </c>
      <c r="H3678" s="171">
        <f>H3108</f>
        <v>502</v>
      </c>
      <c r="I3678" s="176">
        <f t="shared" si="461"/>
        <v>5.9551560000000005E-3</v>
      </c>
      <c r="J3678" s="182"/>
      <c r="K3678" s="184">
        <v>12</v>
      </c>
      <c r="L3678" s="184">
        <f>'норма часов'!$H$13</f>
        <v>66</v>
      </c>
      <c r="M3678" s="178" t="str">
        <f>CONCATENATE(H3678," ",F3678," ","*",I3678,"/",L3678,"чел.")</f>
        <v>502 гр. *0,005955156/66чел.</v>
      </c>
      <c r="N3678" s="133">
        <f>N3013</f>
        <v>2320.3641517264273</v>
      </c>
      <c r="O3678" s="142">
        <f>MROUND(G3678*N3678,0.000001)</f>
        <v>1261.2176919999999</v>
      </c>
      <c r="P3678" s="93"/>
      <c r="Q3678" s="93">
        <f t="shared" si="455"/>
        <v>83240.367671999993</v>
      </c>
    </row>
    <row r="3679" spans="1:17" s="94" customFormat="1" x14ac:dyDescent="0.25">
      <c r="A3679" s="276"/>
      <c r="B3679" s="279"/>
      <c r="C3679" s="270"/>
      <c r="D3679" s="166"/>
      <c r="E3679" s="180"/>
      <c r="F3679" s="181"/>
      <c r="G3679" s="168"/>
      <c r="H3679" s="171">
        <f>H3109</f>
        <v>0</v>
      </c>
      <c r="I3679" s="176">
        <f t="shared" si="461"/>
        <v>5.9551560000000005E-3</v>
      </c>
      <c r="J3679" s="182"/>
      <c r="K3679" s="184">
        <v>1</v>
      </c>
      <c r="L3679" s="184">
        <f>'норма часов'!$H$13</f>
        <v>66</v>
      </c>
      <c r="M3679" s="178"/>
      <c r="N3679" s="133">
        <f>N3299</f>
        <v>0</v>
      </c>
      <c r="O3679" s="142">
        <f>MROUND(G3679*N3679,0.000001)</f>
        <v>0</v>
      </c>
      <c r="P3679" s="93"/>
      <c r="Q3679" s="93">
        <f t="shared" si="455"/>
        <v>0</v>
      </c>
    </row>
    <row r="3680" spans="1:17" s="94" customFormat="1" x14ac:dyDescent="0.25">
      <c r="A3680" s="276"/>
      <c r="B3680" s="279"/>
      <c r="C3680" s="170" t="s">
        <v>259</v>
      </c>
      <c r="D3680" s="283"/>
      <c r="E3680" s="283"/>
      <c r="F3680" s="283"/>
      <c r="G3680" s="284"/>
      <c r="H3680" s="171"/>
      <c r="I3680" s="176">
        <f t="shared" si="461"/>
        <v>5.9551560000000005E-3</v>
      </c>
      <c r="J3680" s="171"/>
      <c r="K3680" s="177"/>
      <c r="L3680" s="184"/>
      <c r="M3680" s="197"/>
      <c r="N3680" s="133"/>
      <c r="O3680" s="140">
        <f>O3678+O3679</f>
        <v>1261.2176919999999</v>
      </c>
      <c r="P3680" s="93"/>
      <c r="Q3680" s="93">
        <f t="shared" si="455"/>
        <v>0</v>
      </c>
    </row>
    <row r="3681" spans="1:17" s="92" customFormat="1" x14ac:dyDescent="0.25">
      <c r="A3681" s="276"/>
      <c r="B3681" s="279"/>
      <c r="C3681" s="170"/>
      <c r="D3681" s="283" t="s">
        <v>51</v>
      </c>
      <c r="E3681" s="283"/>
      <c r="F3681" s="283"/>
      <c r="G3681" s="284"/>
      <c r="H3681" s="171"/>
      <c r="I3681" s="172">
        <f t="shared" si="461"/>
        <v>5.9551560000000005E-3</v>
      </c>
      <c r="J3681" s="173"/>
      <c r="K3681" s="174"/>
      <c r="L3681" s="184"/>
      <c r="M3681" s="175"/>
      <c r="N3681" s="139"/>
      <c r="O3681" s="140"/>
      <c r="P3681" s="91"/>
      <c r="Q3681" s="93">
        <f t="shared" si="455"/>
        <v>0</v>
      </c>
    </row>
    <row r="3682" spans="1:17" s="94" customFormat="1" x14ac:dyDescent="0.25">
      <c r="A3682" s="276"/>
      <c r="B3682" s="279"/>
      <c r="C3682" s="170"/>
      <c r="D3682" s="286" t="s">
        <v>5</v>
      </c>
      <c r="E3682" s="286"/>
      <c r="F3682" s="286"/>
      <c r="G3682" s="287"/>
      <c r="H3682" s="171"/>
      <c r="I3682" s="176">
        <f t="shared" si="461"/>
        <v>5.9551560000000005E-3</v>
      </c>
      <c r="J3682" s="171"/>
      <c r="K3682" s="177"/>
      <c r="L3682" s="184"/>
      <c r="M3682" s="197"/>
      <c r="N3682" s="139"/>
      <c r="O3682" s="140">
        <f>O3683+O3693+O3699+O3701+O3703+O3705+O3707</f>
        <v>30294.548775864012</v>
      </c>
      <c r="P3682" s="93"/>
      <c r="Q3682" s="93">
        <f t="shared" si="455"/>
        <v>0</v>
      </c>
    </row>
    <row r="3683" spans="1:17" s="94" customFormat="1" x14ac:dyDescent="0.25">
      <c r="A3683" s="276"/>
      <c r="B3683" s="279"/>
      <c r="C3683" s="198" t="s">
        <v>57</v>
      </c>
      <c r="D3683" s="286" t="s">
        <v>6</v>
      </c>
      <c r="E3683" s="286"/>
      <c r="F3683" s="286"/>
      <c r="G3683" s="287"/>
      <c r="H3683" s="182"/>
      <c r="I3683" s="176">
        <f t="shared" si="461"/>
        <v>5.9551560000000005E-3</v>
      </c>
      <c r="J3683" s="182"/>
      <c r="K3683" s="184"/>
      <c r="L3683" s="184"/>
      <c r="M3683" s="197"/>
      <c r="N3683" s="133"/>
      <c r="O3683" s="140">
        <f>O3684+O3685+O3689+O3692</f>
        <v>18168.290564864012</v>
      </c>
      <c r="P3683" s="93"/>
      <c r="Q3683" s="93">
        <f t="shared" si="455"/>
        <v>0</v>
      </c>
    </row>
    <row r="3684" spans="1:17" s="94" customFormat="1" ht="30" x14ac:dyDescent="0.25">
      <c r="A3684" s="276"/>
      <c r="B3684" s="279"/>
      <c r="C3684" s="198" t="s">
        <v>59</v>
      </c>
      <c r="D3684" s="166" t="s">
        <v>7</v>
      </c>
      <c r="E3684" s="199" t="s">
        <v>8</v>
      </c>
      <c r="F3684" s="199" t="s">
        <v>8</v>
      </c>
      <c r="G3684" s="168">
        <f>MROUND(H3684*K3684*I3684/L3684,0.000001)</f>
        <v>351.12614299999996</v>
      </c>
      <c r="H3684" s="219">
        <f>H3019</f>
        <v>3891472.4332458824</v>
      </c>
      <c r="I3684" s="176">
        <f t="shared" si="461"/>
        <v>5.9551560000000005E-3</v>
      </c>
      <c r="J3684" s="182"/>
      <c r="K3684" s="184">
        <v>1</v>
      </c>
      <c r="L3684" s="184">
        <f>'норма часов'!$H$13</f>
        <v>66</v>
      </c>
      <c r="M3684" s="178" t="str">
        <f>CONCATENATE(H3684," ",F3684,"(лимиты выделенные УЖКХ) ","*",I3684,"/",L3684,"чел.")</f>
        <v>3891472,43324588 кВт час.(лимиты выделенные УЖКХ) *0,005955156/66чел.</v>
      </c>
      <c r="N3684" s="133">
        <f>N3019</f>
        <v>11.336912949220538</v>
      </c>
      <c r="O3684" s="142">
        <f>MROUND(G3684*N3684,0.000001)</f>
        <v>3980.6865169999996</v>
      </c>
      <c r="P3684" s="93"/>
      <c r="Q3684" s="93">
        <f t="shared" si="455"/>
        <v>262725.310122</v>
      </c>
    </row>
    <row r="3685" spans="1:17" s="94" customFormat="1" ht="30" x14ac:dyDescent="0.25">
      <c r="A3685" s="276"/>
      <c r="B3685" s="279"/>
      <c r="C3685" s="198" t="s">
        <v>60</v>
      </c>
      <c r="D3685" s="166" t="s">
        <v>9</v>
      </c>
      <c r="E3685" s="199" t="s">
        <v>10</v>
      </c>
      <c r="F3685" s="199" t="s">
        <v>10</v>
      </c>
      <c r="G3685" s="168">
        <f>MROUND(H3685*K3685*I3685/L3685,0.0000001)</f>
        <v>2.6889018</v>
      </c>
      <c r="H3685" s="182">
        <f>H3020</f>
        <v>29800.65</v>
      </c>
      <c r="I3685" s="176">
        <f t="shared" si="461"/>
        <v>5.9551560000000005E-3</v>
      </c>
      <c r="J3685" s="182"/>
      <c r="K3685" s="184">
        <v>1</v>
      </c>
      <c r="L3685" s="184">
        <f>'норма часов'!$H$13</f>
        <v>66</v>
      </c>
      <c r="M3685" s="178" t="str">
        <f>CONCATENATE(H3685," ",F3685,"(лимиты выделенные УЖКХ) ","*",I3685,"/",L3685,"чел.")</f>
        <v>29800,65 Гкал(лимиты выделенные УЖКХ) *0,005955156/66чел.</v>
      </c>
      <c r="N3685" s="133">
        <f>N3020</f>
        <v>3104.576696817016</v>
      </c>
      <c r="O3685" s="142">
        <f>MROUND(G3685*N3685,0.000001)</f>
        <v>8347.901867999999</v>
      </c>
      <c r="P3685" s="93"/>
      <c r="Q3685" s="93">
        <f t="shared" si="455"/>
        <v>550961.52328799991</v>
      </c>
    </row>
    <row r="3686" spans="1:17" s="94" customFormat="1" ht="30" x14ac:dyDescent="0.25">
      <c r="A3686" s="276"/>
      <c r="B3686" s="279"/>
      <c r="C3686" s="269" t="s">
        <v>61</v>
      </c>
      <c r="D3686" s="166" t="s">
        <v>12</v>
      </c>
      <c r="E3686" s="200" t="s">
        <v>11</v>
      </c>
      <c r="F3686" s="200" t="s">
        <v>11</v>
      </c>
      <c r="G3686" s="168">
        <f>MROUND(H3686*K3686*I3686/L3686,0.00000001)</f>
        <v>20.557648920000002</v>
      </c>
      <c r="H3686" s="182">
        <f>H3021</f>
        <v>227836.99175999995</v>
      </c>
      <c r="I3686" s="176">
        <f t="shared" si="461"/>
        <v>5.9551560000000005E-3</v>
      </c>
      <c r="J3686" s="182"/>
      <c r="K3686" s="184">
        <v>1</v>
      </c>
      <c r="L3686" s="184">
        <f>'норма часов'!$H$13</f>
        <v>66</v>
      </c>
      <c r="M3686" s="178" t="str">
        <f>CONCATENATE(H3686," ",F3686,"(лимиты выделенные УЖКХ) ","*",I3686,"/",L3686,"чел.")</f>
        <v>227836,99176 м3(лимиты выделенные УЖКХ) *0,005955156/66чел.</v>
      </c>
      <c r="N3686" s="133">
        <f>N3116</f>
        <v>56.382747200000004</v>
      </c>
      <c r="O3686" s="142">
        <f>MROUND(G3686*N3686,0.000001)</f>
        <v>1159.096722</v>
      </c>
      <c r="P3686" s="93"/>
      <c r="Q3686" s="93">
        <f t="shared" si="455"/>
        <v>76500.383652000004</v>
      </c>
    </row>
    <row r="3687" spans="1:17" s="94" customFormat="1" ht="30" x14ac:dyDescent="0.25">
      <c r="A3687" s="276"/>
      <c r="B3687" s="279"/>
      <c r="C3687" s="269"/>
      <c r="D3687" s="166" t="s">
        <v>17</v>
      </c>
      <c r="E3687" s="200" t="s">
        <v>11</v>
      </c>
      <c r="F3687" s="200" t="s">
        <v>11</v>
      </c>
      <c r="G3687" s="168">
        <f>MROUND(H3687*K3687*I3687/L3687,0.0000000000001)</f>
        <v>2.81611849404E-2</v>
      </c>
      <c r="H3687" s="182">
        <f>H3117</f>
        <v>26.008809369960769</v>
      </c>
      <c r="I3687" s="176">
        <f t="shared" si="461"/>
        <v>5.9551560000000005E-3</v>
      </c>
      <c r="J3687" s="182"/>
      <c r="K3687" s="184">
        <v>12</v>
      </c>
      <c r="L3687" s="184">
        <f>'норма часов'!$H$13</f>
        <v>66</v>
      </c>
      <c r="M3687" s="178" t="str">
        <f>CONCATENATE(H3687," ",F3687,"(лимиты выделенные УЖКХ) ","*",I3687,"/",L3687,"чел.")</f>
        <v>26,0088093699608 м3(лимиты выделенные УЖКХ) *0,005955156/66чел.</v>
      </c>
      <c r="N3687" s="133">
        <f>N3022</f>
        <v>62546.013407878731</v>
      </c>
      <c r="O3687" s="142">
        <f>MROUND(G3687*N3687,0.0000000000001)</f>
        <v>1761.3698508640109</v>
      </c>
      <c r="P3687" s="93"/>
      <c r="Q3687" s="93">
        <f t="shared" si="455"/>
        <v>116250.41015702471</v>
      </c>
    </row>
    <row r="3688" spans="1:17" s="94" customFormat="1" ht="30" x14ac:dyDescent="0.25">
      <c r="A3688" s="276"/>
      <c r="B3688" s="279"/>
      <c r="C3688" s="269"/>
      <c r="D3688" s="166" t="s">
        <v>13</v>
      </c>
      <c r="E3688" s="200" t="s">
        <v>11</v>
      </c>
      <c r="F3688" s="200" t="s">
        <v>11</v>
      </c>
      <c r="G3688" s="168">
        <f>MROUND(H3688*K3688*I3688/L3688,0.000001)</f>
        <v>20.557648999999998</v>
      </c>
      <c r="H3688" s="182">
        <f>H3023</f>
        <v>227836.99175999995</v>
      </c>
      <c r="I3688" s="176">
        <f t="shared" si="461"/>
        <v>5.9551560000000005E-3</v>
      </c>
      <c r="J3688" s="182"/>
      <c r="K3688" s="184">
        <v>1</v>
      </c>
      <c r="L3688" s="184">
        <f>'норма часов'!$H$13</f>
        <v>66</v>
      </c>
      <c r="M3688" s="178" t="str">
        <f>CONCATENATE(H3688," ",F3688,"(лимиты выделенные УЖКХ) ","*",I3688,"/",L3688,"чел.")</f>
        <v>227836,99176 м3(лимиты выделенные УЖКХ) *0,005955156/66чел.</v>
      </c>
      <c r="N3688" s="133">
        <f>N3023</f>
        <v>119.08121213471127</v>
      </c>
      <c r="O3688" s="142">
        <f>MROUND(G3688*N3688,0.000001)</f>
        <v>2448.0297619999997</v>
      </c>
      <c r="P3688" s="93"/>
      <c r="Q3688" s="93">
        <f t="shared" si="455"/>
        <v>161569.96429199999</v>
      </c>
    </row>
    <row r="3689" spans="1:17" s="94" customFormat="1" ht="28.5" x14ac:dyDescent="0.25">
      <c r="A3689" s="276"/>
      <c r="B3689" s="279"/>
      <c r="C3689" s="201" t="s">
        <v>253</v>
      </c>
      <c r="D3689" s="166"/>
      <c r="E3689" s="200"/>
      <c r="F3689" s="200"/>
      <c r="G3689" s="168"/>
      <c r="H3689" s="182"/>
      <c r="I3689" s="176"/>
      <c r="J3689" s="182"/>
      <c r="K3689" s="184"/>
      <c r="L3689" s="184"/>
      <c r="M3689" s="178"/>
      <c r="N3689" s="139"/>
      <c r="O3689" s="140">
        <f>SUM(O3686:O3688)</f>
        <v>5368.4963348640104</v>
      </c>
      <c r="P3689" s="93"/>
      <c r="Q3689" s="93">
        <f t="shared" si="455"/>
        <v>0</v>
      </c>
    </row>
    <row r="3690" spans="1:17" s="94" customFormat="1" x14ac:dyDescent="0.25">
      <c r="A3690" s="276"/>
      <c r="B3690" s="279"/>
      <c r="C3690" s="269" t="s">
        <v>208</v>
      </c>
      <c r="D3690" s="166" t="s">
        <v>21</v>
      </c>
      <c r="E3690" s="96" t="s">
        <v>11</v>
      </c>
      <c r="F3690" s="96" t="s">
        <v>11</v>
      </c>
      <c r="G3690" s="168">
        <f>MROUND(H3690*K3690*I3690/L3690,0.00000001)</f>
        <v>3.1552400000000001E-2</v>
      </c>
      <c r="H3690" s="182">
        <f>H3025</f>
        <v>349.68999999999994</v>
      </c>
      <c r="I3690" s="176">
        <f>I3688</f>
        <v>5.9551560000000005E-3</v>
      </c>
      <c r="J3690" s="182"/>
      <c r="K3690" s="184">
        <v>1</v>
      </c>
      <c r="L3690" s="184">
        <f>'норма часов'!$H$13</f>
        <v>66</v>
      </c>
      <c r="M3690" s="178" t="str">
        <f>CONCATENATE(H3690," ",F3690," ","*",I3690,"/",L3690,"чел.")</f>
        <v>349,69 м3 *0,005955156/66чел.</v>
      </c>
      <c r="N3690" s="133">
        <f>N3025</f>
        <v>9688.2240269953381</v>
      </c>
      <c r="O3690" s="142">
        <f>MROUND(G3690*N3690,0.000001)</f>
        <v>305.68671999999998</v>
      </c>
      <c r="P3690" s="93"/>
      <c r="Q3690" s="93">
        <f t="shared" si="455"/>
        <v>20175.323519999998</v>
      </c>
    </row>
    <row r="3691" spans="1:17" s="94" customFormat="1" ht="45" x14ac:dyDescent="0.25">
      <c r="A3691" s="276"/>
      <c r="B3691" s="279"/>
      <c r="C3691" s="269"/>
      <c r="D3691" s="166" t="s">
        <v>22</v>
      </c>
      <c r="E3691" s="96" t="s">
        <v>23</v>
      </c>
      <c r="F3691" s="96" t="s">
        <v>26</v>
      </c>
      <c r="G3691" s="168">
        <f>MROUND(H3691*K3691*I3691/L3691,0.0000001)</f>
        <v>2.5625199999999997E-2</v>
      </c>
      <c r="H3691" s="182">
        <f>H3026</f>
        <v>284</v>
      </c>
      <c r="I3691" s="176">
        <f t="shared" si="461"/>
        <v>5.9551560000000005E-3</v>
      </c>
      <c r="J3691" s="182"/>
      <c r="K3691" s="184">
        <v>1</v>
      </c>
      <c r="L3691" s="184">
        <f>'норма часов'!$H$13</f>
        <v>66</v>
      </c>
      <c r="M3691" s="178" t="str">
        <f>CONCATENATE(H3691," ",F3691,"(потребность из расчета 4 контейнера для уборки территории весной и осенью на 1 учреждение)","*",I3691,"/",L3691,"чел.")</f>
        <v>284 шт(потребность из расчета 4 контейнера для уборки территории весной и осенью на 1 учреждение)*0,005955156/66чел.</v>
      </c>
      <c r="N3691" s="133">
        <f>N3596</f>
        <v>6459.2324999999964</v>
      </c>
      <c r="O3691" s="142">
        <f>MROUND(G3691*N3691,0.000001)</f>
        <v>165.519125</v>
      </c>
      <c r="P3691" s="93"/>
      <c r="Q3691" s="93">
        <f t="shared" si="455"/>
        <v>10924.26225</v>
      </c>
    </row>
    <row r="3692" spans="1:17" s="94" customFormat="1" ht="28.5" x14ac:dyDescent="0.25">
      <c r="A3692" s="276"/>
      <c r="B3692" s="279"/>
      <c r="C3692" s="201" t="s">
        <v>254</v>
      </c>
      <c r="D3692" s="166"/>
      <c r="E3692" s="96"/>
      <c r="F3692" s="96"/>
      <c r="G3692" s="168"/>
      <c r="H3692" s="182"/>
      <c r="I3692" s="176"/>
      <c r="J3692" s="182"/>
      <c r="K3692" s="184"/>
      <c r="L3692" s="184"/>
      <c r="M3692" s="178"/>
      <c r="N3692" s="139"/>
      <c r="O3692" s="140">
        <f>SUM(O3690:O3691)</f>
        <v>471.20584499999995</v>
      </c>
      <c r="P3692" s="93"/>
      <c r="Q3692" s="93">
        <f t="shared" si="455"/>
        <v>0</v>
      </c>
    </row>
    <row r="3693" spans="1:17" s="94" customFormat="1" x14ac:dyDescent="0.25">
      <c r="A3693" s="276"/>
      <c r="B3693" s="279"/>
      <c r="C3693" s="198"/>
      <c r="D3693" s="285" t="s">
        <v>14</v>
      </c>
      <c r="E3693" s="285"/>
      <c r="F3693" s="285"/>
      <c r="G3693" s="284"/>
      <c r="H3693" s="204"/>
      <c r="I3693" s="176">
        <f>I3688</f>
        <v>5.9551560000000005E-3</v>
      </c>
      <c r="J3693" s="204"/>
      <c r="K3693" s="205"/>
      <c r="L3693" s="184"/>
      <c r="M3693" s="197"/>
      <c r="N3693" s="133"/>
      <c r="O3693" s="140">
        <f>O3697+O3698</f>
        <v>4751.5061779999996</v>
      </c>
      <c r="P3693" s="93"/>
      <c r="Q3693" s="93">
        <f t="shared" si="455"/>
        <v>0</v>
      </c>
    </row>
    <row r="3694" spans="1:17" s="94" customFormat="1" x14ac:dyDescent="0.25">
      <c r="A3694" s="276"/>
      <c r="B3694" s="279"/>
      <c r="C3694" s="269" t="s">
        <v>62</v>
      </c>
      <c r="D3694" s="166" t="s">
        <v>41</v>
      </c>
      <c r="E3694" s="193" t="s">
        <v>20</v>
      </c>
      <c r="F3694" s="193" t="s">
        <v>20</v>
      </c>
      <c r="G3694" s="168">
        <f>MROUND(H3694*K3694*I3694/L3694,0.00000001)</f>
        <v>0.96229907000000003</v>
      </c>
      <c r="H3694" s="182">
        <f>H3124</f>
        <v>10665</v>
      </c>
      <c r="I3694" s="176">
        <f t="shared" si="461"/>
        <v>5.9551560000000005E-3</v>
      </c>
      <c r="J3694" s="182"/>
      <c r="K3694" s="184">
        <v>1</v>
      </c>
      <c r="L3694" s="184">
        <f>'норма часов'!$H$13</f>
        <v>66</v>
      </c>
      <c r="M3694" s="178" t="str">
        <f>CONCATENATE(H3694," ",F3694," ","*",I3694,"/",L3694,"чел.")</f>
        <v>10665 м2 *0,005955156/66чел.</v>
      </c>
      <c r="N3694" s="133">
        <f>N3029</f>
        <v>822.31598687294888</v>
      </c>
      <c r="O3694" s="142">
        <f>MROUND(G3694*N3694,0.000001)</f>
        <v>791.31390899999997</v>
      </c>
      <c r="P3694" s="93"/>
      <c r="Q3694" s="93">
        <f t="shared" si="455"/>
        <v>52226.717993999999</v>
      </c>
    </row>
    <row r="3695" spans="1:17" s="94" customFormat="1" x14ac:dyDescent="0.25">
      <c r="A3695" s="276"/>
      <c r="B3695" s="279"/>
      <c r="C3695" s="269"/>
      <c r="D3695" s="166" t="s">
        <v>41</v>
      </c>
      <c r="E3695" s="193" t="s">
        <v>78</v>
      </c>
      <c r="F3695" s="193" t="s">
        <v>78</v>
      </c>
      <c r="G3695" s="168">
        <f>MROUND(H3695*K3695*I3695/L3695,0.00000001)</f>
        <v>2.8572710000000001E-2</v>
      </c>
      <c r="H3695" s="182">
        <f>H3030</f>
        <v>316.66660000000002</v>
      </c>
      <c r="I3695" s="176">
        <f t="shared" si="461"/>
        <v>5.9551560000000005E-3</v>
      </c>
      <c r="J3695" s="182"/>
      <c r="K3695" s="184">
        <v>1</v>
      </c>
      <c r="L3695" s="184">
        <f>'норма часов'!$H$13</f>
        <v>66</v>
      </c>
      <c r="M3695" s="178" t="str">
        <f>CONCATENATE(H3695," ",F3695," ","*",I3695,"/",L3695,"чел.")</f>
        <v>316,6666 погон.м. *0,005955156/66чел.</v>
      </c>
      <c r="N3695" s="133">
        <f>N3030</f>
        <v>3000.0006315790802</v>
      </c>
      <c r="O3695" s="142">
        <f>MROUND(G3695*N3695,0.000001)</f>
        <v>85.718147999999999</v>
      </c>
      <c r="P3695" s="93"/>
      <c r="Q3695" s="93">
        <f t="shared" si="455"/>
        <v>5657.3977679999998</v>
      </c>
    </row>
    <row r="3696" spans="1:17" s="94" customFormat="1" x14ac:dyDescent="0.25">
      <c r="A3696" s="276"/>
      <c r="B3696" s="279"/>
      <c r="C3696" s="269"/>
      <c r="D3696" s="166" t="s">
        <v>41</v>
      </c>
      <c r="E3696" s="193" t="s">
        <v>48</v>
      </c>
      <c r="F3696" s="193" t="s">
        <v>48</v>
      </c>
      <c r="G3696" s="168">
        <f>MROUND(H3696*K3696*I3696/L3696,0.0000000001)</f>
        <v>8.2830806200000009E-2</v>
      </c>
      <c r="H3696" s="182">
        <f>H3031</f>
        <v>918</v>
      </c>
      <c r="I3696" s="176">
        <f t="shared" si="461"/>
        <v>5.9551560000000005E-3</v>
      </c>
      <c r="J3696" s="182"/>
      <c r="K3696" s="184">
        <v>1</v>
      </c>
      <c r="L3696" s="184">
        <f>'норма часов'!$H$13</f>
        <v>66</v>
      </c>
      <c r="M3696" s="178" t="str">
        <f>CONCATENATE(H3696," ",F3696," ","*",I3696,"/",L3696,"чел.")</f>
        <v>918 шт. *0,005955156/66чел.</v>
      </c>
      <c r="N3696" s="133">
        <f>N3031</f>
        <v>46775.762527233113</v>
      </c>
      <c r="O3696" s="142">
        <f>MROUND(G3696*N3696,0.000001)</f>
        <v>3874.4741209999997</v>
      </c>
      <c r="P3696" s="93"/>
      <c r="Q3696" s="93">
        <f t="shared" si="455"/>
        <v>255715.291986</v>
      </c>
    </row>
    <row r="3697" spans="1:17" s="94" customFormat="1" ht="28.5" x14ac:dyDescent="0.25">
      <c r="A3697" s="276"/>
      <c r="B3697" s="279"/>
      <c r="C3697" s="201" t="s">
        <v>252</v>
      </c>
      <c r="D3697" s="166"/>
      <c r="E3697" s="193"/>
      <c r="F3697" s="193"/>
      <c r="G3697" s="168"/>
      <c r="H3697" s="182"/>
      <c r="I3697" s="176"/>
      <c r="J3697" s="182"/>
      <c r="K3697" s="184"/>
      <c r="L3697" s="184"/>
      <c r="M3697" s="178"/>
      <c r="N3697" s="139"/>
      <c r="O3697" s="140">
        <f>SUM(O3694:O3696)</f>
        <v>4751.5061779999996</v>
      </c>
      <c r="P3697" s="93"/>
      <c r="Q3697" s="93">
        <f t="shared" si="455"/>
        <v>0</v>
      </c>
    </row>
    <row r="3698" spans="1:17" s="94" customFormat="1" x14ac:dyDescent="0.25">
      <c r="A3698" s="276"/>
      <c r="B3698" s="279"/>
      <c r="C3698" s="198" t="s">
        <v>63</v>
      </c>
      <c r="D3698" s="166"/>
      <c r="E3698" s="193"/>
      <c r="F3698" s="193"/>
      <c r="G3698" s="168"/>
      <c r="H3698" s="182">
        <f>H3603</f>
        <v>0</v>
      </c>
      <c r="I3698" s="176">
        <f>I3696</f>
        <v>5.9551560000000005E-3</v>
      </c>
      <c r="J3698" s="182"/>
      <c r="K3698" s="184">
        <v>12</v>
      </c>
      <c r="L3698" s="184">
        <f>'норма часов'!$H$13</f>
        <v>66</v>
      </c>
      <c r="M3698" s="178"/>
      <c r="N3698" s="133">
        <f>N3603</f>
        <v>0</v>
      </c>
      <c r="O3698" s="142">
        <f>MROUND(G3698*N3698,0.000001)</f>
        <v>0</v>
      </c>
      <c r="P3698" s="93"/>
      <c r="Q3698" s="93">
        <f t="shared" si="455"/>
        <v>0</v>
      </c>
    </row>
    <row r="3699" spans="1:17" s="94" customFormat="1" x14ac:dyDescent="0.25">
      <c r="A3699" s="276"/>
      <c r="B3699" s="279"/>
      <c r="C3699" s="198"/>
      <c r="D3699" s="283" t="s">
        <v>52</v>
      </c>
      <c r="E3699" s="283"/>
      <c r="F3699" s="283"/>
      <c r="G3699" s="284"/>
      <c r="H3699" s="171"/>
      <c r="I3699" s="176">
        <f t="shared" si="461"/>
        <v>5.9551560000000005E-3</v>
      </c>
      <c r="J3699" s="171"/>
      <c r="K3699" s="177"/>
      <c r="L3699" s="184"/>
      <c r="M3699" s="197"/>
      <c r="N3699" s="133"/>
      <c r="O3699" s="140"/>
      <c r="P3699" s="93"/>
      <c r="Q3699" s="93">
        <f t="shared" si="455"/>
        <v>0</v>
      </c>
    </row>
    <row r="3700" spans="1:17" s="94" customFormat="1" x14ac:dyDescent="0.25">
      <c r="A3700" s="276"/>
      <c r="B3700" s="279"/>
      <c r="C3700" s="198"/>
      <c r="D3700" s="179"/>
      <c r="E3700" s="180"/>
      <c r="F3700" s="181"/>
      <c r="G3700" s="168"/>
      <c r="H3700" s="171"/>
      <c r="I3700" s="176">
        <f t="shared" si="461"/>
        <v>5.9551560000000005E-3</v>
      </c>
      <c r="J3700" s="171"/>
      <c r="K3700" s="177"/>
      <c r="L3700" s="184"/>
      <c r="M3700" s="197"/>
      <c r="N3700" s="133"/>
      <c r="O3700" s="142"/>
      <c r="P3700" s="93"/>
      <c r="Q3700" s="93">
        <f t="shared" si="455"/>
        <v>0</v>
      </c>
    </row>
    <row r="3701" spans="1:17" s="94" customFormat="1" x14ac:dyDescent="0.25">
      <c r="A3701" s="276"/>
      <c r="B3701" s="279"/>
      <c r="C3701" s="267" t="s">
        <v>101</v>
      </c>
      <c r="D3701" s="288" t="s">
        <v>53</v>
      </c>
      <c r="E3701" s="288"/>
      <c r="F3701" s="288"/>
      <c r="G3701" s="289"/>
      <c r="H3701" s="171"/>
      <c r="I3701" s="176">
        <f t="shared" si="461"/>
        <v>5.9551560000000005E-3</v>
      </c>
      <c r="J3701" s="171"/>
      <c r="K3701" s="177"/>
      <c r="L3701" s="184"/>
      <c r="M3701" s="197"/>
      <c r="N3701" s="133"/>
      <c r="O3701" s="140">
        <f>O3702</f>
        <v>34.520376999999996</v>
      </c>
      <c r="P3701" s="93"/>
      <c r="Q3701" s="93">
        <f t="shared" si="455"/>
        <v>0</v>
      </c>
    </row>
    <row r="3702" spans="1:17" s="94" customFormat="1" ht="45" x14ac:dyDescent="0.25">
      <c r="A3702" s="276"/>
      <c r="B3702" s="279"/>
      <c r="C3702" s="268"/>
      <c r="D3702" s="166" t="s">
        <v>286</v>
      </c>
      <c r="E3702" s="180" t="s">
        <v>26</v>
      </c>
      <c r="F3702" s="180" t="s">
        <v>26</v>
      </c>
      <c r="G3702" s="168">
        <f>MROUND(H3702*K3702*I3702/L3702,0.00000001)</f>
        <v>7.5792890000000002E-2</v>
      </c>
      <c r="H3702" s="182">
        <f>$H$3037</f>
        <v>70</v>
      </c>
      <c r="I3702" s="176">
        <f t="shared" si="461"/>
        <v>5.9551560000000005E-3</v>
      </c>
      <c r="J3702" s="182"/>
      <c r="K3702" s="184">
        <v>12</v>
      </c>
      <c r="L3702" s="184">
        <f>'норма часов'!$H$13</f>
        <v>66</v>
      </c>
      <c r="M3702" s="178" t="str">
        <f>CONCATENATE(H3702," ",F3702," ","в мес.","*",K3702,"мес.","*",I3702,"/",L3702,"чел.")</f>
        <v>70 шт в мес.*12мес.*0,005955156/66чел.</v>
      </c>
      <c r="N3702" s="133">
        <f>$N$3037</f>
        <v>455.45666666666642</v>
      </c>
      <c r="O3702" s="142">
        <f>MROUND(G3702*N3702,0.000001)</f>
        <v>34.520376999999996</v>
      </c>
      <c r="P3702" s="93"/>
      <c r="Q3702" s="93">
        <f t="shared" si="455"/>
        <v>2278.3448819999999</v>
      </c>
    </row>
    <row r="3703" spans="1:17" s="94" customFormat="1" x14ac:dyDescent="0.25">
      <c r="A3703" s="276"/>
      <c r="B3703" s="279"/>
      <c r="C3703" s="269" t="s">
        <v>102</v>
      </c>
      <c r="D3703" s="288" t="s">
        <v>54</v>
      </c>
      <c r="E3703" s="288"/>
      <c r="F3703" s="288"/>
      <c r="G3703" s="289"/>
      <c r="H3703" s="171"/>
      <c r="I3703" s="176">
        <f>I3701</f>
        <v>5.9551560000000005E-3</v>
      </c>
      <c r="J3703" s="182"/>
      <c r="K3703" s="177"/>
      <c r="L3703" s="184"/>
      <c r="M3703" s="197"/>
      <c r="N3703" s="133"/>
      <c r="O3703" s="140">
        <f>O3704</f>
        <v>11.811567999999999</v>
      </c>
      <c r="P3703" s="93"/>
      <c r="Q3703" s="93">
        <f t="shared" si="455"/>
        <v>0</v>
      </c>
    </row>
    <row r="3704" spans="1:17" s="94" customFormat="1" x14ac:dyDescent="0.25">
      <c r="A3704" s="276"/>
      <c r="B3704" s="279"/>
      <c r="C3704" s="269"/>
      <c r="D3704" s="179" t="s">
        <v>103</v>
      </c>
      <c r="E3704" s="180" t="s">
        <v>26</v>
      </c>
      <c r="F3704" s="180" t="s">
        <v>26</v>
      </c>
      <c r="G3704" s="168">
        <f>MROUND(H3704*K3704*I3704/L3704,0.0000001)</f>
        <v>4.3309999999999998E-3</v>
      </c>
      <c r="H3704" s="182">
        <v>4</v>
      </c>
      <c r="I3704" s="176">
        <f t="shared" si="461"/>
        <v>5.9551560000000005E-3</v>
      </c>
      <c r="J3704" s="182"/>
      <c r="K3704" s="184">
        <v>12</v>
      </c>
      <c r="L3704" s="184">
        <f>'норма часов'!$H$13</f>
        <v>66</v>
      </c>
      <c r="M3704" s="178" t="str">
        <f>CONCATENATE(H3704," ",F3704," ","в мес.","*",K3704,"мес.","*",I3704,"/",L3704,"чел.")</f>
        <v>4 шт в мес.*12мес.*0,005955156/66чел.</v>
      </c>
      <c r="N3704" s="133">
        <f>N3039</f>
        <v>2727.2150000000001</v>
      </c>
      <c r="O3704" s="142">
        <f>MROUND(G3704*N3704,0.000001)</f>
        <v>11.811567999999999</v>
      </c>
      <c r="P3704" s="93"/>
      <c r="Q3704" s="93">
        <f t="shared" ref="Q3704:Q3771" si="462">O3704*L3704</f>
        <v>779.56348800000001</v>
      </c>
    </row>
    <row r="3705" spans="1:17" s="94" customFormat="1" x14ac:dyDescent="0.25">
      <c r="A3705" s="276"/>
      <c r="B3705" s="279"/>
      <c r="C3705" s="198"/>
      <c r="D3705" s="283" t="s">
        <v>55</v>
      </c>
      <c r="E3705" s="283"/>
      <c r="F3705" s="283"/>
      <c r="G3705" s="284"/>
      <c r="H3705" s="171"/>
      <c r="I3705" s="176">
        <f t="shared" si="461"/>
        <v>5.9551560000000005E-3</v>
      </c>
      <c r="J3705" s="171"/>
      <c r="K3705" s="177"/>
      <c r="L3705" s="184"/>
      <c r="M3705" s="197"/>
      <c r="N3705" s="133"/>
      <c r="O3705" s="142"/>
      <c r="P3705" s="93"/>
      <c r="Q3705" s="93">
        <f t="shared" si="462"/>
        <v>0</v>
      </c>
    </row>
    <row r="3706" spans="1:17" s="94" customFormat="1" x14ac:dyDescent="0.25">
      <c r="A3706" s="276"/>
      <c r="B3706" s="279"/>
      <c r="C3706" s="198"/>
      <c r="D3706" s="166"/>
      <c r="E3706" s="96"/>
      <c r="F3706" s="206"/>
      <c r="G3706" s="161"/>
      <c r="H3706" s="171"/>
      <c r="I3706" s="176">
        <f t="shared" si="461"/>
        <v>5.9551560000000005E-3</v>
      </c>
      <c r="J3706" s="171"/>
      <c r="K3706" s="177"/>
      <c r="L3706" s="184"/>
      <c r="M3706" s="197"/>
      <c r="N3706" s="133"/>
      <c r="O3706" s="142"/>
      <c r="P3706" s="93"/>
      <c r="Q3706" s="93">
        <f t="shared" si="462"/>
        <v>0</v>
      </c>
    </row>
    <row r="3707" spans="1:17" s="94" customFormat="1" x14ac:dyDescent="0.25">
      <c r="A3707" s="276"/>
      <c r="B3707" s="279"/>
      <c r="C3707" s="198"/>
      <c r="D3707" s="288" t="s">
        <v>56</v>
      </c>
      <c r="E3707" s="288"/>
      <c r="F3707" s="288"/>
      <c r="G3707" s="289"/>
      <c r="H3707" s="182"/>
      <c r="I3707" s="176">
        <f t="shared" si="461"/>
        <v>5.9551560000000005E-3</v>
      </c>
      <c r="J3707" s="182"/>
      <c r="K3707" s="184"/>
      <c r="L3707" s="184"/>
      <c r="M3707" s="197"/>
      <c r="N3707" s="133"/>
      <c r="O3707" s="140">
        <f>O3715+O3737+O3738+O3753+O3754+O3755+O3758</f>
        <v>7328.4200879999999</v>
      </c>
      <c r="P3707" s="93"/>
      <c r="Q3707" s="93">
        <f t="shared" si="462"/>
        <v>0</v>
      </c>
    </row>
    <row r="3708" spans="1:17" s="94" customFormat="1" ht="45" x14ac:dyDescent="0.25">
      <c r="A3708" s="276"/>
      <c r="B3708" s="279"/>
      <c r="C3708" s="269" t="s">
        <v>64</v>
      </c>
      <c r="D3708" s="166" t="s">
        <v>24</v>
      </c>
      <c r="E3708" s="96" t="s">
        <v>20</v>
      </c>
      <c r="F3708" s="96" t="s">
        <v>209</v>
      </c>
      <c r="G3708" s="168">
        <f>MROUND(H3708*K3708*I3708/L3708,0.000001)</f>
        <v>135.79662399999998</v>
      </c>
      <c r="H3708" s="182">
        <f>H3328</f>
        <v>125417.61000000002</v>
      </c>
      <c r="I3708" s="176">
        <f t="shared" si="461"/>
        <v>5.9551560000000005E-3</v>
      </c>
      <c r="J3708" s="182"/>
      <c r="K3708" s="184">
        <v>12</v>
      </c>
      <c r="L3708" s="184">
        <f>'норма часов'!$H$13</f>
        <v>66</v>
      </c>
      <c r="M3708" s="178" t="str">
        <f>CONCATENATE(H3708," ",F3708," ","в мес.","*",K3708,"мес.","*",I3708,"/",L3708,"чел.")</f>
        <v>125417,61 м2 (обрабатываемая площадь) в мес.*12мес.*0,005955156/66чел.</v>
      </c>
      <c r="N3708" s="133">
        <f>N3043</f>
        <v>1.2568903867115102</v>
      </c>
      <c r="O3708" s="142">
        <f>MROUND(G3708*N3708,0.000001)</f>
        <v>170.68147099999999</v>
      </c>
      <c r="P3708" s="93"/>
      <c r="Q3708" s="93">
        <f t="shared" si="462"/>
        <v>11264.977085999999</v>
      </c>
    </row>
    <row r="3709" spans="1:17" s="94" customFormat="1" ht="45" x14ac:dyDescent="0.25">
      <c r="A3709" s="276"/>
      <c r="B3709" s="279"/>
      <c r="C3709" s="269"/>
      <c r="D3709" s="166" t="s">
        <v>77</v>
      </c>
      <c r="E3709" s="96" t="s">
        <v>20</v>
      </c>
      <c r="F3709" s="96" t="s">
        <v>209</v>
      </c>
      <c r="G3709" s="168">
        <f>MROUND(H3709*K3709*I3709/L3709,0.000001)</f>
        <v>135.79662399999998</v>
      </c>
      <c r="H3709" s="182">
        <f>H3424</f>
        <v>125417.61000000002</v>
      </c>
      <c r="I3709" s="176">
        <f t="shared" si="461"/>
        <v>5.9551560000000005E-3</v>
      </c>
      <c r="J3709" s="182"/>
      <c r="K3709" s="184">
        <v>12</v>
      </c>
      <c r="L3709" s="184">
        <f>'норма часов'!$H$13</f>
        <v>66</v>
      </c>
      <c r="M3709" s="178" t="str">
        <f>CONCATENATE(H3709," ",F3709," ","в мес.","*",K3709,"мес.","*",I3709,"/",L3709,"чел.")</f>
        <v>125417,61 м2 (обрабатываемая площадь) в мес.*12мес.*0,005955156/66чел.</v>
      </c>
      <c r="N3709" s="133">
        <f>N3044</f>
        <v>1.6600438261155399</v>
      </c>
      <c r="O3709" s="142">
        <f>MROUND(G3709*N3709,0.000001)</f>
        <v>225.428347</v>
      </c>
      <c r="P3709" s="93"/>
      <c r="Q3709" s="93">
        <f t="shared" si="462"/>
        <v>14878.270902</v>
      </c>
    </row>
    <row r="3710" spans="1:17" s="94" customFormat="1" ht="45" x14ac:dyDescent="0.25">
      <c r="A3710" s="276"/>
      <c r="B3710" s="279"/>
      <c r="C3710" s="269"/>
      <c r="D3710" s="166" t="s">
        <v>298</v>
      </c>
      <c r="E3710" s="96" t="s">
        <v>20</v>
      </c>
      <c r="F3710" s="96" t="s">
        <v>209</v>
      </c>
      <c r="G3710" s="168">
        <f>MROUND(H3710*K3710*I3710/L3710,0.00000001)</f>
        <v>135.79662413</v>
      </c>
      <c r="H3710" s="182">
        <f>$H$3045</f>
        <v>125417.61000000002</v>
      </c>
      <c r="I3710" s="176">
        <f>I3706</f>
        <v>5.9551560000000005E-3</v>
      </c>
      <c r="J3710" s="182"/>
      <c r="K3710" s="184">
        <v>12</v>
      </c>
      <c r="L3710" s="184">
        <f>'норма часов'!$H$13</f>
        <v>66</v>
      </c>
      <c r="M3710" s="178" t="str">
        <f t="shared" ref="M3710:M3712" si="463">CONCATENATE(H3710," ",F3710," ","в мес.","*",K3710,"мес.","*",I3710,"/",L3710,"чел.")</f>
        <v>125417,61 м2 (обрабатываемая площадь) в мес.*12мес.*0,005955156/66чел.</v>
      </c>
      <c r="N3710" s="133">
        <f>$N$3045</f>
        <v>0.59287278317614256</v>
      </c>
      <c r="O3710" s="142">
        <f t="shared" ref="O3710:O3712" si="464">MROUND(G3710*N3710,0.000001)</f>
        <v>80.510121999999996</v>
      </c>
      <c r="P3710" s="93"/>
      <c r="Q3710" s="93">
        <f t="shared" si="462"/>
        <v>5313.668052</v>
      </c>
    </row>
    <row r="3711" spans="1:17" s="94" customFormat="1" ht="45" x14ac:dyDescent="0.25">
      <c r="A3711" s="276"/>
      <c r="B3711" s="279"/>
      <c r="C3711" s="269"/>
      <c r="D3711" s="166" t="s">
        <v>299</v>
      </c>
      <c r="E3711" s="96" t="s">
        <v>20</v>
      </c>
      <c r="F3711" s="96" t="s">
        <v>209</v>
      </c>
      <c r="G3711" s="168">
        <f>MROUND(H3711*K3711*I3711/L3711,0.00000001)</f>
        <v>271.59324824999999</v>
      </c>
      <c r="H3711" s="182">
        <f>$H$3046</f>
        <v>125417.61000000002</v>
      </c>
      <c r="I3711" s="176">
        <f>I3707</f>
        <v>5.9551560000000005E-3</v>
      </c>
      <c r="J3711" s="182"/>
      <c r="K3711" s="184">
        <v>24</v>
      </c>
      <c r="L3711" s="184">
        <f>'норма часов'!$H$13</f>
        <v>66</v>
      </c>
      <c r="M3711" s="178" t="str">
        <f>CONCATENATE(H3711," ",F3711," ","в год","*",K3711,"  раза в год","*",I3711,"/",L3711,"чел.")</f>
        <v>125417,61 м2 (обрабатываемая площадь) в год*24  раза в год*0,005955156/66чел.</v>
      </c>
      <c r="N3711" s="133">
        <f>$N$3046</f>
        <v>2.4900657458177777</v>
      </c>
      <c r="O3711" s="142">
        <f t="shared" si="464"/>
        <v>676.28504399999997</v>
      </c>
      <c r="P3711" s="93"/>
      <c r="Q3711" s="93">
        <f t="shared" si="462"/>
        <v>44634.812903999999</v>
      </c>
    </row>
    <row r="3712" spans="1:17" s="94" customFormat="1" ht="45" x14ac:dyDescent="0.25">
      <c r="A3712" s="276"/>
      <c r="B3712" s="279"/>
      <c r="C3712" s="269"/>
      <c r="D3712" s="166" t="s">
        <v>300</v>
      </c>
      <c r="E3712" s="96" t="s">
        <v>280</v>
      </c>
      <c r="F3712" s="96" t="s">
        <v>281</v>
      </c>
      <c r="G3712" s="168">
        <f>MROUND(H3712*K3712*I3712/L3712,0.00000001)</f>
        <v>2.8151600000000001E-3</v>
      </c>
      <c r="H3712" s="182">
        <f>$H$3047</f>
        <v>31.200000000000021</v>
      </c>
      <c r="I3712" s="176">
        <f>I3708</f>
        <v>5.9551560000000005E-3</v>
      </c>
      <c r="J3712" s="182"/>
      <c r="K3712" s="184">
        <v>1</v>
      </c>
      <c r="L3712" s="184">
        <f>'норма часов'!$H$13</f>
        <v>66</v>
      </c>
      <c r="M3712" s="178" t="str">
        <f t="shared" si="463"/>
        <v>31,2 га (обрабатываемая площадь) в мес.*1мес.*0,005955156/66чел.</v>
      </c>
      <c r="N3712" s="133">
        <f>$N$3047</f>
        <v>592.87083333333283</v>
      </c>
      <c r="O3712" s="142">
        <f t="shared" si="464"/>
        <v>1.6690259999999999</v>
      </c>
      <c r="P3712" s="93"/>
      <c r="Q3712" s="93">
        <f t="shared" si="462"/>
        <v>110.155716</v>
      </c>
    </row>
    <row r="3713" spans="1:17" s="94" customFormat="1" ht="45" x14ac:dyDescent="0.25">
      <c r="A3713" s="276"/>
      <c r="B3713" s="279"/>
      <c r="C3713" s="269"/>
      <c r="D3713" s="166" t="s">
        <v>276</v>
      </c>
      <c r="E3713" s="96" t="s">
        <v>280</v>
      </c>
      <c r="F3713" s="96" t="s">
        <v>281</v>
      </c>
      <c r="G3713" s="168">
        <f>MROUND(H3713*K3713*I3713/L3713,0.00000001)</f>
        <v>2.8151600000000001E-3</v>
      </c>
      <c r="H3713" s="182">
        <f>H3048</f>
        <v>31.200000000000021</v>
      </c>
      <c r="I3713" s="176">
        <f>I3709</f>
        <v>5.9551560000000005E-3</v>
      </c>
      <c r="J3713" s="182"/>
      <c r="K3713" s="184">
        <v>1</v>
      </c>
      <c r="L3713" s="184">
        <f>'норма часов'!$H$13</f>
        <v>66</v>
      </c>
      <c r="M3713" s="178" t="str">
        <f>CONCATENATE(H3713," ",F3713," ","в мес.","*",K3713,"мес.","*",I3713,"/",L3713,"чел.")</f>
        <v>31,2 га (обрабатываемая площадь) в мес.*1мес.*0,005955156/66чел.</v>
      </c>
      <c r="N3713" s="133">
        <f>N3048</f>
        <v>3226.5067307692289</v>
      </c>
      <c r="O3713" s="142">
        <f>MROUND(G3713*N3713,0.000001)</f>
        <v>9.0831330000000001</v>
      </c>
      <c r="P3713" s="93"/>
      <c r="Q3713" s="93">
        <f t="shared" si="462"/>
        <v>599.48677799999996</v>
      </c>
    </row>
    <row r="3714" spans="1:17" s="94" customFormat="1" ht="25.5" x14ac:dyDescent="0.25">
      <c r="A3714" s="276"/>
      <c r="B3714" s="279"/>
      <c r="C3714" s="269"/>
      <c r="D3714" s="166" t="s">
        <v>105</v>
      </c>
      <c r="E3714" s="96" t="s">
        <v>106</v>
      </c>
      <c r="F3714" s="206" t="s">
        <v>210</v>
      </c>
      <c r="G3714" s="168">
        <f>MROUND(H3714*K3714*I3714/L3714,0.000001)</f>
        <v>21.804966</v>
      </c>
      <c r="H3714" s="182">
        <f>H3049</f>
        <v>20138.400000000001</v>
      </c>
      <c r="I3714" s="176">
        <f>I3709</f>
        <v>5.9551560000000005E-3</v>
      </c>
      <c r="J3714" s="182"/>
      <c r="K3714" s="184">
        <v>12</v>
      </c>
      <c r="L3714" s="184">
        <f>'норма часов'!$H$13</f>
        <v>66</v>
      </c>
      <c r="M3714" s="178" t="str">
        <f>CONCATENATE(H3714," ",F3714," ","в мес.","*",K3714,"мес.","*",I3714,"/",L3714,"чел.")</f>
        <v>20138,4 кг стираемого белья в мес.*12мес.*0,005955156/66чел.</v>
      </c>
      <c r="N3714" s="133">
        <f>N3049</f>
        <v>77.073464045471994</v>
      </c>
      <c r="O3714" s="142">
        <f>MROUND(G3714*N3714,0.000001)</f>
        <v>1680.584263</v>
      </c>
      <c r="P3714" s="93"/>
      <c r="Q3714" s="93">
        <f t="shared" si="462"/>
        <v>110918.56135799999</v>
      </c>
    </row>
    <row r="3715" spans="1:17" s="94" customFormat="1" ht="28.5" x14ac:dyDescent="0.25">
      <c r="A3715" s="276"/>
      <c r="B3715" s="279"/>
      <c r="C3715" s="201" t="s">
        <v>255</v>
      </c>
      <c r="D3715" s="166"/>
      <c r="E3715" s="96"/>
      <c r="F3715" s="206"/>
      <c r="G3715" s="168"/>
      <c r="H3715" s="182"/>
      <c r="I3715" s="176"/>
      <c r="J3715" s="182"/>
      <c r="K3715" s="184"/>
      <c r="L3715" s="184"/>
      <c r="M3715" s="178"/>
      <c r="N3715" s="139"/>
      <c r="O3715" s="140">
        <f>SUM(O3708:O3714)</f>
        <v>2844.2414060000001</v>
      </c>
      <c r="P3715" s="93"/>
      <c r="Q3715" s="93">
        <f t="shared" si="462"/>
        <v>0</v>
      </c>
    </row>
    <row r="3716" spans="1:17" s="94" customFormat="1" ht="45" x14ac:dyDescent="0.25">
      <c r="A3716" s="276"/>
      <c r="B3716" s="279"/>
      <c r="C3716" s="269" t="s">
        <v>63</v>
      </c>
      <c r="D3716" s="208" t="s">
        <v>301</v>
      </c>
      <c r="E3716" s="96" t="s">
        <v>20</v>
      </c>
      <c r="F3716" s="96" t="s">
        <v>209</v>
      </c>
      <c r="G3716" s="168">
        <f>MROUND(H3716*K3716*I3716/L3716,0.000001)</f>
        <v>0.68735400000000002</v>
      </c>
      <c r="H3716" s="182">
        <f>H3146</f>
        <v>7617.8300000000008</v>
      </c>
      <c r="I3716" s="176">
        <f>I3714</f>
        <v>5.9551560000000005E-3</v>
      </c>
      <c r="J3716" s="182"/>
      <c r="K3716" s="184">
        <v>1</v>
      </c>
      <c r="L3716" s="184">
        <f>'норма часов'!$H$13</f>
        <v>66</v>
      </c>
      <c r="M3716" s="178" t="str">
        <f>CONCATENATE(H3716," ",F3716," ","*",I3716,"/",L3716,"чел.")</f>
        <v>7617,83 м2 (обрабатываемая площадь) *0,005955156/66чел.</v>
      </c>
      <c r="N3716" s="133">
        <f>N3146</f>
        <v>74.831520262331921</v>
      </c>
      <c r="O3716" s="142">
        <f>MROUND(G3716*N3716,0.000001)</f>
        <v>51.435744999999997</v>
      </c>
      <c r="P3716" s="93"/>
      <c r="Q3716" s="93">
        <f t="shared" si="462"/>
        <v>3394.7591699999998</v>
      </c>
    </row>
    <row r="3717" spans="1:17" s="94" customFormat="1" ht="60" x14ac:dyDescent="0.25">
      <c r="A3717" s="276"/>
      <c r="B3717" s="279"/>
      <c r="C3717" s="269"/>
      <c r="D3717" s="166" t="s">
        <v>302</v>
      </c>
      <c r="E3717" s="96" t="s">
        <v>26</v>
      </c>
      <c r="F3717" s="206" t="s">
        <v>26</v>
      </c>
      <c r="G3717" s="168">
        <f>MROUND(H3717*K3717*I3717/L3717,0.000001)</f>
        <v>2.4359999999999998E-3</v>
      </c>
      <c r="H3717" s="182">
        <f>H3337</f>
        <v>27</v>
      </c>
      <c r="I3717" s="176">
        <f t="shared" si="461"/>
        <v>5.9551560000000005E-3</v>
      </c>
      <c r="J3717" s="182"/>
      <c r="K3717" s="184">
        <v>1</v>
      </c>
      <c r="L3717" s="184">
        <f>'норма часов'!$H$13</f>
        <v>66</v>
      </c>
      <c r="M3717" s="178" t="str">
        <f>CONCATENATE(H3717," ",F3717," ","*",I3717,"/",L3717,"чел.")</f>
        <v>27 шт *0,005955156/66чел.</v>
      </c>
      <c r="N3717" s="133">
        <f>N3052</f>
        <v>7114.4748148148165</v>
      </c>
      <c r="O3717" s="142">
        <f>MROUND(G3717*N3717,0.000001)</f>
        <v>17.330860999999999</v>
      </c>
      <c r="P3717" s="93"/>
      <c r="Q3717" s="93">
        <f t="shared" si="462"/>
        <v>1143.836826</v>
      </c>
    </row>
    <row r="3718" spans="1:17" s="94" customFormat="1" ht="45" x14ac:dyDescent="0.25">
      <c r="A3718" s="276"/>
      <c r="B3718" s="279"/>
      <c r="C3718" s="269"/>
      <c r="D3718" s="208" t="s">
        <v>30</v>
      </c>
      <c r="E3718" s="96" t="s">
        <v>45</v>
      </c>
      <c r="F3718" s="206" t="s">
        <v>223</v>
      </c>
      <c r="G3718" s="168">
        <f>MROUND(H3718*K3718*I3718/L3718,0.00000001)</f>
        <v>2.5986140000000001E-2</v>
      </c>
      <c r="H3718" s="182">
        <f>H3338</f>
        <v>72</v>
      </c>
      <c r="I3718" s="176">
        <f t="shared" si="461"/>
        <v>5.9551560000000005E-3</v>
      </c>
      <c r="J3718" s="182"/>
      <c r="K3718" s="184">
        <v>4</v>
      </c>
      <c r="L3718" s="184">
        <f>'норма часов'!$H$13</f>
        <v>66</v>
      </c>
      <c r="M3718" s="178" t="str">
        <f>CONCATENATE(H3718," ",F3718," ","в кв.","*",K3718,"кв.","*",I3718,"/",L3718,"чел.")</f>
        <v>72 системы в кв.*4кв.*0,005955156/66чел.</v>
      </c>
      <c r="N3718" s="133">
        <f>N3338</f>
        <v>7541.0103472222254</v>
      </c>
      <c r="O3718" s="142">
        <f>MROUND(G3718*N3718,0.000001)</f>
        <v>195.96175099999999</v>
      </c>
      <c r="P3718" s="93"/>
      <c r="Q3718" s="93">
        <f t="shared" si="462"/>
        <v>12933.475565999999</v>
      </c>
    </row>
    <row r="3719" spans="1:17" s="94" customFormat="1" ht="60" x14ac:dyDescent="0.25">
      <c r="A3719" s="276"/>
      <c r="B3719" s="279"/>
      <c r="C3719" s="269"/>
      <c r="D3719" s="208" t="s">
        <v>86</v>
      </c>
      <c r="E3719" s="96" t="s">
        <v>45</v>
      </c>
      <c r="F3719" s="206" t="s">
        <v>224</v>
      </c>
      <c r="G3719" s="168">
        <f>MROUND(H3719*K3719*I3719/L3719,0.00000001)</f>
        <v>7.6875650000000004E-2</v>
      </c>
      <c r="H3719" s="182">
        <f>H3529</f>
        <v>71</v>
      </c>
      <c r="I3719" s="176">
        <f t="shared" si="461"/>
        <v>5.9551560000000005E-3</v>
      </c>
      <c r="J3719" s="182"/>
      <c r="K3719" s="184">
        <v>12</v>
      </c>
      <c r="L3719" s="184">
        <f>'норма часов'!$H$13</f>
        <v>66</v>
      </c>
      <c r="M3719" s="178" t="str">
        <f>CONCATENATE(H3719," ",F3719," ","в мес.","*",K3719,"мес.","*",I3719,"/",L3719,"чел.")</f>
        <v>71 систем в мес.*12мес.*0,005955156/66чел.</v>
      </c>
      <c r="N3719" s="133">
        <f>N3529</f>
        <v>6224.8300469483565</v>
      </c>
      <c r="O3719" s="142">
        <f>MROUND(G3719*N3719,0.000001)</f>
        <v>478.53785599999998</v>
      </c>
      <c r="P3719" s="93"/>
      <c r="Q3719" s="93">
        <f t="shared" si="462"/>
        <v>31583.498496</v>
      </c>
    </row>
    <row r="3720" spans="1:17" s="94" customFormat="1" ht="31.5" x14ac:dyDescent="0.25">
      <c r="A3720" s="276"/>
      <c r="B3720" s="279"/>
      <c r="C3720" s="269"/>
      <c r="D3720" s="211" t="s">
        <v>303</v>
      </c>
      <c r="E3720" s="96" t="s">
        <v>26</v>
      </c>
      <c r="F3720" s="206" t="s">
        <v>26</v>
      </c>
      <c r="G3720" s="168">
        <f>MROUND(H3720*K3720*I3720/L3720,0.000000001)</f>
        <v>3.6091900000000002E-4</v>
      </c>
      <c r="H3720" s="182">
        <f>H3625</f>
        <v>4</v>
      </c>
      <c r="I3720" s="176">
        <f t="shared" si="461"/>
        <v>5.9551560000000005E-3</v>
      </c>
      <c r="J3720" s="182"/>
      <c r="K3720" s="184">
        <v>1</v>
      </c>
      <c r="L3720" s="184">
        <f>'норма часов'!$H$13</f>
        <v>66</v>
      </c>
      <c r="M3720" s="178" t="str">
        <f>CONCATENATE(H3720," ",F3720," ","*",I3720,"/",L3720,"чел.")</f>
        <v>4 шт *0,005955156/66чел.</v>
      </c>
      <c r="N3720" s="133">
        <f>N3055</f>
        <v>74229.032500000001</v>
      </c>
      <c r="O3720" s="142">
        <f>MROUND(G3720*N3720,0.000001)</f>
        <v>26.790668</v>
      </c>
      <c r="P3720" s="93"/>
      <c r="Q3720" s="93">
        <f t="shared" si="462"/>
        <v>1768.184088</v>
      </c>
    </row>
    <row r="3721" spans="1:17" s="94" customFormat="1" ht="30" x14ac:dyDescent="0.25">
      <c r="A3721" s="276"/>
      <c r="B3721" s="279"/>
      <c r="C3721" s="269"/>
      <c r="D3721" s="208" t="s">
        <v>108</v>
      </c>
      <c r="E3721" s="96" t="s">
        <v>26</v>
      </c>
      <c r="F3721" s="206" t="s">
        <v>26</v>
      </c>
      <c r="G3721" s="168">
        <f>MROUND(H3721*K3721*I3721/L3721,0.00000001)</f>
        <v>1.0827600000000001E-3</v>
      </c>
      <c r="H3721" s="182">
        <v>1</v>
      </c>
      <c r="I3721" s="176">
        <f t="shared" si="461"/>
        <v>5.9551560000000005E-3</v>
      </c>
      <c r="J3721" s="182"/>
      <c r="K3721" s="184">
        <v>12</v>
      </c>
      <c r="L3721" s="184">
        <f>'норма часов'!$H$13</f>
        <v>66</v>
      </c>
      <c r="M3721" s="178" t="str">
        <f>CONCATENATE(H3721," ",F3721," ","в мес.","*",K3721,"мес.","*",I3721,"/",L3721,"чел.")</f>
        <v>1 шт в мес.*12мес.*0,005955156/66чел.</v>
      </c>
      <c r="N3721" s="133">
        <f>N3056</f>
        <v>3023.6541666666667</v>
      </c>
      <c r="O3721" s="142">
        <f t="shared" ref="O3721:O3736" si="465">MROUND(G3721*N3721,0.000001)</f>
        <v>3.273892</v>
      </c>
      <c r="P3721" s="93"/>
      <c r="Q3721" s="93">
        <f t="shared" si="462"/>
        <v>216.07687200000001</v>
      </c>
    </row>
    <row r="3722" spans="1:17" s="94" customFormat="1" ht="31.5" x14ac:dyDescent="0.25">
      <c r="A3722" s="276"/>
      <c r="B3722" s="279"/>
      <c r="C3722" s="269"/>
      <c r="D3722" s="211" t="s">
        <v>304</v>
      </c>
      <c r="E3722" s="96" t="s">
        <v>26</v>
      </c>
      <c r="F3722" s="206" t="s">
        <v>26</v>
      </c>
      <c r="G3722" s="168">
        <f>MROUND(H3722*K3722*I3722/L3722,0.00000001)</f>
        <v>6.4063000000000002E-3</v>
      </c>
      <c r="H3722" s="182">
        <f>H3342</f>
        <v>71</v>
      </c>
      <c r="I3722" s="176">
        <f t="shared" si="461"/>
        <v>5.9551560000000005E-3</v>
      </c>
      <c r="J3722" s="182"/>
      <c r="K3722" s="184">
        <v>1</v>
      </c>
      <c r="L3722" s="184">
        <f>'норма часов'!$H$13</f>
        <v>66</v>
      </c>
      <c r="M3722" s="178" t="str">
        <f>CONCATENATE(H3722," ",F3722," ","*",I3722,"/",L3722,"чел.")</f>
        <v>71 шт *0,005955156/66чел.</v>
      </c>
      <c r="N3722" s="133">
        <f>N3342</f>
        <v>948.59014084506896</v>
      </c>
      <c r="O3722" s="142">
        <f t="shared" si="465"/>
        <v>6.0769529999999996</v>
      </c>
      <c r="P3722" s="93"/>
      <c r="Q3722" s="93">
        <f t="shared" si="462"/>
        <v>401.07889799999998</v>
      </c>
    </row>
    <row r="3723" spans="1:17" s="94" customFormat="1" ht="60" x14ac:dyDescent="0.25">
      <c r="A3723" s="276"/>
      <c r="B3723" s="279"/>
      <c r="C3723" s="269"/>
      <c r="D3723" s="208" t="s">
        <v>31</v>
      </c>
      <c r="E3723" s="96" t="s">
        <v>46</v>
      </c>
      <c r="F3723" s="206" t="s">
        <v>26</v>
      </c>
      <c r="G3723" s="168">
        <f>MROUND(H3723*K3723*I3723/L3723,0.00000001)</f>
        <v>7.9402099999999996E-3</v>
      </c>
      <c r="H3723" s="182">
        <f>H3533</f>
        <v>44</v>
      </c>
      <c r="I3723" s="176">
        <f t="shared" si="461"/>
        <v>5.9551560000000005E-3</v>
      </c>
      <c r="J3723" s="182"/>
      <c r="K3723" s="184">
        <v>2</v>
      </c>
      <c r="L3723" s="184">
        <f>'норма часов'!$H$13</f>
        <v>66</v>
      </c>
      <c r="M3723" s="178" t="str">
        <f>CONCATENATE(H3723," ",F3723," ","*",I3723,"/",L3723,"чел.")</f>
        <v>44 шт *0,005955156/66чел.</v>
      </c>
      <c r="N3723" s="133">
        <f>N3533</f>
        <v>5125.3856818181812</v>
      </c>
      <c r="O3723" s="142">
        <f t="shared" si="465"/>
        <v>40.696638999999998</v>
      </c>
      <c r="P3723" s="93"/>
      <c r="Q3723" s="93">
        <f t="shared" si="462"/>
        <v>2685.9781739999999</v>
      </c>
    </row>
    <row r="3724" spans="1:17" s="94" customFormat="1" ht="30" x14ac:dyDescent="0.25">
      <c r="A3724" s="276"/>
      <c r="B3724" s="279"/>
      <c r="C3724" s="269"/>
      <c r="D3724" s="208" t="s">
        <v>109</v>
      </c>
      <c r="E3724" s="96" t="s">
        <v>45</v>
      </c>
      <c r="F3724" s="206" t="s">
        <v>211</v>
      </c>
      <c r="G3724" s="168">
        <f>MROUND(H3724*K3724*I3724/L3724,0.00000001)</f>
        <v>1.8046000000000002E-4</v>
      </c>
      <c r="H3724" s="182">
        <v>1</v>
      </c>
      <c r="I3724" s="176">
        <f t="shared" si="461"/>
        <v>5.9551560000000005E-3</v>
      </c>
      <c r="J3724" s="182"/>
      <c r="K3724" s="184">
        <v>2</v>
      </c>
      <c r="L3724" s="184">
        <f>'норма часов'!$H$13</f>
        <v>66</v>
      </c>
      <c r="M3724" s="178" t="str">
        <f>CONCATENATE(H3724," ",F3724," ","в мес.","*",K3724,"*",I3724,"/",L3724,"чел.")</f>
        <v>1  система(2 раза в год (зима, лето) в мес.*2*0,005955156/66чел.</v>
      </c>
      <c r="N3724" s="133">
        <f>N3059</f>
        <v>9753.27</v>
      </c>
      <c r="O3724" s="142">
        <f t="shared" si="465"/>
        <v>1.7600749999999998</v>
      </c>
      <c r="P3724" s="93"/>
      <c r="Q3724" s="93">
        <f t="shared" si="462"/>
        <v>116.16494999999999</v>
      </c>
    </row>
    <row r="3725" spans="1:17" s="94" customFormat="1" ht="45" x14ac:dyDescent="0.25">
      <c r="A3725" s="276"/>
      <c r="B3725" s="279"/>
      <c r="C3725" s="269"/>
      <c r="D3725" s="208" t="s">
        <v>110</v>
      </c>
      <c r="E3725" s="96" t="s">
        <v>48</v>
      </c>
      <c r="F3725" s="206" t="s">
        <v>26</v>
      </c>
      <c r="G3725" s="168">
        <f>MROUND(H3725*K3725*I3725/L3725,0.000001)</f>
        <v>2.797E-3</v>
      </c>
      <c r="H3725" s="182">
        <f>H3345</f>
        <v>31</v>
      </c>
      <c r="I3725" s="176">
        <f t="shared" si="461"/>
        <v>5.9551560000000005E-3</v>
      </c>
      <c r="J3725" s="182"/>
      <c r="K3725" s="184">
        <v>1</v>
      </c>
      <c r="L3725" s="184">
        <f>'норма часов'!$H$13</f>
        <v>66</v>
      </c>
      <c r="M3725" s="178" t="str">
        <f>CONCATENATE(H3725," ",F3725," ","*",I3725,"/",L3725,"чел.")</f>
        <v>31 шт *0,005955156/66чел.</v>
      </c>
      <c r="N3725" s="133">
        <f>N3060</f>
        <v>13392.040967741937</v>
      </c>
      <c r="O3725" s="142">
        <f t="shared" si="465"/>
        <v>37.457538999999997</v>
      </c>
      <c r="P3725" s="93"/>
      <c r="Q3725" s="93">
        <f t="shared" si="462"/>
        <v>2472.1975739999998</v>
      </c>
    </row>
    <row r="3726" spans="1:17" s="94" customFormat="1" x14ac:dyDescent="0.25">
      <c r="A3726" s="276"/>
      <c r="B3726" s="279"/>
      <c r="C3726" s="269"/>
      <c r="D3726" s="208" t="s">
        <v>111</v>
      </c>
      <c r="E3726" s="96" t="s">
        <v>48</v>
      </c>
      <c r="F3726" s="206" t="s">
        <v>26</v>
      </c>
      <c r="G3726" s="168">
        <f>MROUND(H3726*K3726*I3726/L3726,0.000000001)</f>
        <v>2.9775780000000002E-2</v>
      </c>
      <c r="H3726" s="182">
        <f>H3156</f>
        <v>330</v>
      </c>
      <c r="I3726" s="176">
        <f t="shared" si="461"/>
        <v>5.9551560000000005E-3</v>
      </c>
      <c r="J3726" s="182"/>
      <c r="K3726" s="184">
        <v>1</v>
      </c>
      <c r="L3726" s="184">
        <f>'норма часов'!$H$13</f>
        <v>66</v>
      </c>
      <c r="M3726" s="178" t="str">
        <f>CONCATENATE(H3726," ",F3726," ","*",I3726,"/",L3726,"чел.")</f>
        <v>330 шт *0,005955156/66чел.</v>
      </c>
      <c r="N3726" s="133">
        <f>N3061</f>
        <v>17624.491333333328</v>
      </c>
      <c r="O3726" s="142">
        <f t="shared" si="465"/>
        <v>524.78297699999996</v>
      </c>
      <c r="P3726" s="93"/>
      <c r="Q3726" s="93">
        <f t="shared" si="462"/>
        <v>34635.676481999995</v>
      </c>
    </row>
    <row r="3727" spans="1:17" s="94" customFormat="1" ht="45" x14ac:dyDescent="0.25">
      <c r="A3727" s="276"/>
      <c r="B3727" s="279"/>
      <c r="C3727" s="269"/>
      <c r="D3727" s="208" t="s">
        <v>112</v>
      </c>
      <c r="E3727" s="96" t="s">
        <v>20</v>
      </c>
      <c r="F3727" s="96" t="s">
        <v>209</v>
      </c>
      <c r="G3727" s="168">
        <f t="shared" ref="G3727:G3732" si="466">MROUND(H3727*K3727*I3727/L3727,0.00000001)</f>
        <v>1.3173530000000001E-2</v>
      </c>
      <c r="H3727" s="182">
        <f>H3347</f>
        <v>73</v>
      </c>
      <c r="I3727" s="176">
        <f t="shared" si="461"/>
        <v>5.9551560000000005E-3</v>
      </c>
      <c r="J3727" s="182"/>
      <c r="K3727" s="184">
        <v>2</v>
      </c>
      <c r="L3727" s="184">
        <f>'норма часов'!$H$13</f>
        <v>66</v>
      </c>
      <c r="M3727" s="178" t="str">
        <f>CONCATENATE(H3727," ",F3727," ","*",I3727,"/",L3727,"чел.")</f>
        <v>73 м2 (обрабатываемая площадь) *0,005955156/66чел.</v>
      </c>
      <c r="N3727" s="133">
        <f>N3062</f>
        <v>5928.7278082191779</v>
      </c>
      <c r="O3727" s="142">
        <f t="shared" si="465"/>
        <v>78.102273999999994</v>
      </c>
      <c r="P3727" s="93"/>
      <c r="Q3727" s="93">
        <f t="shared" si="462"/>
        <v>5154.7500839999993</v>
      </c>
    </row>
    <row r="3728" spans="1:17" s="94" customFormat="1" ht="30" x14ac:dyDescent="0.25">
      <c r="A3728" s="276"/>
      <c r="B3728" s="279"/>
      <c r="C3728" s="269"/>
      <c r="D3728" s="208" t="s">
        <v>32</v>
      </c>
      <c r="E3728" s="96" t="s">
        <v>79</v>
      </c>
      <c r="F3728" s="206" t="s">
        <v>212</v>
      </c>
      <c r="G3728" s="168">
        <f t="shared" si="466"/>
        <v>6.4063000000000002E-3</v>
      </c>
      <c r="H3728" s="182">
        <f>H3633</f>
        <v>71</v>
      </c>
      <c r="I3728" s="176">
        <f t="shared" si="461"/>
        <v>5.9551560000000005E-3</v>
      </c>
      <c r="J3728" s="182"/>
      <c r="K3728" s="184">
        <v>1</v>
      </c>
      <c r="L3728" s="184">
        <f>'норма часов'!$H$13</f>
        <v>66</v>
      </c>
      <c r="M3728" s="178" t="str">
        <f>CONCATENATE(H3728," ",F3728," ","*",I3728,"/",L3728,"чел.")</f>
        <v>71 замеров(потребность) *0,005955156/66чел.</v>
      </c>
      <c r="N3728" s="133">
        <f>N3063</f>
        <v>12525.485211267594</v>
      </c>
      <c r="O3728" s="142">
        <f t="shared" si="465"/>
        <v>80.242015999999992</v>
      </c>
      <c r="P3728" s="93"/>
      <c r="Q3728" s="93">
        <f t="shared" si="462"/>
        <v>5295.9730559999998</v>
      </c>
    </row>
    <row r="3729" spans="1:17" s="94" customFormat="1" ht="30" x14ac:dyDescent="0.25">
      <c r="A3729" s="276"/>
      <c r="B3729" s="279"/>
      <c r="C3729" s="269"/>
      <c r="D3729" s="208" t="s">
        <v>113</v>
      </c>
      <c r="E3729" s="96" t="s">
        <v>48</v>
      </c>
      <c r="F3729" s="206" t="s">
        <v>26</v>
      </c>
      <c r="G3729" s="168">
        <f t="shared" si="466"/>
        <v>3.7896449999999998E-2</v>
      </c>
      <c r="H3729" s="182">
        <f>H3254</f>
        <v>35</v>
      </c>
      <c r="I3729" s="176">
        <f t="shared" si="461"/>
        <v>5.9551560000000005E-3</v>
      </c>
      <c r="J3729" s="182"/>
      <c r="K3729" s="184">
        <v>12</v>
      </c>
      <c r="L3729" s="184">
        <f>'норма часов'!$H$13</f>
        <v>66</v>
      </c>
      <c r="M3729" s="178" t="str">
        <f>CONCATENATE(H3729," ",F3729," ","в мес.","*",K3729,"мес.","*",I3729,"/",L3729,"чел.")</f>
        <v>35 шт в мес.*12мес.*0,005955156/66чел.</v>
      </c>
      <c r="N3729" s="133">
        <f>N3159</f>
        <v>3127.7868809523811</v>
      </c>
      <c r="O3729" s="142">
        <f t="shared" si="465"/>
        <v>118.53201899999999</v>
      </c>
      <c r="P3729" s="93"/>
      <c r="Q3729" s="93">
        <f t="shared" si="462"/>
        <v>7823.1132539999999</v>
      </c>
    </row>
    <row r="3730" spans="1:17" s="94" customFormat="1" x14ac:dyDescent="0.25">
      <c r="A3730" s="276"/>
      <c r="B3730" s="279"/>
      <c r="C3730" s="269"/>
      <c r="D3730" s="166" t="s">
        <v>25</v>
      </c>
      <c r="E3730" s="96" t="s">
        <v>26</v>
      </c>
      <c r="F3730" s="206" t="s">
        <v>26</v>
      </c>
      <c r="G3730" s="168">
        <f t="shared" si="466"/>
        <v>5.3776860000000003E-2</v>
      </c>
      <c r="H3730" s="182">
        <f>H3065</f>
        <v>596</v>
      </c>
      <c r="I3730" s="176">
        <f t="shared" si="461"/>
        <v>5.9551560000000005E-3</v>
      </c>
      <c r="J3730" s="182"/>
      <c r="K3730" s="184">
        <v>1</v>
      </c>
      <c r="L3730" s="184">
        <f>'норма часов'!$H$13</f>
        <v>66</v>
      </c>
      <c r="M3730" s="178" t="str">
        <f>CONCATENATE(H3730," ",F3730," ","*",I3730,"/",L3730,"чел.")</f>
        <v>596 шт *0,005955156/66чел.</v>
      </c>
      <c r="N3730" s="133">
        <f>N3065</f>
        <v>434.51181208053686</v>
      </c>
      <c r="O3730" s="142">
        <f t="shared" si="465"/>
        <v>23.366681</v>
      </c>
      <c r="P3730" s="93"/>
      <c r="Q3730" s="93">
        <f t="shared" si="462"/>
        <v>1542.2009459999999</v>
      </c>
    </row>
    <row r="3731" spans="1:17" s="94" customFormat="1" ht="30" x14ac:dyDescent="0.25">
      <c r="A3731" s="276"/>
      <c r="B3731" s="279"/>
      <c r="C3731" s="269"/>
      <c r="D3731" s="208" t="s">
        <v>80</v>
      </c>
      <c r="E3731" s="96" t="s">
        <v>81</v>
      </c>
      <c r="F3731" s="206" t="s">
        <v>213</v>
      </c>
      <c r="G3731" s="168">
        <f t="shared" si="466"/>
        <v>6.4063000000000002E-3</v>
      </c>
      <c r="H3731" s="182">
        <f>H3161</f>
        <v>71</v>
      </c>
      <c r="I3731" s="176">
        <f>I3729</f>
        <v>5.9551560000000005E-3</v>
      </c>
      <c r="J3731" s="182"/>
      <c r="K3731" s="184">
        <v>1</v>
      </c>
      <c r="L3731" s="184">
        <f>'норма часов'!$H$13</f>
        <v>66</v>
      </c>
      <c r="M3731" s="178" t="str">
        <f>CONCATENATE(H3731," ",F3731," ","*",I3731,"/",L3731,"чел.")</f>
        <v>71 отключений(потребность) *0,005955156/66чел.</v>
      </c>
      <c r="N3731" s="133">
        <f>N3066</f>
        <v>5335.8598591549217</v>
      </c>
      <c r="O3731" s="142">
        <f t="shared" si="465"/>
        <v>34.183118999999998</v>
      </c>
      <c r="P3731" s="93"/>
      <c r="Q3731" s="93">
        <f t="shared" si="462"/>
        <v>2256.0858539999999</v>
      </c>
    </row>
    <row r="3732" spans="1:17" s="94" customFormat="1" ht="47.25" x14ac:dyDescent="0.25">
      <c r="A3732" s="276"/>
      <c r="B3732" s="279"/>
      <c r="C3732" s="269"/>
      <c r="D3732" s="211" t="s">
        <v>305</v>
      </c>
      <c r="E3732" s="96" t="s">
        <v>28</v>
      </c>
      <c r="F3732" s="206" t="s">
        <v>312</v>
      </c>
      <c r="G3732" s="168">
        <f t="shared" si="466"/>
        <v>1.281261E-2</v>
      </c>
      <c r="H3732" s="182">
        <f>H3067</f>
        <v>71</v>
      </c>
      <c r="I3732" s="176">
        <f>I3730</f>
        <v>5.9551560000000005E-3</v>
      </c>
      <c r="J3732" s="182"/>
      <c r="K3732" s="184">
        <v>2</v>
      </c>
      <c r="L3732" s="184">
        <f>'норма часов'!$H$13</f>
        <v>66</v>
      </c>
      <c r="M3732" s="178" t="str">
        <f>CONCATENATE(H3732," ",F3732," ","*",I3732,"/",L3732,"чел.")</f>
        <v>71 устройство *0,005955156/66чел.</v>
      </c>
      <c r="N3732" s="133">
        <f>N3067</f>
        <v>2964.3649999999984</v>
      </c>
      <c r="O3732" s="142">
        <f t="shared" si="465"/>
        <v>37.981252999999995</v>
      </c>
      <c r="P3732" s="93"/>
      <c r="Q3732" s="93">
        <f t="shared" si="462"/>
        <v>2506.7626979999995</v>
      </c>
    </row>
    <row r="3733" spans="1:17" s="94" customFormat="1" ht="32.25" customHeight="1" x14ac:dyDescent="0.25">
      <c r="A3733" s="276"/>
      <c r="B3733" s="279"/>
      <c r="C3733" s="269"/>
      <c r="D3733" s="211" t="s">
        <v>306</v>
      </c>
      <c r="E3733" s="96" t="s">
        <v>26</v>
      </c>
      <c r="F3733" s="206" t="s">
        <v>26</v>
      </c>
      <c r="G3733" s="168">
        <f>MROUND(H3733*K3733*I3733/L3733,0.0000000001)</f>
        <v>6.4063041999999999E-3</v>
      </c>
      <c r="H3733" s="182">
        <f>H3068</f>
        <v>71</v>
      </c>
      <c r="I3733" s="176">
        <f>I3731</f>
        <v>5.9551560000000005E-3</v>
      </c>
      <c r="J3733" s="182"/>
      <c r="K3733" s="184">
        <v>1</v>
      </c>
      <c r="L3733" s="184">
        <f>'норма часов'!$H$13</f>
        <v>66</v>
      </c>
      <c r="M3733" s="178" t="str">
        <f>CONCATENATE(H3733," ",F3733," ","*",I3733,"/",L3733,"чел.")</f>
        <v>71 шт *0,005955156/66чел.</v>
      </c>
      <c r="N3733" s="133">
        <f>N3068</f>
        <v>6640.1699999999964</v>
      </c>
      <c r="O3733" s="142">
        <f t="shared" si="465"/>
        <v>42.538948999999995</v>
      </c>
      <c r="P3733" s="93"/>
      <c r="Q3733" s="93">
        <f t="shared" si="462"/>
        <v>2807.5706339999997</v>
      </c>
    </row>
    <row r="3734" spans="1:17" s="94" customFormat="1" ht="31.5" x14ac:dyDescent="0.25">
      <c r="A3734" s="276"/>
      <c r="B3734" s="279"/>
      <c r="C3734" s="269"/>
      <c r="D3734" s="209" t="s">
        <v>307</v>
      </c>
      <c r="E3734" s="96" t="s">
        <v>26</v>
      </c>
      <c r="F3734" s="206" t="s">
        <v>26</v>
      </c>
      <c r="G3734" s="168">
        <f>MROUND(H3734*K3734*I3734/L3734,0.00000001)</f>
        <v>6.4063000000000002E-3</v>
      </c>
      <c r="H3734" s="182">
        <f>$H$1605</f>
        <v>71</v>
      </c>
      <c r="I3734" s="176">
        <f>I3729</f>
        <v>5.9551560000000005E-3</v>
      </c>
      <c r="J3734" s="182"/>
      <c r="K3734" s="184">
        <v>1</v>
      </c>
      <c r="L3734" s="184">
        <f>'норма часов'!$H$13</f>
        <v>66</v>
      </c>
      <c r="M3734" s="178" t="str">
        <f>CONCATENATE(H3734," ",F3734," ","в мес.","*",K3734,"мес.","*",I3734,"/",L3734,"чел.")</f>
        <v>71 шт в мес.*1мес.*0,005955156/66чел.</v>
      </c>
      <c r="N3734" s="133">
        <f>$N$3069</f>
        <v>11976.029859154949</v>
      </c>
      <c r="O3734" s="142">
        <f t="shared" si="465"/>
        <v>76.722039999999993</v>
      </c>
      <c r="P3734" s="93"/>
      <c r="Q3734" s="93">
        <f t="shared" si="462"/>
        <v>5063.6546399999997</v>
      </c>
    </row>
    <row r="3735" spans="1:17" s="94" customFormat="1" ht="63" x14ac:dyDescent="0.25">
      <c r="A3735" s="276"/>
      <c r="B3735" s="279"/>
      <c r="C3735" s="269"/>
      <c r="D3735" s="211" t="s">
        <v>308</v>
      </c>
      <c r="E3735" s="96" t="s">
        <v>26</v>
      </c>
      <c r="F3735" s="206" t="s">
        <v>26</v>
      </c>
      <c r="G3735" s="168">
        <f>MROUND(H3735*K3735*I3735/L3735,0.00000001)</f>
        <v>9.0230000000000009E-5</v>
      </c>
      <c r="H3735" s="182">
        <f>$H$3070</f>
        <v>1</v>
      </c>
      <c r="I3735" s="176">
        <f>I3730</f>
        <v>5.9551560000000005E-3</v>
      </c>
      <c r="J3735" s="182"/>
      <c r="K3735" s="184">
        <v>1</v>
      </c>
      <c r="L3735" s="184">
        <f>'норма часов'!$H$13</f>
        <v>66</v>
      </c>
      <c r="M3735" s="178" t="str">
        <f>CONCATENATE(H3735," ",F3735," ","в год","*",K3735," раз в год","*",I3735,"/",L3735,"чел.")</f>
        <v>1 шт в год*1 раз в год*0,005955156/66чел.</v>
      </c>
      <c r="N3735" s="133">
        <f>$N$3070</f>
        <v>35572.370000000003</v>
      </c>
      <c r="O3735" s="142">
        <f t="shared" si="465"/>
        <v>3.209695</v>
      </c>
      <c r="P3735" s="93"/>
      <c r="Q3735" s="93">
        <f t="shared" si="462"/>
        <v>211.83986999999999</v>
      </c>
    </row>
    <row r="3736" spans="1:17" s="94" customFormat="1" ht="45" x14ac:dyDescent="0.25">
      <c r="A3736" s="276"/>
      <c r="B3736" s="279"/>
      <c r="C3736" s="269"/>
      <c r="D3736" s="208" t="s">
        <v>33</v>
      </c>
      <c r="E3736" s="96" t="s">
        <v>28</v>
      </c>
      <c r="F3736" s="206" t="s">
        <v>26</v>
      </c>
      <c r="G3736" s="168">
        <f>MROUND(H3736*K3736*I3736/L3736,0.00000001)</f>
        <v>7.6875650000000004E-2</v>
      </c>
      <c r="H3736" s="182">
        <f>H3356</f>
        <v>71</v>
      </c>
      <c r="I3736" s="176">
        <f>I3732</f>
        <v>5.9551560000000005E-3</v>
      </c>
      <c r="J3736" s="182"/>
      <c r="K3736" s="184">
        <v>12</v>
      </c>
      <c r="L3736" s="184">
        <f>'норма часов'!$H$13</f>
        <v>66</v>
      </c>
      <c r="M3736" s="178" t="str">
        <f>CONCATENATE(H3736," ",F3736," ","в мес.","*",K3736,"мес.","*",I3736,"/",L3736,"чел.")</f>
        <v>71 шт в мес.*12мес.*0,005955156/66чел.</v>
      </c>
      <c r="N3736" s="133">
        <f>N3356</f>
        <v>2608.6424999999977</v>
      </c>
      <c r="O3736" s="142">
        <f t="shared" si="465"/>
        <v>200.541088</v>
      </c>
      <c r="P3736" s="93"/>
      <c r="Q3736" s="93">
        <f t="shared" si="462"/>
        <v>13235.711808</v>
      </c>
    </row>
    <row r="3737" spans="1:17" s="94" customFormat="1" ht="28.5" x14ac:dyDescent="0.25">
      <c r="A3737" s="276"/>
      <c r="B3737" s="279"/>
      <c r="C3737" s="201" t="s">
        <v>256</v>
      </c>
      <c r="D3737" s="208"/>
      <c r="E3737" s="96"/>
      <c r="F3737" s="206"/>
      <c r="G3737" s="168"/>
      <c r="H3737" s="182"/>
      <c r="I3737" s="176"/>
      <c r="J3737" s="182"/>
      <c r="K3737" s="184"/>
      <c r="L3737" s="184"/>
      <c r="M3737" s="178"/>
      <c r="N3737" s="139"/>
      <c r="O3737" s="140">
        <f>SUM(O3716:O3736)</f>
        <v>2079.5240899999999</v>
      </c>
      <c r="P3737" s="93"/>
      <c r="Q3737" s="93">
        <f t="shared" si="462"/>
        <v>0</v>
      </c>
    </row>
    <row r="3738" spans="1:17" s="94" customFormat="1" x14ac:dyDescent="0.25">
      <c r="A3738" s="276"/>
      <c r="B3738" s="279"/>
      <c r="C3738" s="198" t="s">
        <v>65</v>
      </c>
      <c r="D3738" s="208" t="s">
        <v>115</v>
      </c>
      <c r="E3738" s="96" t="s">
        <v>116</v>
      </c>
      <c r="F3738" s="206" t="s">
        <v>214</v>
      </c>
      <c r="G3738" s="168">
        <f>MROUND(H3738*K3738*I3738/L3738,0.0000000001)</f>
        <v>6.4063041999999999E-3</v>
      </c>
      <c r="H3738" s="182">
        <f>H3073</f>
        <v>71</v>
      </c>
      <c r="I3738" s="176">
        <f>I3736</f>
        <v>5.9551560000000005E-3</v>
      </c>
      <c r="J3738" s="182"/>
      <c r="K3738" s="184">
        <v>1</v>
      </c>
      <c r="L3738" s="184">
        <f>'норма часов'!$H$13</f>
        <v>66</v>
      </c>
      <c r="M3738" s="178" t="str">
        <f>CONCATENATE(H3738," ",F3738," ","*",I3738,"/",L3738,"чел.")</f>
        <v>71 учреждений *0,005955156/66чел.</v>
      </c>
      <c r="N3738" s="133">
        <f>N3073</f>
        <v>61698.591549295772</v>
      </c>
      <c r="O3738" s="142">
        <f t="shared" ref="O3738:O3752" si="467">MROUND(G3738*N3738,0.000001)</f>
        <v>395.25994599999996</v>
      </c>
      <c r="P3738" s="93"/>
      <c r="Q3738" s="93">
        <f t="shared" si="462"/>
        <v>26087.156435999997</v>
      </c>
    </row>
    <row r="3739" spans="1:17" s="94" customFormat="1" x14ac:dyDescent="0.25">
      <c r="A3739" s="276"/>
      <c r="B3739" s="279"/>
      <c r="C3739" s="269" t="s">
        <v>66</v>
      </c>
      <c r="D3739" s="208" t="s">
        <v>34</v>
      </c>
      <c r="E3739" s="96" t="s">
        <v>47</v>
      </c>
      <c r="F3739" s="206" t="s">
        <v>215</v>
      </c>
      <c r="G3739" s="168">
        <f>MROUND(H3739*K3739*I3739/L3739,0.000000001)</f>
        <v>7.6875650000000004E-2</v>
      </c>
      <c r="H3739" s="182">
        <f>H3074</f>
        <v>71</v>
      </c>
      <c r="I3739" s="176">
        <f t="shared" si="461"/>
        <v>5.9551560000000005E-3</v>
      </c>
      <c r="J3739" s="182"/>
      <c r="K3739" s="184">
        <v>12</v>
      </c>
      <c r="L3739" s="184">
        <f>'норма часов'!$H$13</f>
        <v>66</v>
      </c>
      <c r="M3739" s="178" t="str">
        <f>CONCATENATE(H3739," ",F3739," ","в мес.","*",K3739,"мес.","*",I3739,"/",L3739,"чел.")</f>
        <v>71 зданий в мес.*12мес.*0,005955156/66чел.</v>
      </c>
      <c r="N3739" s="133">
        <f>N3074</f>
        <v>5107.0066549295807</v>
      </c>
      <c r="O3739" s="142">
        <f t="shared" si="467"/>
        <v>392.60445599999997</v>
      </c>
      <c r="P3739" s="93"/>
      <c r="Q3739" s="93">
        <f t="shared" si="462"/>
        <v>25911.894095999996</v>
      </c>
    </row>
    <row r="3740" spans="1:17" s="94" customFormat="1" x14ac:dyDescent="0.25">
      <c r="A3740" s="276"/>
      <c r="B3740" s="279"/>
      <c r="C3740" s="269"/>
      <c r="D3740" s="208" t="s">
        <v>117</v>
      </c>
      <c r="E3740" s="96" t="s">
        <v>19</v>
      </c>
      <c r="F3740" s="206" t="s">
        <v>216</v>
      </c>
      <c r="G3740" s="168">
        <f t="shared" ref="G3740:G3745" si="468">MROUND(H3740*K3740*I3740/L3740,0.00000001)</f>
        <v>0.22449134000000001</v>
      </c>
      <c r="H3740" s="182">
        <f>H3075</f>
        <v>2488</v>
      </c>
      <c r="I3740" s="176">
        <f t="shared" si="461"/>
        <v>5.9551560000000005E-3</v>
      </c>
      <c r="J3740" s="182"/>
      <c r="K3740" s="184">
        <v>1</v>
      </c>
      <c r="L3740" s="184">
        <f>'норма часов'!$H$13</f>
        <v>66</v>
      </c>
      <c r="M3740" s="178" t="str">
        <f>CONCATENATE(H3740," ",F3740," ","*",I3740,"/",L3740,"чел.")</f>
        <v>2488 чел. в год *0,005955156/66чел.</v>
      </c>
      <c r="N3740" s="133">
        <f>N3075</f>
        <v>2015.7675361736331</v>
      </c>
      <c r="O3740" s="142">
        <f t="shared" si="467"/>
        <v>452.522355</v>
      </c>
      <c r="P3740" s="93"/>
      <c r="Q3740" s="93">
        <f t="shared" si="462"/>
        <v>29866.475429999999</v>
      </c>
    </row>
    <row r="3741" spans="1:17" s="94" customFormat="1" ht="30" x14ac:dyDescent="0.25">
      <c r="A3741" s="276"/>
      <c r="B3741" s="279"/>
      <c r="C3741" s="269"/>
      <c r="D3741" s="208" t="s">
        <v>39</v>
      </c>
      <c r="E3741" s="96" t="s">
        <v>44</v>
      </c>
      <c r="F3741" s="206" t="s">
        <v>217</v>
      </c>
      <c r="G3741" s="168">
        <f t="shared" si="468"/>
        <v>6.31607E-3</v>
      </c>
      <c r="H3741" s="182">
        <f>H3171</f>
        <v>70</v>
      </c>
      <c r="I3741" s="176">
        <f t="shared" ref="I3741:I3757" si="469">I3740</f>
        <v>5.9551560000000005E-3</v>
      </c>
      <c r="J3741" s="182"/>
      <c r="K3741" s="184">
        <v>1</v>
      </c>
      <c r="L3741" s="184">
        <f>'норма часов'!$H$13</f>
        <v>66</v>
      </c>
      <c r="M3741" s="178" t="str">
        <f>CONCATENATE(H3741," ",F3741," (по 1 ЭЦП на 1 учреждение. Срок сертификата ЭЦП 1 год) ","*",I3741,"/",L3741,"чел.")</f>
        <v>70 ЭЦП (по 1 ЭЦП на 1 учреждение. Срок сертификата ЭЦП 1 год) *0,005955156/66чел.</v>
      </c>
      <c r="N3741" s="133">
        <f>N3076</f>
        <v>8423.5399999999972</v>
      </c>
      <c r="O3741" s="142">
        <f t="shared" si="467"/>
        <v>53.203668</v>
      </c>
      <c r="P3741" s="93"/>
      <c r="Q3741" s="93">
        <f t="shared" si="462"/>
        <v>3511.4420880000002</v>
      </c>
    </row>
    <row r="3742" spans="1:17" s="94" customFormat="1" ht="30" x14ac:dyDescent="0.25">
      <c r="A3742" s="276"/>
      <c r="B3742" s="279"/>
      <c r="C3742" s="269"/>
      <c r="D3742" s="208" t="s">
        <v>37</v>
      </c>
      <c r="E3742" s="96" t="s">
        <v>42</v>
      </c>
      <c r="F3742" s="206" t="s">
        <v>218</v>
      </c>
      <c r="G3742" s="168">
        <f t="shared" si="468"/>
        <v>6.31607E-3</v>
      </c>
      <c r="H3742" s="182">
        <f>H3172</f>
        <v>70</v>
      </c>
      <c r="I3742" s="176">
        <f t="shared" si="469"/>
        <v>5.9551560000000005E-3</v>
      </c>
      <c r="J3742" s="182"/>
      <c r="K3742" s="184">
        <v>1</v>
      </c>
      <c r="L3742" s="184">
        <f>'норма часов'!$H$13</f>
        <v>66</v>
      </c>
      <c r="M3742" s="178" t="str">
        <f>CONCATENATE(H3742," ",F3742," (по 1 отчету на 1 учреждение) ","*",I3742,"/",L3742,"чел.")</f>
        <v>70 отчетов (по 1 отчету на 1 учреждение) *0,005955156/66чел.</v>
      </c>
      <c r="N3742" s="133">
        <f>N3457</f>
        <v>7114.4699999999866</v>
      </c>
      <c r="O3742" s="142">
        <f t="shared" si="467"/>
        <v>44.935490999999999</v>
      </c>
      <c r="P3742" s="93"/>
      <c r="Q3742" s="93">
        <f t="shared" si="462"/>
        <v>2965.7424059999998</v>
      </c>
    </row>
    <row r="3743" spans="1:17" s="94" customFormat="1" ht="30" x14ac:dyDescent="0.25">
      <c r="A3743" s="276"/>
      <c r="B3743" s="279"/>
      <c r="C3743" s="269"/>
      <c r="D3743" s="208" t="s">
        <v>38</v>
      </c>
      <c r="E3743" s="96" t="s">
        <v>43</v>
      </c>
      <c r="F3743" s="206" t="s">
        <v>219</v>
      </c>
      <c r="G3743" s="168">
        <f t="shared" si="468"/>
        <v>3.3024049999999999E-2</v>
      </c>
      <c r="H3743" s="182">
        <f>H3173</f>
        <v>366</v>
      </c>
      <c r="I3743" s="176">
        <f t="shared" si="469"/>
        <v>5.9551560000000005E-3</v>
      </c>
      <c r="J3743" s="182"/>
      <c r="K3743" s="184">
        <v>1</v>
      </c>
      <c r="L3743" s="184">
        <f>'норма часов'!$H$13</f>
        <v>66</v>
      </c>
      <c r="M3743" s="178" t="str">
        <f>CONCATENATE(H3743," ",F3743," (заявленная потребность руководителями учреждений) ","*",I3743,"/",L3743,"чел.")</f>
        <v>366 мест (заявленная потребность руководителями учреждений) *0,005955156/66чел.</v>
      </c>
      <c r="N3743" s="133">
        <f>N3078</f>
        <v>1185.7457103825129</v>
      </c>
      <c r="O3743" s="142">
        <f t="shared" si="467"/>
        <v>39.158125999999996</v>
      </c>
      <c r="P3743" s="93"/>
      <c r="Q3743" s="93">
        <f t="shared" si="462"/>
        <v>2584.4363159999998</v>
      </c>
    </row>
    <row r="3744" spans="1:17" s="94" customFormat="1" x14ac:dyDescent="0.25">
      <c r="A3744" s="276"/>
      <c r="B3744" s="279"/>
      <c r="C3744" s="269"/>
      <c r="D3744" s="208" t="s">
        <v>118</v>
      </c>
      <c r="E3744" s="96" t="s">
        <v>19</v>
      </c>
      <c r="F3744" s="206" t="s">
        <v>19</v>
      </c>
      <c r="G3744" s="168">
        <f t="shared" si="468"/>
        <v>0.22449134000000001</v>
      </c>
      <c r="H3744" s="182">
        <f>H3554</f>
        <v>2488</v>
      </c>
      <c r="I3744" s="176">
        <f t="shared" si="469"/>
        <v>5.9551560000000005E-3</v>
      </c>
      <c r="J3744" s="182"/>
      <c r="K3744" s="184">
        <v>1</v>
      </c>
      <c r="L3744" s="184">
        <f>'норма часов'!$H$13</f>
        <v>66</v>
      </c>
      <c r="M3744" s="178" t="str">
        <f>CONCATENATE(H3744," ",F3744," ","*",I3744,"/",L3744,"чел.")</f>
        <v>2488 чел. *0,005955156/66чел.</v>
      </c>
      <c r="N3744" s="133">
        <f>N3079</f>
        <v>533.58550241157548</v>
      </c>
      <c r="O3744" s="142">
        <f t="shared" si="467"/>
        <v>119.78532399999999</v>
      </c>
      <c r="P3744" s="93"/>
      <c r="Q3744" s="93">
        <f t="shared" si="462"/>
        <v>7905.8313839999992</v>
      </c>
    </row>
    <row r="3745" spans="1:17" s="94" customFormat="1" ht="30" x14ac:dyDescent="0.25">
      <c r="A3745" s="276"/>
      <c r="B3745" s="279"/>
      <c r="C3745" s="269"/>
      <c r="D3745" s="208" t="s">
        <v>35</v>
      </c>
      <c r="E3745" s="96" t="s">
        <v>19</v>
      </c>
      <c r="F3745" s="206" t="s">
        <v>19</v>
      </c>
      <c r="G3745" s="168">
        <f t="shared" si="468"/>
        <v>1.6421789999999999E-2</v>
      </c>
      <c r="H3745" s="182">
        <f>H3175</f>
        <v>182</v>
      </c>
      <c r="I3745" s="176">
        <f t="shared" si="469"/>
        <v>5.9551560000000005E-3</v>
      </c>
      <c r="J3745" s="182"/>
      <c r="K3745" s="184">
        <v>1</v>
      </c>
      <c r="L3745" s="184">
        <f>'норма часов'!$H$13</f>
        <v>66</v>
      </c>
      <c r="M3745" s="178" t="str">
        <f>CONCATENATE(H3745," ",F3745," (заявленная потребность руководителями учреждений) ","*",I3745,"/",L3745,"чел.")</f>
        <v>182 чел. (заявленная потребность руководителями учреждений) *0,005955156/66чел.</v>
      </c>
      <c r="N3745" s="133">
        <f>N3080</f>
        <v>830.02208791208784</v>
      </c>
      <c r="O3745" s="142">
        <f t="shared" si="467"/>
        <v>13.630447999999999</v>
      </c>
      <c r="P3745" s="93"/>
      <c r="Q3745" s="93">
        <f t="shared" si="462"/>
        <v>899.60956799999997</v>
      </c>
    </row>
    <row r="3746" spans="1:17" s="94" customFormat="1" ht="30" x14ac:dyDescent="0.25">
      <c r="A3746" s="276"/>
      <c r="B3746" s="279"/>
      <c r="C3746" s="269"/>
      <c r="D3746" s="208" t="s">
        <v>36</v>
      </c>
      <c r="E3746" s="96" t="s">
        <v>19</v>
      </c>
      <c r="F3746" s="206" t="s">
        <v>19</v>
      </c>
      <c r="G3746" s="168">
        <f>MROUND(H3746*K3746*I3746/L3746,0.000000001)</f>
        <v>1.3805134E-2</v>
      </c>
      <c r="H3746" s="182">
        <f>H3176</f>
        <v>153</v>
      </c>
      <c r="I3746" s="176">
        <f t="shared" si="469"/>
        <v>5.9551560000000005E-3</v>
      </c>
      <c r="J3746" s="182"/>
      <c r="K3746" s="184">
        <v>1</v>
      </c>
      <c r="L3746" s="184">
        <f>'норма часов'!$H$13</f>
        <v>66</v>
      </c>
      <c r="M3746" s="178" t="str">
        <f>CONCATENATE(H3746," ",F3746," (заявленная потребность руководителями учреждений) ","*",I3746,"/",L3746,"чел.")</f>
        <v>153 чел. (заявленная потребность руководителями учреждений) *0,005955156/66чел.</v>
      </c>
      <c r="N3746" s="133">
        <f>N3081</f>
        <v>1778.6194771241812</v>
      </c>
      <c r="O3746" s="142">
        <f t="shared" si="467"/>
        <v>24.554079999999999</v>
      </c>
      <c r="P3746" s="93"/>
      <c r="Q3746" s="93">
        <f t="shared" si="462"/>
        <v>1620.5692799999999</v>
      </c>
    </row>
    <row r="3747" spans="1:17" s="94" customFormat="1" ht="30" x14ac:dyDescent="0.25">
      <c r="A3747" s="276"/>
      <c r="B3747" s="279"/>
      <c r="C3747" s="269"/>
      <c r="D3747" s="208" t="s">
        <v>119</v>
      </c>
      <c r="E3747" s="96" t="s">
        <v>19</v>
      </c>
      <c r="F3747" s="206" t="s">
        <v>19</v>
      </c>
      <c r="G3747" s="168">
        <f>MROUND(H3747*K3747*I3747/L3747,0.000001)</f>
        <v>1.0376E-2</v>
      </c>
      <c r="H3747" s="182">
        <f>H3177</f>
        <v>115</v>
      </c>
      <c r="I3747" s="176">
        <f t="shared" si="469"/>
        <v>5.9551560000000005E-3</v>
      </c>
      <c r="J3747" s="182"/>
      <c r="K3747" s="184">
        <v>1</v>
      </c>
      <c r="L3747" s="184">
        <f>'норма часов'!$H$13</f>
        <v>66</v>
      </c>
      <c r="M3747" s="178" t="str">
        <f>CONCATENATE(H3747," ",F3747," (заявленная потребность руководителями учреждений) ","*",I3747,"/",L3747,"чел.")</f>
        <v>115 чел. (заявленная потребность руководителями учреждений) *0,005955156/66чел.</v>
      </c>
      <c r="N3747" s="133">
        <f>N3082</f>
        <v>3794.3864347826106</v>
      </c>
      <c r="O3747" s="142">
        <f t="shared" si="467"/>
        <v>39.370553999999998</v>
      </c>
      <c r="P3747" s="93"/>
      <c r="Q3747" s="93">
        <f t="shared" si="462"/>
        <v>2598.4565640000001</v>
      </c>
    </row>
    <row r="3748" spans="1:17" s="94" customFormat="1" ht="31.5" x14ac:dyDescent="0.25">
      <c r="A3748" s="276"/>
      <c r="B3748" s="279"/>
      <c r="C3748" s="269"/>
      <c r="D3748" s="211" t="s">
        <v>309</v>
      </c>
      <c r="E3748" s="96" t="s">
        <v>19</v>
      </c>
      <c r="F3748" s="206" t="s">
        <v>19</v>
      </c>
      <c r="G3748" s="168">
        <f>MROUND(H3748*K3748*I3748/L3748,0.000001)</f>
        <v>0.224491</v>
      </c>
      <c r="H3748" s="182">
        <f>H3178</f>
        <v>2488</v>
      </c>
      <c r="I3748" s="176">
        <f t="shared" si="469"/>
        <v>5.9551560000000005E-3</v>
      </c>
      <c r="J3748" s="182"/>
      <c r="K3748" s="184">
        <v>1</v>
      </c>
      <c r="L3748" s="184">
        <f>'норма часов'!$H$13</f>
        <v>66</v>
      </c>
      <c r="M3748" s="178" t="str">
        <f>CONCATENATE(H3748," ",F3748," (заявленная потребность руководителями учреждений) ","*",I3748,"/",L3748,"чел.")</f>
        <v>2488 чел. (заявленная потребность руководителями учреждений) *0,005955156/66чел.</v>
      </c>
      <c r="N3748" s="133">
        <f>$N$3083</f>
        <v>592.87280948553052</v>
      </c>
      <c r="O3748" s="142">
        <f t="shared" si="467"/>
        <v>133.09460999999999</v>
      </c>
      <c r="P3748" s="93"/>
      <c r="Q3748" s="93">
        <f t="shared" si="462"/>
        <v>8784.2442599999995</v>
      </c>
    </row>
    <row r="3749" spans="1:17" s="94" customFormat="1" x14ac:dyDescent="0.25">
      <c r="A3749" s="276"/>
      <c r="B3749" s="279"/>
      <c r="C3749" s="269"/>
      <c r="D3749" s="166"/>
      <c r="E3749" s="166"/>
      <c r="F3749" s="206"/>
      <c r="G3749" s="168"/>
      <c r="H3749" s="182">
        <f>H3179</f>
        <v>0</v>
      </c>
      <c r="I3749" s="176">
        <f t="shared" si="469"/>
        <v>5.9551560000000005E-3</v>
      </c>
      <c r="J3749" s="182"/>
      <c r="K3749" s="184">
        <v>1</v>
      </c>
      <c r="L3749" s="184">
        <f>'норма часов'!$H$13</f>
        <v>66</v>
      </c>
      <c r="M3749" s="178"/>
      <c r="N3749" s="133">
        <f>N3084</f>
        <v>0</v>
      </c>
      <c r="O3749" s="142">
        <f t="shared" si="467"/>
        <v>0</v>
      </c>
      <c r="P3749" s="93"/>
      <c r="Q3749" s="93">
        <f t="shared" si="462"/>
        <v>0</v>
      </c>
    </row>
    <row r="3750" spans="1:17" s="94" customFormat="1" x14ac:dyDescent="0.25">
      <c r="A3750" s="276"/>
      <c r="B3750" s="279"/>
      <c r="C3750" s="269"/>
      <c r="D3750" s="166" t="s">
        <v>287</v>
      </c>
      <c r="E3750" s="166" t="s">
        <v>26</v>
      </c>
      <c r="F3750" s="206" t="s">
        <v>26</v>
      </c>
      <c r="G3750" s="168">
        <f>MROUND(H3750*K3750*I3750/L3750,0.00000001)</f>
        <v>6.31607E-3</v>
      </c>
      <c r="H3750" s="182">
        <f>H3085</f>
        <v>70</v>
      </c>
      <c r="I3750" s="176">
        <f t="shared" si="469"/>
        <v>5.9551560000000005E-3</v>
      </c>
      <c r="J3750" s="182"/>
      <c r="K3750" s="184">
        <v>1</v>
      </c>
      <c r="L3750" s="184">
        <f>'норма часов'!$H$13</f>
        <v>66</v>
      </c>
      <c r="M3750" s="178" t="str">
        <f>CONCATENATE(H3750," ",F3750," ","*",I3750,"/",L3750,"чел.")</f>
        <v>70 шт *0,005955156/66чел.</v>
      </c>
      <c r="N3750" s="133">
        <f>N3085</f>
        <v>70990.589999999924</v>
      </c>
      <c r="O3750" s="142">
        <f t="shared" si="467"/>
        <v>448.38153599999998</v>
      </c>
      <c r="P3750" s="93"/>
      <c r="Q3750" s="93">
        <f t="shared" si="462"/>
        <v>29593.181376</v>
      </c>
    </row>
    <row r="3751" spans="1:17" s="94" customFormat="1" x14ac:dyDescent="0.25">
      <c r="A3751" s="276"/>
      <c r="B3751" s="279"/>
      <c r="C3751" s="269"/>
      <c r="D3751" s="166" t="s">
        <v>284</v>
      </c>
      <c r="E3751" s="166" t="s">
        <v>26</v>
      </c>
      <c r="F3751" s="206" t="s">
        <v>26</v>
      </c>
      <c r="G3751" s="168">
        <f>MROUND(H3751*K3751*I3751/L3751,0.00000001)</f>
        <v>6.31607E-3</v>
      </c>
      <c r="H3751" s="182">
        <f>$H$3086</f>
        <v>70</v>
      </c>
      <c r="I3751" s="176">
        <f t="shared" si="469"/>
        <v>5.9551560000000005E-3</v>
      </c>
      <c r="J3751" s="182"/>
      <c r="K3751" s="184">
        <v>1</v>
      </c>
      <c r="L3751" s="184">
        <f>'норма часов'!$H$13</f>
        <v>66</v>
      </c>
      <c r="M3751" s="178" t="str">
        <f>CONCATENATE(H3751," ",F3751," ","*",I3751,"/",L3751,"чел.")</f>
        <v>70 шт *0,005955156/66чел.</v>
      </c>
      <c r="N3751" s="133">
        <f>$N$3086</f>
        <v>24000</v>
      </c>
      <c r="O3751" s="142">
        <f t="shared" si="467"/>
        <v>151.58568</v>
      </c>
      <c r="P3751" s="93"/>
      <c r="Q3751" s="93">
        <f t="shared" si="462"/>
        <v>10004.65488</v>
      </c>
    </row>
    <row r="3752" spans="1:17" s="94" customFormat="1" x14ac:dyDescent="0.25">
      <c r="A3752" s="276"/>
      <c r="B3752" s="279"/>
      <c r="C3752" s="269"/>
      <c r="D3752" s="208" t="s">
        <v>121</v>
      </c>
      <c r="E3752" s="96" t="s">
        <v>122</v>
      </c>
      <c r="F3752" s="206" t="s">
        <v>220</v>
      </c>
      <c r="G3752" s="168">
        <f>MROUND(H3752*K3752*I3752/L3752,0.00000001)</f>
        <v>6.31607E-3</v>
      </c>
      <c r="H3752" s="182">
        <f>H3087</f>
        <v>70</v>
      </c>
      <c r="I3752" s="176">
        <f>I3748</f>
        <v>5.9551560000000005E-3</v>
      </c>
      <c r="J3752" s="182"/>
      <c r="K3752" s="184">
        <v>1</v>
      </c>
      <c r="L3752" s="184">
        <f>'норма часов'!$H$13</f>
        <v>66</v>
      </c>
      <c r="M3752" s="178" t="str">
        <f>CONCATENATE(H3752," ",F3752," ","*",I3752,"/",L3752,"чел.")</f>
        <v>70 сайтов *0,005955156/66чел.</v>
      </c>
      <c r="N3752" s="133">
        <f>N3087</f>
        <v>6165.8800000000037</v>
      </c>
      <c r="O3752" s="142">
        <f t="shared" si="467"/>
        <v>38.944130000000001</v>
      </c>
      <c r="P3752" s="93"/>
      <c r="Q3752" s="93">
        <f t="shared" si="462"/>
        <v>2570.3125800000003</v>
      </c>
    </row>
    <row r="3753" spans="1:17" s="94" customFormat="1" x14ac:dyDescent="0.25">
      <c r="A3753" s="276"/>
      <c r="B3753" s="279"/>
      <c r="C3753" s="201" t="s">
        <v>257</v>
      </c>
      <c r="D3753" s="208"/>
      <c r="E3753" s="96"/>
      <c r="F3753" s="206"/>
      <c r="G3753" s="168"/>
      <c r="H3753" s="182"/>
      <c r="I3753" s="176"/>
      <c r="J3753" s="182"/>
      <c r="K3753" s="184"/>
      <c r="L3753" s="184"/>
      <c r="M3753" s="178"/>
      <c r="N3753" s="139"/>
      <c r="O3753" s="140">
        <f>SUM(O3739:O3752)</f>
        <v>1951.770458</v>
      </c>
      <c r="P3753" s="93"/>
      <c r="Q3753" s="93">
        <f t="shared" si="462"/>
        <v>0</v>
      </c>
    </row>
    <row r="3754" spans="1:17" s="94" customFormat="1" x14ac:dyDescent="0.25">
      <c r="A3754" s="276"/>
      <c r="B3754" s="279"/>
      <c r="C3754" s="198" t="s">
        <v>207</v>
      </c>
      <c r="D3754" s="166"/>
      <c r="E3754" s="166"/>
      <c r="F3754" s="210"/>
      <c r="G3754" s="168"/>
      <c r="H3754" s="182">
        <f>H3089</f>
        <v>0</v>
      </c>
      <c r="I3754" s="176">
        <f>I3752</f>
        <v>5.9551560000000005E-3</v>
      </c>
      <c r="J3754" s="182"/>
      <c r="K3754" s="184">
        <v>12</v>
      </c>
      <c r="L3754" s="184">
        <f>'норма часов'!$H$13</f>
        <v>66</v>
      </c>
      <c r="M3754" s="178"/>
      <c r="N3754" s="133"/>
      <c r="O3754" s="142">
        <f>MROUND(G3754*N3754,0.000001)</f>
        <v>0</v>
      </c>
      <c r="P3754" s="93"/>
      <c r="Q3754" s="93">
        <f t="shared" si="462"/>
        <v>0</v>
      </c>
    </row>
    <row r="3755" spans="1:17" s="94" customFormat="1" ht="30" x14ac:dyDescent="0.25">
      <c r="A3755" s="276"/>
      <c r="B3755" s="279"/>
      <c r="C3755" s="198" t="s">
        <v>67</v>
      </c>
      <c r="D3755" s="166" t="s">
        <v>124</v>
      </c>
      <c r="E3755" s="193" t="s">
        <v>26</v>
      </c>
      <c r="F3755" s="181" t="s">
        <v>26</v>
      </c>
      <c r="G3755" s="168">
        <f>MROUND(H3755*K3755*I3755/L3755,0.0000001)</f>
        <v>1.62413E-2</v>
      </c>
      <c r="H3755" s="171">
        <f>H3185</f>
        <v>180</v>
      </c>
      <c r="I3755" s="176">
        <f t="shared" si="469"/>
        <v>5.9551560000000005E-3</v>
      </c>
      <c r="J3755" s="182"/>
      <c r="K3755" s="184">
        <v>1</v>
      </c>
      <c r="L3755" s="184">
        <f>'норма часов'!$H$13</f>
        <v>66</v>
      </c>
      <c r="M3755" s="178" t="str">
        <f>CONCATENATE(H3755," ",F3755," ","*",I3755,"/",L3755,"чел.")</f>
        <v>180 шт *0,005955156/66чел.</v>
      </c>
      <c r="N3755" s="133">
        <f>N3090</f>
        <v>2331.9664444444447</v>
      </c>
      <c r="O3755" s="142">
        <f>MROUND(G3755*N3755,0.000001)</f>
        <v>37.874167</v>
      </c>
      <c r="P3755" s="93"/>
      <c r="Q3755" s="93">
        <f t="shared" si="462"/>
        <v>2499.6950219999999</v>
      </c>
    </row>
    <row r="3756" spans="1:17" s="94" customFormat="1" x14ac:dyDescent="0.25">
      <c r="A3756" s="276"/>
      <c r="B3756" s="279"/>
      <c r="C3756" s="269" t="s">
        <v>226</v>
      </c>
      <c r="D3756" s="166" t="s">
        <v>40</v>
      </c>
      <c r="E3756" s="180" t="s">
        <v>26</v>
      </c>
      <c r="F3756" s="180" t="s">
        <v>48</v>
      </c>
      <c r="G3756" s="168">
        <f>MROUND(H3756*K3756*I3756/L3756,0.000001)</f>
        <v>2.5624999999999998E-2</v>
      </c>
      <c r="H3756" s="171">
        <f>H3091</f>
        <v>284</v>
      </c>
      <c r="I3756" s="176">
        <f>I3752</f>
        <v>5.9551560000000005E-3</v>
      </c>
      <c r="J3756" s="182"/>
      <c r="K3756" s="184">
        <v>1</v>
      </c>
      <c r="L3756" s="184">
        <f>'норма часов'!$H$13</f>
        <v>66</v>
      </c>
      <c r="M3756" s="178" t="str">
        <f>CONCATENATE(H3756," ",F3756," ","*",I3756,"/",L3756,"чел.")</f>
        <v>284 шт. *0,005955156/66чел.</v>
      </c>
      <c r="N3756" s="133">
        <f>N3091</f>
        <v>770.73253521126651</v>
      </c>
      <c r="O3756" s="142">
        <f>MROUND(G3756*N3756,0.000001)</f>
        <v>19.750021</v>
      </c>
      <c r="P3756" s="93"/>
      <c r="Q3756" s="93">
        <f t="shared" si="462"/>
        <v>1303.5013859999999</v>
      </c>
    </row>
    <row r="3757" spans="1:17" s="94" customFormat="1" x14ac:dyDescent="0.25">
      <c r="A3757" s="276"/>
      <c r="B3757" s="279"/>
      <c r="C3757" s="269"/>
      <c r="D3757" s="166"/>
      <c r="E3757" s="180"/>
      <c r="F3757" s="180"/>
      <c r="G3757" s="168"/>
      <c r="H3757" s="171">
        <f>H3187</f>
        <v>0</v>
      </c>
      <c r="I3757" s="176">
        <f t="shared" si="469"/>
        <v>5.9551560000000005E-3</v>
      </c>
      <c r="J3757" s="182"/>
      <c r="K3757" s="184">
        <v>1</v>
      </c>
      <c r="L3757" s="184">
        <f>'норма часов'!$H$13</f>
        <v>66</v>
      </c>
      <c r="M3757" s="178"/>
      <c r="N3757" s="133">
        <f>N3092</f>
        <v>0</v>
      </c>
      <c r="O3757" s="142">
        <f>MROUND(G3757*N3757,0.000001)</f>
        <v>0</v>
      </c>
      <c r="P3757" s="93"/>
      <c r="Q3757" s="93">
        <f t="shared" si="462"/>
        <v>0</v>
      </c>
    </row>
    <row r="3758" spans="1:17" s="94" customFormat="1" x14ac:dyDescent="0.25">
      <c r="A3758" s="277"/>
      <c r="B3758" s="280"/>
      <c r="C3758" s="221" t="s">
        <v>258</v>
      </c>
      <c r="D3758" s="166"/>
      <c r="E3758" s="180"/>
      <c r="F3758" s="180"/>
      <c r="G3758" s="168"/>
      <c r="H3758" s="171"/>
      <c r="I3758" s="176"/>
      <c r="J3758" s="182"/>
      <c r="K3758" s="184"/>
      <c r="L3758" s="184"/>
      <c r="M3758" s="178"/>
      <c r="N3758" s="139"/>
      <c r="O3758" s="140">
        <f>SUM(O3756:O3757)</f>
        <v>19.750021</v>
      </c>
      <c r="P3758" s="93"/>
      <c r="Q3758" s="93">
        <f t="shared" si="462"/>
        <v>0</v>
      </c>
    </row>
    <row r="3759" spans="1:17" s="94" customFormat="1" hidden="1" x14ac:dyDescent="0.25">
      <c r="A3759" s="275" t="str">
        <f>CONCATENATE('норма часов'!$B$14,",  ",'норма часов'!$C$14,", ",'норма часов'!$D$14,", ",'норма часов'!$F$14)</f>
        <v>Присмотр и уход,  дети-сироты и дети, оставшиеся без попечения родителей, от 3 лет до 8 лет, группа продленного дня</v>
      </c>
      <c r="B3759" s="278" t="str">
        <f>'норма часов'!$A$14</f>
        <v>880900О.99.0.ББ08АА93000</v>
      </c>
      <c r="C3759" s="170"/>
      <c r="D3759" s="281" t="s">
        <v>15</v>
      </c>
      <c r="E3759" s="281"/>
      <c r="F3759" s="281"/>
      <c r="G3759" s="282"/>
      <c r="H3759" s="171"/>
      <c r="I3759" s="176"/>
      <c r="J3759" s="171"/>
      <c r="K3759" s="177"/>
      <c r="L3759" s="177"/>
      <c r="M3759" s="197"/>
      <c r="N3759" s="139"/>
      <c r="O3759" s="140" t="e">
        <f>O3760+O3765+O3776</f>
        <v>#DIV/0!</v>
      </c>
      <c r="P3759" s="93"/>
      <c r="Q3759" s="93"/>
    </row>
    <row r="3760" spans="1:17" s="94" customFormat="1" hidden="1" x14ac:dyDescent="0.25">
      <c r="A3760" s="276"/>
      <c r="B3760" s="279"/>
      <c r="C3760" s="167"/>
      <c r="D3760" s="283" t="s">
        <v>49</v>
      </c>
      <c r="E3760" s="283"/>
      <c r="F3760" s="283"/>
      <c r="G3760" s="284"/>
      <c r="H3760" s="171"/>
      <c r="I3760" s="176"/>
      <c r="J3760" s="171"/>
      <c r="K3760" s="177"/>
      <c r="L3760" s="177"/>
      <c r="M3760" s="178"/>
      <c r="N3760" s="133"/>
      <c r="O3760" s="140" t="e">
        <f>O3762+O3764</f>
        <v>#DIV/0!</v>
      </c>
      <c r="P3760" s="93"/>
      <c r="Q3760" s="93"/>
    </row>
    <row r="3761" spans="1:17" s="94" customFormat="1" hidden="1" x14ac:dyDescent="0.25">
      <c r="A3761" s="276"/>
      <c r="B3761" s="279"/>
      <c r="C3761" s="167">
        <v>211</v>
      </c>
      <c r="D3761" s="179" t="s">
        <v>73</v>
      </c>
      <c r="E3761" s="180" t="s">
        <v>87</v>
      </c>
      <c r="F3761" s="181" t="s">
        <v>87</v>
      </c>
      <c r="G3761" s="168" t="e">
        <f>MROUND(H3761*K3761*I3761/L3761,0.00000001)</f>
        <v>#DIV/0!</v>
      </c>
      <c r="H3761" s="182">
        <f>H3001</f>
        <v>754.5</v>
      </c>
      <c r="I3761" s="183">
        <f>'норма часов'!$K$14</f>
        <v>0</v>
      </c>
      <c r="J3761" s="182"/>
      <c r="K3761" s="184">
        <v>12</v>
      </c>
      <c r="L3761" s="184">
        <f>'норма часов'!$H$14</f>
        <v>0</v>
      </c>
      <c r="M3761" s="178" t="str">
        <f>CONCATENATE(H3761," ",F3761," ","в мес.","*",K3761,"мес.","*",I3761,"/",L3761,"чел.")</f>
        <v>754,5 шт. ед в мес.*12мес.*0/0чел.</v>
      </c>
      <c r="N3761" s="133">
        <f>N3001</f>
        <v>18609.515968632655</v>
      </c>
      <c r="O3761" s="141" t="e">
        <f>MROUND(G3761*N3761,0.000001)</f>
        <v>#DIV/0!</v>
      </c>
      <c r="P3761" s="93"/>
      <c r="Q3761" s="93"/>
    </row>
    <row r="3762" spans="1:17" s="94" customFormat="1" hidden="1" x14ac:dyDescent="0.25">
      <c r="A3762" s="276"/>
      <c r="B3762" s="279"/>
      <c r="C3762" s="170" t="s">
        <v>249</v>
      </c>
      <c r="D3762" s="179"/>
      <c r="E3762" s="180"/>
      <c r="F3762" s="181"/>
      <c r="G3762" s="168"/>
      <c r="H3762" s="182"/>
      <c r="I3762" s="217"/>
      <c r="J3762" s="182"/>
      <c r="K3762" s="184"/>
      <c r="L3762" s="184"/>
      <c r="M3762" s="178"/>
      <c r="N3762" s="139"/>
      <c r="O3762" s="140" t="e">
        <f>SUM(O3761)</f>
        <v>#DIV/0!</v>
      </c>
      <c r="P3762" s="93"/>
      <c r="Q3762" s="93"/>
    </row>
    <row r="3763" spans="1:17" s="94" customFormat="1" hidden="1" x14ac:dyDescent="0.25">
      <c r="A3763" s="276"/>
      <c r="B3763" s="279"/>
      <c r="C3763" s="167">
        <v>213</v>
      </c>
      <c r="D3763" s="179" t="s">
        <v>74</v>
      </c>
      <c r="E3763" s="180" t="s">
        <v>75</v>
      </c>
      <c r="F3763" s="181"/>
      <c r="G3763" s="168">
        <v>30.2</v>
      </c>
      <c r="H3763" s="171"/>
      <c r="I3763" s="176">
        <f>I3761</f>
        <v>0</v>
      </c>
      <c r="J3763" s="171"/>
      <c r="K3763" s="177">
        <v>12</v>
      </c>
      <c r="L3763" s="184">
        <f>'норма часов'!$H$14</f>
        <v>0</v>
      </c>
      <c r="M3763" s="178"/>
      <c r="N3763" s="133"/>
      <c r="O3763" s="142" t="e">
        <f>MROUND(O3761*0.302,0.000001)</f>
        <v>#DIV/0!</v>
      </c>
      <c r="P3763" s="93"/>
      <c r="Q3763" s="93"/>
    </row>
    <row r="3764" spans="1:17" s="94" customFormat="1" hidden="1" x14ac:dyDescent="0.25">
      <c r="A3764" s="276"/>
      <c r="B3764" s="279"/>
      <c r="C3764" s="170" t="s">
        <v>250</v>
      </c>
      <c r="D3764" s="179"/>
      <c r="E3764" s="180"/>
      <c r="F3764" s="181"/>
      <c r="G3764" s="168"/>
      <c r="H3764" s="171"/>
      <c r="I3764" s="176"/>
      <c r="J3764" s="171"/>
      <c r="K3764" s="177"/>
      <c r="L3764" s="184"/>
      <c r="M3764" s="178"/>
      <c r="N3764" s="139"/>
      <c r="O3764" s="140" t="e">
        <f>SUM(O3763)</f>
        <v>#DIV/0!</v>
      </c>
      <c r="P3764" s="93"/>
      <c r="Q3764" s="93"/>
    </row>
    <row r="3765" spans="1:17" s="94" customFormat="1" hidden="1" x14ac:dyDescent="0.25">
      <c r="A3765" s="276"/>
      <c r="B3765" s="279"/>
      <c r="C3765" s="167"/>
      <c r="D3765" s="285" t="s">
        <v>50</v>
      </c>
      <c r="E3765" s="285"/>
      <c r="F3765" s="285"/>
      <c r="G3765" s="284"/>
      <c r="H3765" s="171"/>
      <c r="I3765" s="176">
        <f>I3763</f>
        <v>0</v>
      </c>
      <c r="J3765" s="171"/>
      <c r="K3765" s="177"/>
      <c r="L3765" s="184"/>
      <c r="M3765" s="178"/>
      <c r="N3765" s="133"/>
      <c r="O3765" s="140" t="e">
        <f>O3769+O3770+O3771+O3772+O3773++O3774</f>
        <v>#DIV/0!</v>
      </c>
      <c r="P3765" s="93"/>
      <c r="Q3765" s="93"/>
    </row>
    <row r="3766" spans="1:17" s="94" customFormat="1" ht="30" hidden="1" x14ac:dyDescent="0.25">
      <c r="A3766" s="276"/>
      <c r="B3766" s="279"/>
      <c r="C3766" s="270" t="s">
        <v>67</v>
      </c>
      <c r="D3766" s="166" t="s">
        <v>88</v>
      </c>
      <c r="E3766" s="193" t="s">
        <v>26</v>
      </c>
      <c r="F3766" s="181" t="s">
        <v>26</v>
      </c>
      <c r="G3766" s="168" t="e">
        <f>MROUND(H3766*K3766*I3766/L3766,0.000001)</f>
        <v>#DIV/0!</v>
      </c>
      <c r="H3766" s="171">
        <f>H3196</f>
        <v>0</v>
      </c>
      <c r="I3766" s="176">
        <f t="shared" ref="I3766:I3835" si="470">I3765</f>
        <v>0</v>
      </c>
      <c r="J3766" s="182"/>
      <c r="K3766" s="184">
        <v>1</v>
      </c>
      <c r="L3766" s="184">
        <f>'норма часов'!$H$14</f>
        <v>0</v>
      </c>
      <c r="M3766" s="178" t="str">
        <f>CONCATENATE(H3766," ",F3766," ","*",I3766,"/",L3766,"чел.")</f>
        <v>0 шт *0/0чел.</v>
      </c>
      <c r="N3766" s="133">
        <f>N3006</f>
        <v>0</v>
      </c>
      <c r="O3766" s="142" t="e">
        <f>MROUND(G3766*N3766,0.000001)</f>
        <v>#DIV/0!</v>
      </c>
      <c r="P3766" s="93"/>
      <c r="Q3766" s="93"/>
    </row>
    <row r="3767" spans="1:17" s="94" customFormat="1" ht="30" hidden="1" x14ac:dyDescent="0.25">
      <c r="A3767" s="276"/>
      <c r="B3767" s="279"/>
      <c r="C3767" s="270"/>
      <c r="D3767" s="166" t="s">
        <v>89</v>
      </c>
      <c r="E3767" s="193" t="s">
        <v>26</v>
      </c>
      <c r="F3767" s="181" t="s">
        <v>26</v>
      </c>
      <c r="G3767" s="168" t="e">
        <f>MROUND(H3767*K3767*I3767/L3767,0.00000001)</f>
        <v>#DIV/0!</v>
      </c>
      <c r="H3767" s="171">
        <f>H3197</f>
        <v>0</v>
      </c>
      <c r="I3767" s="176">
        <f t="shared" si="470"/>
        <v>0</v>
      </c>
      <c r="J3767" s="182"/>
      <c r="K3767" s="184">
        <v>1</v>
      </c>
      <c r="L3767" s="184">
        <f>'норма часов'!$H$14</f>
        <v>0</v>
      </c>
      <c r="M3767" s="178" t="str">
        <f>CONCATENATE(H3767," ",F3767," ","*",I3767,"/",L3767,"чел.")</f>
        <v>0 шт *0/0чел.</v>
      </c>
      <c r="N3767" s="133">
        <f>N3007</f>
        <v>0</v>
      </c>
      <c r="O3767" s="142" t="e">
        <f>MROUND(G3767*N3767,0.000001)</f>
        <v>#DIV/0!</v>
      </c>
      <c r="P3767" s="93"/>
      <c r="Q3767" s="93"/>
    </row>
    <row r="3768" spans="1:17" s="94" customFormat="1" ht="30" hidden="1" x14ac:dyDescent="0.25">
      <c r="A3768" s="276"/>
      <c r="B3768" s="279"/>
      <c r="C3768" s="270"/>
      <c r="D3768" s="166" t="s">
        <v>90</v>
      </c>
      <c r="E3768" s="193" t="s">
        <v>26</v>
      </c>
      <c r="F3768" s="181" t="s">
        <v>26</v>
      </c>
      <c r="G3768" s="168" t="e">
        <f>MROUND(H3768*K3768*I3768/L3768,0.00000001)</f>
        <v>#DIV/0!</v>
      </c>
      <c r="H3768" s="171">
        <f>H3198</f>
        <v>0</v>
      </c>
      <c r="I3768" s="176">
        <f t="shared" si="470"/>
        <v>0</v>
      </c>
      <c r="J3768" s="182"/>
      <c r="K3768" s="184">
        <v>1</v>
      </c>
      <c r="L3768" s="184">
        <f>'норма часов'!$H$14</f>
        <v>0</v>
      </c>
      <c r="M3768" s="178" t="str">
        <f>CONCATENATE(H3768," ",F3768," ","*",I3768,"/",L3768,"чел.")</f>
        <v>0 шт *0/0чел.</v>
      </c>
      <c r="N3768" s="133">
        <f>N3008</f>
        <v>0</v>
      </c>
      <c r="O3768" s="142" t="e">
        <f>MROUND(G3768*N3768,0.000001)</f>
        <v>#DIV/0!</v>
      </c>
      <c r="P3768" s="93"/>
      <c r="Q3768" s="93"/>
    </row>
    <row r="3769" spans="1:17" s="94" customFormat="1" hidden="1" x14ac:dyDescent="0.25">
      <c r="A3769" s="276"/>
      <c r="B3769" s="279"/>
      <c r="C3769" s="170" t="s">
        <v>251</v>
      </c>
      <c r="D3769" s="166"/>
      <c r="E3769" s="193"/>
      <c r="F3769" s="181"/>
      <c r="G3769" s="168"/>
      <c r="H3769" s="171"/>
      <c r="I3769" s="176"/>
      <c r="J3769" s="182"/>
      <c r="K3769" s="184"/>
      <c r="L3769" s="184"/>
      <c r="M3769" s="178"/>
      <c r="N3769" s="139"/>
      <c r="O3769" s="140" t="e">
        <f>SUM(O3766:O3768)</f>
        <v>#DIV/0!</v>
      </c>
      <c r="P3769" s="93"/>
      <c r="Q3769" s="93"/>
    </row>
    <row r="3770" spans="1:17" s="94" customFormat="1" hidden="1" x14ac:dyDescent="0.25">
      <c r="A3770" s="276"/>
      <c r="B3770" s="279"/>
      <c r="C3770" s="167" t="s">
        <v>91</v>
      </c>
      <c r="D3770" s="166"/>
      <c r="E3770" s="180"/>
      <c r="F3770" s="181"/>
      <c r="G3770" s="168"/>
      <c r="H3770" s="171"/>
      <c r="I3770" s="176">
        <f>I3768</f>
        <v>0</v>
      </c>
      <c r="J3770" s="182"/>
      <c r="K3770" s="184">
        <v>1</v>
      </c>
      <c r="L3770" s="184">
        <f>'норма часов'!$H$14</f>
        <v>0</v>
      </c>
      <c r="M3770" s="178"/>
      <c r="N3770" s="133"/>
      <c r="O3770" s="142">
        <f>MROUND(G3770*N3770,0.000001)</f>
        <v>0</v>
      </c>
      <c r="P3770" s="93"/>
      <c r="Q3770" s="93">
        <f t="shared" si="462"/>
        <v>0</v>
      </c>
    </row>
    <row r="3771" spans="1:17" s="94" customFormat="1" ht="30" hidden="1" x14ac:dyDescent="0.25">
      <c r="A3771" s="276"/>
      <c r="B3771" s="279"/>
      <c r="C3771" s="167" t="s">
        <v>93</v>
      </c>
      <c r="D3771" s="218" t="s">
        <v>94</v>
      </c>
      <c r="E3771" s="180" t="s">
        <v>95</v>
      </c>
      <c r="F3771" s="181" t="s">
        <v>95</v>
      </c>
      <c r="G3771" s="196">
        <f>G3011</f>
        <v>247</v>
      </c>
      <c r="H3771" s="171">
        <f>H3011</f>
        <v>247</v>
      </c>
      <c r="I3771" s="176">
        <f t="shared" si="470"/>
        <v>0</v>
      </c>
      <c r="J3771" s="182"/>
      <c r="K3771" s="184">
        <v>1</v>
      </c>
      <c r="L3771" s="184">
        <f>'норма часов'!$H$14</f>
        <v>0</v>
      </c>
      <c r="M3771" s="178" t="str">
        <f>CONCATENATE(G3771,"- фактичесое посещение 1 ребенка в год")</f>
        <v>247- фактичесое посещение 1 ребенка в год</v>
      </c>
      <c r="N3771" s="133">
        <f>N3201</f>
        <v>103.30800858029397</v>
      </c>
      <c r="O3771" s="142">
        <f>MROUND(G3771*N3771,0.000001)</f>
        <v>25517.078118999998</v>
      </c>
      <c r="P3771" s="93"/>
      <c r="Q3771" s="93">
        <f t="shared" si="462"/>
        <v>0</v>
      </c>
    </row>
    <row r="3772" spans="1:17" s="94" customFormat="1" ht="30" hidden="1" x14ac:dyDescent="0.25">
      <c r="A3772" s="276"/>
      <c r="B3772" s="279"/>
      <c r="C3772" s="167" t="s">
        <v>96</v>
      </c>
      <c r="D3772" s="166" t="s">
        <v>97</v>
      </c>
      <c r="E3772" s="180" t="s">
        <v>98</v>
      </c>
      <c r="F3772" s="181" t="s">
        <v>203</v>
      </c>
      <c r="G3772" s="168" t="e">
        <f>MROUND(H3772*K3772*I3772/L3772,0.000001)</f>
        <v>#DIV/0!</v>
      </c>
      <c r="H3772" s="171">
        <f>H3202</f>
        <v>20000</v>
      </c>
      <c r="I3772" s="176">
        <f t="shared" si="470"/>
        <v>0</v>
      </c>
      <c r="J3772" s="182"/>
      <c r="K3772" s="184">
        <v>1</v>
      </c>
      <c r="L3772" s="184">
        <f>'норма часов'!$H$14</f>
        <v>0</v>
      </c>
      <c r="M3772" s="178" t="str">
        <f>CONCATENATE(H3772," ",F3772," ","*",I3772,"/",L3772,"чел.")</f>
        <v>20000 компл. *0/0чел.</v>
      </c>
      <c r="N3772" s="133">
        <f>N3012</f>
        <v>418.36548000000005</v>
      </c>
      <c r="O3772" s="142" t="e">
        <f>MROUND(G3772*N3772,0.000001)</f>
        <v>#DIV/0!</v>
      </c>
      <c r="P3772" s="93"/>
      <c r="Q3772" s="93"/>
    </row>
    <row r="3773" spans="1:17" s="94" customFormat="1" ht="30" hidden="1" x14ac:dyDescent="0.25">
      <c r="A3773" s="276"/>
      <c r="B3773" s="279"/>
      <c r="C3773" s="270" t="s">
        <v>85</v>
      </c>
      <c r="D3773" s="166" t="s">
        <v>99</v>
      </c>
      <c r="E3773" s="180" t="s">
        <v>202</v>
      </c>
      <c r="F3773" s="181" t="s">
        <v>204</v>
      </c>
      <c r="G3773" s="168" t="e">
        <f>MROUND(H3773*K3773*I3773/L3773,0.000001)</f>
        <v>#DIV/0!</v>
      </c>
      <c r="H3773" s="171">
        <f>H3203</f>
        <v>502</v>
      </c>
      <c r="I3773" s="176">
        <f t="shared" si="470"/>
        <v>0</v>
      </c>
      <c r="J3773" s="182"/>
      <c r="K3773" s="184">
        <v>12</v>
      </c>
      <c r="L3773" s="184">
        <f>'норма часов'!$H$14</f>
        <v>0</v>
      </c>
      <c r="M3773" s="178" t="str">
        <f>CONCATENATE(H3773," ",F3773," ","*",I3773,"/",L3773,"чел.")</f>
        <v>502 гр. *0/0чел.</v>
      </c>
      <c r="N3773" s="133">
        <f>N3013</f>
        <v>2320.3641517264273</v>
      </c>
      <c r="O3773" s="142" t="e">
        <f>MROUND(G3773*N3773,0.000001)</f>
        <v>#DIV/0!</v>
      </c>
      <c r="P3773" s="93"/>
      <c r="Q3773" s="93"/>
    </row>
    <row r="3774" spans="1:17" s="94" customFormat="1" ht="30" hidden="1" x14ac:dyDescent="0.25">
      <c r="A3774" s="276"/>
      <c r="B3774" s="279"/>
      <c r="C3774" s="270"/>
      <c r="D3774" s="166" t="s">
        <v>100</v>
      </c>
      <c r="E3774" s="180" t="s">
        <v>98</v>
      </c>
      <c r="F3774" s="181" t="s">
        <v>203</v>
      </c>
      <c r="G3774" s="168" t="e">
        <f>MROUND(H3774*K3774*I3774/L3774,0.00000001)</f>
        <v>#DIV/0!</v>
      </c>
      <c r="H3774" s="171">
        <f>H3204</f>
        <v>0</v>
      </c>
      <c r="I3774" s="176">
        <f t="shared" si="470"/>
        <v>0</v>
      </c>
      <c r="J3774" s="182"/>
      <c r="K3774" s="184">
        <v>1</v>
      </c>
      <c r="L3774" s="184">
        <f>'норма часов'!$H$14</f>
        <v>0</v>
      </c>
      <c r="M3774" s="178" t="str">
        <f>CONCATENATE(H3774," ",F3774," ","*",I3774,"/",L3774,"чел.")</f>
        <v>0 компл. *0/0чел.</v>
      </c>
      <c r="N3774" s="133">
        <f>N3299</f>
        <v>0</v>
      </c>
      <c r="O3774" s="142" t="e">
        <f>MROUND(G3774*N3774,0.000001)</f>
        <v>#DIV/0!</v>
      </c>
      <c r="P3774" s="93"/>
      <c r="Q3774" s="93"/>
    </row>
    <row r="3775" spans="1:17" s="94" customFormat="1" hidden="1" x14ac:dyDescent="0.25">
      <c r="A3775" s="276"/>
      <c r="B3775" s="279"/>
      <c r="C3775" s="170" t="s">
        <v>259</v>
      </c>
      <c r="D3775" s="283"/>
      <c r="E3775" s="283"/>
      <c r="F3775" s="283"/>
      <c r="G3775" s="284"/>
      <c r="H3775" s="171"/>
      <c r="I3775" s="176">
        <f t="shared" si="470"/>
        <v>0</v>
      </c>
      <c r="J3775" s="171"/>
      <c r="K3775" s="177"/>
      <c r="L3775" s="184"/>
      <c r="M3775" s="197"/>
      <c r="N3775" s="133"/>
      <c r="O3775" s="140" t="e">
        <f>O3773+O3774</f>
        <v>#DIV/0!</v>
      </c>
      <c r="P3775" s="93"/>
      <c r="Q3775" s="93"/>
    </row>
    <row r="3776" spans="1:17" s="92" customFormat="1" hidden="1" x14ac:dyDescent="0.25">
      <c r="A3776" s="276"/>
      <c r="B3776" s="279"/>
      <c r="C3776" s="170"/>
      <c r="D3776" s="283" t="s">
        <v>51</v>
      </c>
      <c r="E3776" s="283"/>
      <c r="F3776" s="283"/>
      <c r="G3776" s="284"/>
      <c r="H3776" s="171"/>
      <c r="I3776" s="172">
        <f t="shared" si="470"/>
        <v>0</v>
      </c>
      <c r="J3776" s="173"/>
      <c r="K3776" s="174"/>
      <c r="L3776" s="184"/>
      <c r="M3776" s="175"/>
      <c r="N3776" s="139"/>
      <c r="O3776" s="140"/>
      <c r="P3776" s="91"/>
      <c r="Q3776" s="93">
        <f t="shared" ref="Q3776:Q3801" si="471">O3776*L3776</f>
        <v>0</v>
      </c>
    </row>
    <row r="3777" spans="1:17" s="94" customFormat="1" hidden="1" x14ac:dyDescent="0.25">
      <c r="A3777" s="276"/>
      <c r="B3777" s="279"/>
      <c r="C3777" s="170"/>
      <c r="D3777" s="286" t="s">
        <v>5</v>
      </c>
      <c r="E3777" s="286"/>
      <c r="F3777" s="286"/>
      <c r="G3777" s="287"/>
      <c r="H3777" s="171"/>
      <c r="I3777" s="176">
        <f t="shared" si="470"/>
        <v>0</v>
      </c>
      <c r="J3777" s="171"/>
      <c r="K3777" s="177"/>
      <c r="L3777" s="184"/>
      <c r="M3777" s="197"/>
      <c r="N3777" s="139"/>
      <c r="O3777" s="140" t="e">
        <f>O3778+O3788+O3794+O3796+O3798+O3800+O3802</f>
        <v>#DIV/0!</v>
      </c>
      <c r="P3777" s="93"/>
      <c r="Q3777" s="93"/>
    </row>
    <row r="3778" spans="1:17" s="94" customFormat="1" hidden="1" x14ac:dyDescent="0.25">
      <c r="A3778" s="276"/>
      <c r="B3778" s="279"/>
      <c r="C3778" s="198" t="s">
        <v>57</v>
      </c>
      <c r="D3778" s="286" t="s">
        <v>6</v>
      </c>
      <c r="E3778" s="286"/>
      <c r="F3778" s="286"/>
      <c r="G3778" s="287"/>
      <c r="H3778" s="182"/>
      <c r="I3778" s="176">
        <f t="shared" si="470"/>
        <v>0</v>
      </c>
      <c r="J3778" s="182"/>
      <c r="K3778" s="184"/>
      <c r="L3778" s="184"/>
      <c r="M3778" s="197"/>
      <c r="N3778" s="133"/>
      <c r="O3778" s="140" t="e">
        <f>O3779+O3780+O3784+O3787</f>
        <v>#DIV/0!</v>
      </c>
      <c r="P3778" s="93"/>
      <c r="Q3778" s="93"/>
    </row>
    <row r="3779" spans="1:17" s="94" customFormat="1" ht="30" hidden="1" x14ac:dyDescent="0.25">
      <c r="A3779" s="276"/>
      <c r="B3779" s="279"/>
      <c r="C3779" s="198" t="s">
        <v>59</v>
      </c>
      <c r="D3779" s="166" t="s">
        <v>7</v>
      </c>
      <c r="E3779" s="199" t="s">
        <v>8</v>
      </c>
      <c r="F3779" s="199" t="s">
        <v>8</v>
      </c>
      <c r="G3779" s="168" t="e">
        <f>MROUND(H3779*K3779*I3779/L3779,0.000001)</f>
        <v>#DIV/0!</v>
      </c>
      <c r="H3779" s="219">
        <f>H3019</f>
        <v>3891472.4332458824</v>
      </c>
      <c r="I3779" s="176">
        <f t="shared" si="470"/>
        <v>0</v>
      </c>
      <c r="J3779" s="182"/>
      <c r="K3779" s="184">
        <v>1</v>
      </c>
      <c r="L3779" s="184">
        <f>'норма часов'!$H$14</f>
        <v>0</v>
      </c>
      <c r="M3779" s="178" t="str">
        <f>CONCATENATE(H3779," ",F3779,"(лимиты выделенные УЖКХ) ","*",I3779,"/",L3779,"чел.")</f>
        <v>3891472,43324588 кВт час.(лимиты выделенные УЖКХ) *0/0чел.</v>
      </c>
      <c r="N3779" s="133">
        <f>N3019</f>
        <v>11.336912949220538</v>
      </c>
      <c r="O3779" s="142" t="e">
        <f>MROUND(G3779*N3779,0.000001)</f>
        <v>#DIV/0!</v>
      </c>
      <c r="P3779" s="93"/>
      <c r="Q3779" s="93"/>
    </row>
    <row r="3780" spans="1:17" s="94" customFormat="1" hidden="1" x14ac:dyDescent="0.25">
      <c r="A3780" s="276"/>
      <c r="B3780" s="279"/>
      <c r="C3780" s="198" t="s">
        <v>60</v>
      </c>
      <c r="D3780" s="166" t="s">
        <v>9</v>
      </c>
      <c r="E3780" s="199" t="s">
        <v>10</v>
      </c>
      <c r="F3780" s="199" t="s">
        <v>10</v>
      </c>
      <c r="G3780" s="168" t="e">
        <f>MROUND(H3780*K3780*I3780/L3780,0.0000001)</f>
        <v>#DIV/0!</v>
      </c>
      <c r="H3780" s="182">
        <f>H3020</f>
        <v>29800.65</v>
      </c>
      <c r="I3780" s="176">
        <f t="shared" si="470"/>
        <v>0</v>
      </c>
      <c r="J3780" s="182"/>
      <c r="K3780" s="184">
        <v>1</v>
      </c>
      <c r="L3780" s="184">
        <f>'норма часов'!$H$14</f>
        <v>0</v>
      </c>
      <c r="M3780" s="178" t="str">
        <f>CONCATENATE(H3780," ",F3780,"(лимиты выделенные УЖКХ) ","*",I3780,"/",L3780,"чел.")</f>
        <v>29800,65 Гкал(лимиты выделенные УЖКХ) *0/0чел.</v>
      </c>
      <c r="N3780" s="133">
        <f>N3020</f>
        <v>3104.576696817016</v>
      </c>
      <c r="O3780" s="142" t="e">
        <f>MROUND(G3780*N3780,0.000001)</f>
        <v>#DIV/0!</v>
      </c>
      <c r="P3780" s="93"/>
      <c r="Q3780" s="93"/>
    </row>
    <row r="3781" spans="1:17" s="94" customFormat="1" hidden="1" x14ac:dyDescent="0.25">
      <c r="A3781" s="276"/>
      <c r="B3781" s="279"/>
      <c r="C3781" s="269" t="s">
        <v>61</v>
      </c>
      <c r="D3781" s="166" t="s">
        <v>12</v>
      </c>
      <c r="E3781" s="200" t="s">
        <v>11</v>
      </c>
      <c r="F3781" s="200" t="s">
        <v>11</v>
      </c>
      <c r="G3781" s="168" t="e">
        <f>MROUND(H3781*K3781*I3781/L3781,0.00000001)</f>
        <v>#DIV/0!</v>
      </c>
      <c r="H3781" s="182">
        <f>H3021</f>
        <v>227836.99175999995</v>
      </c>
      <c r="I3781" s="176">
        <f t="shared" si="470"/>
        <v>0</v>
      </c>
      <c r="J3781" s="182"/>
      <c r="K3781" s="184">
        <v>1</v>
      </c>
      <c r="L3781" s="184">
        <f>'норма часов'!$H$14</f>
        <v>0</v>
      </c>
      <c r="M3781" s="178" t="str">
        <f>CONCATENATE(H3781," ",F3781,"(лимиты выделенные УЖКХ) ","*",I3781,"/",L3781,"чел.")</f>
        <v>227836,99176 м3(лимиты выделенные УЖКХ) *0/0чел.</v>
      </c>
      <c r="N3781" s="133">
        <f>N3116</f>
        <v>56.382747200000004</v>
      </c>
      <c r="O3781" s="142" t="e">
        <f>MROUND(G3781*N3781,0.000001)</f>
        <v>#DIV/0!</v>
      </c>
      <c r="P3781" s="93"/>
      <c r="Q3781" s="93"/>
    </row>
    <row r="3782" spans="1:17" s="94" customFormat="1" ht="30" hidden="1" x14ac:dyDescent="0.25">
      <c r="A3782" s="276"/>
      <c r="B3782" s="279"/>
      <c r="C3782" s="269"/>
      <c r="D3782" s="166" t="s">
        <v>17</v>
      </c>
      <c r="E3782" s="200" t="s">
        <v>11</v>
      </c>
      <c r="F3782" s="200" t="s">
        <v>11</v>
      </c>
      <c r="G3782" s="168" t="e">
        <f>MROUND(H3782*K3782*I3782/L3782,0.0000000000001)</f>
        <v>#DIV/0!</v>
      </c>
      <c r="H3782" s="182">
        <f>H3212</f>
        <v>26.008809369960769</v>
      </c>
      <c r="I3782" s="176">
        <f t="shared" si="470"/>
        <v>0</v>
      </c>
      <c r="J3782" s="182"/>
      <c r="K3782" s="184">
        <v>12</v>
      </c>
      <c r="L3782" s="184">
        <f>'норма часов'!$H$14</f>
        <v>0</v>
      </c>
      <c r="M3782" s="178" t="str">
        <f>CONCATENATE(H3782," ",F3782,"(лимиты выделенные УЖКХ) ","*",I3782,"/",L3782,"чел.")</f>
        <v>26,0088093699608 м3(лимиты выделенные УЖКХ) *0/0чел.</v>
      </c>
      <c r="N3782" s="133">
        <f>N3022</f>
        <v>62546.013407878731</v>
      </c>
      <c r="O3782" s="142" t="e">
        <f>MROUND(G3782*N3782,0.0000000000001)</f>
        <v>#DIV/0!</v>
      </c>
      <c r="P3782" s="93"/>
      <c r="Q3782" s="93"/>
    </row>
    <row r="3783" spans="1:17" s="94" customFormat="1" hidden="1" x14ac:dyDescent="0.25">
      <c r="A3783" s="276"/>
      <c r="B3783" s="279"/>
      <c r="C3783" s="269"/>
      <c r="D3783" s="166" t="s">
        <v>13</v>
      </c>
      <c r="E3783" s="200" t="s">
        <v>11</v>
      </c>
      <c r="F3783" s="200" t="s">
        <v>11</v>
      </c>
      <c r="G3783" s="168" t="e">
        <f>MROUND(H3783*K3783*I3783/L3783,0.000001)</f>
        <v>#DIV/0!</v>
      </c>
      <c r="H3783" s="182">
        <f>H3023</f>
        <v>227836.99175999995</v>
      </c>
      <c r="I3783" s="176">
        <f t="shared" si="470"/>
        <v>0</v>
      </c>
      <c r="J3783" s="182"/>
      <c r="K3783" s="184">
        <v>1</v>
      </c>
      <c r="L3783" s="184">
        <f>'норма часов'!$H$14</f>
        <v>0</v>
      </c>
      <c r="M3783" s="178" t="str">
        <f>CONCATENATE(H3783," ",F3783,"(лимиты выделенные УЖКХ) ","*",I3783,"/",L3783,"чел.")</f>
        <v>227836,99176 м3(лимиты выделенные УЖКХ) *0/0чел.</v>
      </c>
      <c r="N3783" s="133">
        <f>N3023</f>
        <v>119.08121213471127</v>
      </c>
      <c r="O3783" s="142" t="e">
        <f>MROUND(G3783*N3783,0.000001)</f>
        <v>#DIV/0!</v>
      </c>
      <c r="P3783" s="93"/>
      <c r="Q3783" s="93"/>
    </row>
    <row r="3784" spans="1:17" s="94" customFormat="1" ht="28.5" hidden="1" x14ac:dyDescent="0.25">
      <c r="A3784" s="276"/>
      <c r="B3784" s="279"/>
      <c r="C3784" s="201" t="s">
        <v>253</v>
      </c>
      <c r="D3784" s="166"/>
      <c r="E3784" s="200"/>
      <c r="F3784" s="200"/>
      <c r="G3784" s="168"/>
      <c r="H3784" s="182"/>
      <c r="I3784" s="176"/>
      <c r="J3784" s="182"/>
      <c r="K3784" s="184"/>
      <c r="L3784" s="184"/>
      <c r="M3784" s="178"/>
      <c r="N3784" s="139"/>
      <c r="O3784" s="140" t="e">
        <f>SUM(O3781:O3783)</f>
        <v>#DIV/0!</v>
      </c>
      <c r="P3784" s="93"/>
      <c r="Q3784" s="93"/>
    </row>
    <row r="3785" spans="1:17" s="94" customFormat="1" hidden="1" x14ac:dyDescent="0.25">
      <c r="A3785" s="276"/>
      <c r="B3785" s="279"/>
      <c r="C3785" s="269" t="s">
        <v>208</v>
      </c>
      <c r="D3785" s="166" t="s">
        <v>21</v>
      </c>
      <c r="E3785" s="96" t="s">
        <v>11</v>
      </c>
      <c r="F3785" s="96" t="s">
        <v>11</v>
      </c>
      <c r="G3785" s="168" t="e">
        <f>MROUND(H3785*K3785*I3785/L3785,0.00000001)</f>
        <v>#DIV/0!</v>
      </c>
      <c r="H3785" s="182">
        <f>H3025</f>
        <v>349.68999999999994</v>
      </c>
      <c r="I3785" s="176">
        <f>I3783</f>
        <v>0</v>
      </c>
      <c r="J3785" s="182"/>
      <c r="K3785" s="184">
        <v>1</v>
      </c>
      <c r="L3785" s="184">
        <f>'норма часов'!$H$14</f>
        <v>0</v>
      </c>
      <c r="M3785" s="178" t="str">
        <f>CONCATENATE(H3785," ",F3785," ","*",I3785,"/",L3785,"чел.")</f>
        <v>349,69 м3 *0/0чел.</v>
      </c>
      <c r="N3785" s="133">
        <f>N3025</f>
        <v>9688.2240269953381</v>
      </c>
      <c r="O3785" s="142" t="e">
        <f>MROUND(G3785*N3785,0.000001)</f>
        <v>#DIV/0!</v>
      </c>
      <c r="P3785" s="93"/>
      <c r="Q3785" s="93"/>
    </row>
    <row r="3786" spans="1:17" s="94" customFormat="1" ht="30" hidden="1" x14ac:dyDescent="0.25">
      <c r="A3786" s="276"/>
      <c r="B3786" s="279"/>
      <c r="C3786" s="269"/>
      <c r="D3786" s="166" t="s">
        <v>22</v>
      </c>
      <c r="E3786" s="96" t="s">
        <v>23</v>
      </c>
      <c r="F3786" s="96" t="s">
        <v>26</v>
      </c>
      <c r="G3786" s="168" t="e">
        <f>MROUND(H3786*K3786*I3786/L3786,0.0000001)</f>
        <v>#DIV/0!</v>
      </c>
      <c r="H3786" s="182">
        <f>H3691</f>
        <v>284</v>
      </c>
      <c r="I3786" s="176">
        <f t="shared" si="470"/>
        <v>0</v>
      </c>
      <c r="J3786" s="182"/>
      <c r="K3786" s="184">
        <v>1</v>
      </c>
      <c r="L3786" s="184">
        <f>'норма часов'!$H$14</f>
        <v>0</v>
      </c>
      <c r="M3786" s="178" t="str">
        <f>CONCATENATE(H3786," ",F3786,"(потребность из расчета 4 контейнера для уборки территории весной и осенью на 1 учреждение)","*",I3786,"/",L3786,"чел.")</f>
        <v>284 шт(потребность из расчета 4 контейнера для уборки территории весной и осенью на 1 учреждение)*0/0чел.</v>
      </c>
      <c r="N3786" s="133">
        <f>N3691</f>
        <v>6459.2324999999964</v>
      </c>
      <c r="O3786" s="142" t="e">
        <f>MROUND(G3786*N3786,0.000001)</f>
        <v>#DIV/0!</v>
      </c>
      <c r="P3786" s="93"/>
      <c r="Q3786" s="93"/>
    </row>
    <row r="3787" spans="1:17" s="94" customFormat="1" ht="28.5" hidden="1" x14ac:dyDescent="0.25">
      <c r="A3787" s="276"/>
      <c r="B3787" s="279"/>
      <c r="C3787" s="201" t="s">
        <v>254</v>
      </c>
      <c r="D3787" s="166"/>
      <c r="E3787" s="96"/>
      <c r="F3787" s="96"/>
      <c r="G3787" s="168"/>
      <c r="H3787" s="182"/>
      <c r="I3787" s="176"/>
      <c r="J3787" s="182"/>
      <c r="K3787" s="184"/>
      <c r="L3787" s="184"/>
      <c r="M3787" s="178"/>
      <c r="N3787" s="139"/>
      <c r="O3787" s="140" t="e">
        <f>SUM(O3785:O3786)</f>
        <v>#DIV/0!</v>
      </c>
      <c r="P3787" s="93"/>
      <c r="Q3787" s="93"/>
    </row>
    <row r="3788" spans="1:17" s="94" customFormat="1" hidden="1" x14ac:dyDescent="0.25">
      <c r="A3788" s="276"/>
      <c r="B3788" s="279"/>
      <c r="C3788" s="198"/>
      <c r="D3788" s="285" t="s">
        <v>14</v>
      </c>
      <c r="E3788" s="285"/>
      <c r="F3788" s="285"/>
      <c r="G3788" s="284"/>
      <c r="H3788" s="204"/>
      <c r="I3788" s="176">
        <f>I3783</f>
        <v>0</v>
      </c>
      <c r="J3788" s="204"/>
      <c r="K3788" s="205"/>
      <c r="L3788" s="184"/>
      <c r="M3788" s="197"/>
      <c r="N3788" s="133"/>
      <c r="O3788" s="140" t="e">
        <f>O3792+O3793</f>
        <v>#DIV/0!</v>
      </c>
      <c r="P3788" s="93"/>
      <c r="Q3788" s="93"/>
    </row>
    <row r="3789" spans="1:17" s="94" customFormat="1" hidden="1" x14ac:dyDescent="0.25">
      <c r="A3789" s="276"/>
      <c r="B3789" s="279"/>
      <c r="C3789" s="269" t="s">
        <v>62</v>
      </c>
      <c r="D3789" s="166" t="s">
        <v>41</v>
      </c>
      <c r="E3789" s="193" t="s">
        <v>20</v>
      </c>
      <c r="F3789" s="193" t="s">
        <v>20</v>
      </c>
      <c r="G3789" s="168" t="e">
        <f>MROUND(H3789*K3789*I3789/L3789,0.00000001)</f>
        <v>#DIV/0!</v>
      </c>
      <c r="H3789" s="182">
        <f>H3124</f>
        <v>10665</v>
      </c>
      <c r="I3789" s="176">
        <f t="shared" si="470"/>
        <v>0</v>
      </c>
      <c r="J3789" s="182"/>
      <c r="K3789" s="184">
        <v>1</v>
      </c>
      <c r="L3789" s="184">
        <f>'норма часов'!$H$14</f>
        <v>0</v>
      </c>
      <c r="M3789" s="178" t="str">
        <f>CONCATENATE(H3789," ",F3789," ","*",I3789,"/",L3789,"чел.")</f>
        <v>10665 м2 *0/0чел.</v>
      </c>
      <c r="N3789" s="133">
        <f>N3029</f>
        <v>822.31598687294888</v>
      </c>
      <c r="O3789" s="142" t="e">
        <f>MROUND(G3789*N3789,0.000001)</f>
        <v>#DIV/0!</v>
      </c>
      <c r="P3789" s="93"/>
      <c r="Q3789" s="93"/>
    </row>
    <row r="3790" spans="1:17" s="94" customFormat="1" hidden="1" x14ac:dyDescent="0.25">
      <c r="A3790" s="276"/>
      <c r="B3790" s="279"/>
      <c r="C3790" s="269"/>
      <c r="D3790" s="166" t="s">
        <v>41</v>
      </c>
      <c r="E3790" s="193" t="s">
        <v>78</v>
      </c>
      <c r="F3790" s="193" t="s">
        <v>78</v>
      </c>
      <c r="G3790" s="168" t="e">
        <f>MROUND(H3790*K3790*I3790/L3790,0.00000001)</f>
        <v>#DIV/0!</v>
      </c>
      <c r="H3790" s="182">
        <f>H3030</f>
        <v>316.66660000000002</v>
      </c>
      <c r="I3790" s="176">
        <f t="shared" si="470"/>
        <v>0</v>
      </c>
      <c r="J3790" s="182"/>
      <c r="K3790" s="184">
        <v>1</v>
      </c>
      <c r="L3790" s="184">
        <f>'норма часов'!$H$14</f>
        <v>0</v>
      </c>
      <c r="M3790" s="178" t="str">
        <f>CONCATENATE(H3790," ",F3790," ","*",I3790,"/",L3790,"чел.")</f>
        <v>316,6666 погон.м. *0/0чел.</v>
      </c>
      <c r="N3790" s="133">
        <f>N3030</f>
        <v>3000.0006315790802</v>
      </c>
      <c r="O3790" s="142" t="e">
        <f>MROUND(G3790*N3790,0.000001)</f>
        <v>#DIV/0!</v>
      </c>
      <c r="P3790" s="93"/>
      <c r="Q3790" s="93"/>
    </row>
    <row r="3791" spans="1:17" s="94" customFormat="1" hidden="1" x14ac:dyDescent="0.25">
      <c r="A3791" s="276"/>
      <c r="B3791" s="279"/>
      <c r="C3791" s="269"/>
      <c r="D3791" s="166" t="s">
        <v>41</v>
      </c>
      <c r="E3791" s="193" t="s">
        <v>48</v>
      </c>
      <c r="F3791" s="193" t="s">
        <v>48</v>
      </c>
      <c r="G3791" s="168" t="e">
        <f>MROUND(H3791*K3791*I3791/L3791,0.0000000001)</f>
        <v>#DIV/0!</v>
      </c>
      <c r="H3791" s="182">
        <f>H3031</f>
        <v>918</v>
      </c>
      <c r="I3791" s="176">
        <f t="shared" si="470"/>
        <v>0</v>
      </c>
      <c r="J3791" s="182"/>
      <c r="K3791" s="184">
        <v>1</v>
      </c>
      <c r="L3791" s="184">
        <f>'норма часов'!$H$14</f>
        <v>0</v>
      </c>
      <c r="M3791" s="178" t="str">
        <f>CONCATENATE(H3791," ",F3791," ","*",I3791,"/",L3791,"чел.")</f>
        <v>918 шт. *0/0чел.</v>
      </c>
      <c r="N3791" s="133">
        <f>N3031</f>
        <v>46775.762527233113</v>
      </c>
      <c r="O3791" s="142" t="e">
        <f>MROUND(G3791*N3791,0.000001)</f>
        <v>#DIV/0!</v>
      </c>
      <c r="P3791" s="93"/>
      <c r="Q3791" s="93"/>
    </row>
    <row r="3792" spans="1:17" s="94" customFormat="1" ht="28.5" hidden="1" x14ac:dyDescent="0.25">
      <c r="A3792" s="276"/>
      <c r="B3792" s="279"/>
      <c r="C3792" s="201" t="s">
        <v>252</v>
      </c>
      <c r="D3792" s="166"/>
      <c r="E3792" s="193"/>
      <c r="F3792" s="193"/>
      <c r="G3792" s="168"/>
      <c r="H3792" s="182"/>
      <c r="I3792" s="176"/>
      <c r="J3792" s="182"/>
      <c r="K3792" s="184"/>
      <c r="L3792" s="184"/>
      <c r="M3792" s="178"/>
      <c r="N3792" s="139"/>
      <c r="O3792" s="140" t="e">
        <f>SUM(O3789:O3791)</f>
        <v>#DIV/0!</v>
      </c>
      <c r="P3792" s="93"/>
      <c r="Q3792" s="93"/>
    </row>
    <row r="3793" spans="1:17" s="94" customFormat="1" ht="90" hidden="1" x14ac:dyDescent="0.25">
      <c r="A3793" s="276"/>
      <c r="B3793" s="279"/>
      <c r="C3793" s="198" t="s">
        <v>63</v>
      </c>
      <c r="D3793" s="166" t="s">
        <v>29</v>
      </c>
      <c r="E3793" s="193" t="s">
        <v>20</v>
      </c>
      <c r="F3793" s="193" t="s">
        <v>20</v>
      </c>
      <c r="G3793" s="168" t="e">
        <f>MROUND(H3793*K3793*I3793/L3793,0.000001)</f>
        <v>#DIV/0!</v>
      </c>
      <c r="H3793" s="182">
        <f>H3698</f>
        <v>0</v>
      </c>
      <c r="I3793" s="176">
        <f>I3791</f>
        <v>0</v>
      </c>
      <c r="J3793" s="182"/>
      <c r="K3793" s="184">
        <v>12</v>
      </c>
      <c r="L3793" s="184">
        <f>'норма часов'!$H$14</f>
        <v>0</v>
      </c>
      <c r="M3793" s="178" t="str">
        <f>CONCATENATE(H3793," ",F3793," ","в мес.","*",K3793,"мес.","*",I3793,"/",L3793,"чел.")</f>
        <v>0 м2 в мес.*12мес.*0/0чел.</v>
      </c>
      <c r="N3793" s="133">
        <f>N3698</f>
        <v>0</v>
      </c>
      <c r="O3793" s="142" t="e">
        <f>MROUND(G3793*N3793,0.000001)</f>
        <v>#DIV/0!</v>
      </c>
      <c r="P3793" s="93"/>
      <c r="Q3793" s="93"/>
    </row>
    <row r="3794" spans="1:17" s="94" customFormat="1" hidden="1" x14ac:dyDescent="0.25">
      <c r="A3794" s="276"/>
      <c r="B3794" s="279"/>
      <c r="C3794" s="198"/>
      <c r="D3794" s="283" t="s">
        <v>52</v>
      </c>
      <c r="E3794" s="283"/>
      <c r="F3794" s="283"/>
      <c r="G3794" s="284"/>
      <c r="H3794" s="171"/>
      <c r="I3794" s="176">
        <f t="shared" si="470"/>
        <v>0</v>
      </c>
      <c r="J3794" s="171"/>
      <c r="K3794" s="177"/>
      <c r="L3794" s="184"/>
      <c r="M3794" s="197"/>
      <c r="N3794" s="133"/>
      <c r="O3794" s="140"/>
      <c r="P3794" s="93"/>
      <c r="Q3794" s="93">
        <f t="shared" si="471"/>
        <v>0</v>
      </c>
    </row>
    <row r="3795" spans="1:17" s="94" customFormat="1" hidden="1" x14ac:dyDescent="0.25">
      <c r="A3795" s="276"/>
      <c r="B3795" s="279"/>
      <c r="C3795" s="198"/>
      <c r="D3795" s="179"/>
      <c r="E3795" s="180"/>
      <c r="F3795" s="181"/>
      <c r="G3795" s="168"/>
      <c r="H3795" s="171"/>
      <c r="I3795" s="176">
        <f t="shared" si="470"/>
        <v>0</v>
      </c>
      <c r="J3795" s="171"/>
      <c r="K3795" s="177"/>
      <c r="L3795" s="184"/>
      <c r="M3795" s="197"/>
      <c r="N3795" s="133"/>
      <c r="O3795" s="142"/>
      <c r="P3795" s="93"/>
      <c r="Q3795" s="93">
        <f t="shared" si="471"/>
        <v>0</v>
      </c>
    </row>
    <row r="3796" spans="1:17" s="94" customFormat="1" hidden="1" x14ac:dyDescent="0.25">
      <c r="A3796" s="276"/>
      <c r="B3796" s="279"/>
      <c r="C3796" s="267" t="s">
        <v>101</v>
      </c>
      <c r="D3796" s="288" t="s">
        <v>53</v>
      </c>
      <c r="E3796" s="288"/>
      <c r="F3796" s="288"/>
      <c r="G3796" s="289"/>
      <c r="H3796" s="171"/>
      <c r="I3796" s="176">
        <f t="shared" si="470"/>
        <v>0</v>
      </c>
      <c r="J3796" s="171"/>
      <c r="K3796" s="177"/>
      <c r="L3796" s="184"/>
      <c r="M3796" s="197"/>
      <c r="N3796" s="133"/>
      <c r="O3796" s="140" t="e">
        <f>O3797</f>
        <v>#DIV/0!</v>
      </c>
      <c r="P3796" s="93"/>
      <c r="Q3796" s="93"/>
    </row>
    <row r="3797" spans="1:17" s="94" customFormat="1" ht="45" hidden="1" x14ac:dyDescent="0.25">
      <c r="A3797" s="276"/>
      <c r="B3797" s="279"/>
      <c r="C3797" s="268"/>
      <c r="D3797" s="166" t="s">
        <v>286</v>
      </c>
      <c r="E3797" s="180" t="s">
        <v>26</v>
      </c>
      <c r="F3797" s="180" t="s">
        <v>26</v>
      </c>
      <c r="G3797" s="168" t="e">
        <f>MROUND(H3797*K3797*I3797/L3797,0.00000001)</f>
        <v>#DIV/0!</v>
      </c>
      <c r="H3797" s="182">
        <f>$H$3037</f>
        <v>70</v>
      </c>
      <c r="I3797" s="176">
        <f t="shared" si="470"/>
        <v>0</v>
      </c>
      <c r="J3797" s="182"/>
      <c r="K3797" s="184">
        <v>12</v>
      </c>
      <c r="L3797" s="184">
        <f>'норма часов'!$H$14</f>
        <v>0</v>
      </c>
      <c r="M3797" s="178" t="str">
        <f>CONCATENATE(H3797," ",F3797," ","в мес.","*",K3797,"мес.","*",I3797,"/",L3797,"чел.")</f>
        <v>70 шт в мес.*12мес.*0/0чел.</v>
      </c>
      <c r="N3797" s="133">
        <f>$N$3037</f>
        <v>455.45666666666642</v>
      </c>
      <c r="O3797" s="142" t="e">
        <f>MROUND(G3797*N3797,0.000001)</f>
        <v>#DIV/0!</v>
      </c>
      <c r="P3797" s="93"/>
      <c r="Q3797" s="93"/>
    </row>
    <row r="3798" spans="1:17" s="94" customFormat="1" hidden="1" x14ac:dyDescent="0.25">
      <c r="A3798" s="276"/>
      <c r="B3798" s="279"/>
      <c r="C3798" s="269" t="s">
        <v>102</v>
      </c>
      <c r="D3798" s="288" t="s">
        <v>54</v>
      </c>
      <c r="E3798" s="288"/>
      <c r="F3798" s="288"/>
      <c r="G3798" s="289"/>
      <c r="H3798" s="171"/>
      <c r="I3798" s="176">
        <f>I3796</f>
        <v>0</v>
      </c>
      <c r="J3798" s="182"/>
      <c r="K3798" s="177"/>
      <c r="L3798" s="184"/>
      <c r="M3798" s="197"/>
      <c r="N3798" s="133"/>
      <c r="O3798" s="140" t="e">
        <f>O3799</f>
        <v>#DIV/0!</v>
      </c>
      <c r="P3798" s="93"/>
      <c r="Q3798" s="93"/>
    </row>
    <row r="3799" spans="1:17" s="94" customFormat="1" hidden="1" x14ac:dyDescent="0.25">
      <c r="A3799" s="276"/>
      <c r="B3799" s="279"/>
      <c r="C3799" s="269"/>
      <c r="D3799" s="179" t="s">
        <v>103</v>
      </c>
      <c r="E3799" s="180" t="s">
        <v>26</v>
      </c>
      <c r="F3799" s="180" t="s">
        <v>26</v>
      </c>
      <c r="G3799" s="168" t="e">
        <f>MROUND(H3799*K3799*I3799/L3799,0.00000001)</f>
        <v>#DIV/0!</v>
      </c>
      <c r="H3799" s="182">
        <v>4</v>
      </c>
      <c r="I3799" s="176">
        <f t="shared" si="470"/>
        <v>0</v>
      </c>
      <c r="J3799" s="182"/>
      <c r="K3799" s="184">
        <v>12</v>
      </c>
      <c r="L3799" s="184">
        <f>'норма часов'!$H$14</f>
        <v>0</v>
      </c>
      <c r="M3799" s="178" t="str">
        <f>CONCATENATE(H3799," ",F3799," ","в мес.","*",K3799,"мес.","*",I3799,"/",L3799,"чел.")</f>
        <v>4 шт в мес.*12мес.*0/0чел.</v>
      </c>
      <c r="N3799" s="133">
        <f>N3039</f>
        <v>2727.2150000000001</v>
      </c>
      <c r="O3799" s="142" t="e">
        <f>MROUND(G3799*N3799,0.000001)</f>
        <v>#DIV/0!</v>
      </c>
      <c r="P3799" s="93"/>
      <c r="Q3799" s="93"/>
    </row>
    <row r="3800" spans="1:17" s="94" customFormat="1" hidden="1" x14ac:dyDescent="0.25">
      <c r="A3800" s="276"/>
      <c r="B3800" s="279"/>
      <c r="C3800" s="198"/>
      <c r="D3800" s="283" t="s">
        <v>55</v>
      </c>
      <c r="E3800" s="283"/>
      <c r="F3800" s="283"/>
      <c r="G3800" s="284"/>
      <c r="H3800" s="171"/>
      <c r="I3800" s="176">
        <f t="shared" si="470"/>
        <v>0</v>
      </c>
      <c r="J3800" s="171"/>
      <c r="K3800" s="177"/>
      <c r="L3800" s="184"/>
      <c r="M3800" s="197"/>
      <c r="N3800" s="133"/>
      <c r="O3800" s="142"/>
      <c r="P3800" s="93"/>
      <c r="Q3800" s="93">
        <f t="shared" si="471"/>
        <v>0</v>
      </c>
    </row>
    <row r="3801" spans="1:17" s="94" customFormat="1" hidden="1" x14ac:dyDescent="0.25">
      <c r="A3801" s="276"/>
      <c r="B3801" s="279"/>
      <c r="C3801" s="198"/>
      <c r="D3801" s="166"/>
      <c r="E3801" s="96"/>
      <c r="F3801" s="206"/>
      <c r="G3801" s="161"/>
      <c r="H3801" s="171"/>
      <c r="I3801" s="176">
        <f t="shared" si="470"/>
        <v>0</v>
      </c>
      <c r="J3801" s="171"/>
      <c r="K3801" s="177"/>
      <c r="L3801" s="184"/>
      <c r="M3801" s="197"/>
      <c r="N3801" s="133"/>
      <c r="O3801" s="142"/>
      <c r="P3801" s="93"/>
      <c r="Q3801" s="93">
        <f t="shared" si="471"/>
        <v>0</v>
      </c>
    </row>
    <row r="3802" spans="1:17" s="94" customFormat="1" hidden="1" x14ac:dyDescent="0.25">
      <c r="A3802" s="276"/>
      <c r="B3802" s="279"/>
      <c r="C3802" s="198"/>
      <c r="D3802" s="288" t="s">
        <v>56</v>
      </c>
      <c r="E3802" s="288"/>
      <c r="F3802" s="288"/>
      <c r="G3802" s="289"/>
      <c r="H3802" s="182"/>
      <c r="I3802" s="176">
        <f t="shared" si="470"/>
        <v>0</v>
      </c>
      <c r="J3802" s="182"/>
      <c r="K3802" s="184"/>
      <c r="L3802" s="184"/>
      <c r="M3802" s="197"/>
      <c r="N3802" s="133"/>
      <c r="O3802" s="140" t="e">
        <f>O3810+O3832+O3833+O3848+O3849+O3850+O3853</f>
        <v>#DIV/0!</v>
      </c>
      <c r="P3802" s="93"/>
      <c r="Q3802" s="93"/>
    </row>
    <row r="3803" spans="1:17" s="94" customFormat="1" ht="45" hidden="1" x14ac:dyDescent="0.25">
      <c r="A3803" s="276"/>
      <c r="B3803" s="279"/>
      <c r="C3803" s="269" t="s">
        <v>64</v>
      </c>
      <c r="D3803" s="166" t="s">
        <v>24</v>
      </c>
      <c r="E3803" s="96" t="s">
        <v>20</v>
      </c>
      <c r="F3803" s="96" t="s">
        <v>209</v>
      </c>
      <c r="G3803" s="168" t="e">
        <f>MROUND(H3803*K3803*I3803/L3803,0.000001)</f>
        <v>#DIV/0!</v>
      </c>
      <c r="H3803" s="182">
        <f>H3423</f>
        <v>125417.61000000002</v>
      </c>
      <c r="I3803" s="176">
        <f t="shared" si="470"/>
        <v>0</v>
      </c>
      <c r="J3803" s="182"/>
      <c r="K3803" s="184">
        <v>12</v>
      </c>
      <c r="L3803" s="184">
        <f>'норма часов'!$H$14</f>
        <v>0</v>
      </c>
      <c r="M3803" s="178" t="str">
        <f>CONCATENATE(H3803," ",F3803," ","в мес.","*",K3803,"мес.","*",I3803,"/",L3803,"чел.")</f>
        <v>125417,61 м2 (обрабатываемая площадь) в мес.*12мес.*0/0чел.</v>
      </c>
      <c r="N3803" s="133">
        <f>N3043</f>
        <v>1.2568903867115102</v>
      </c>
      <c r="O3803" s="142" t="e">
        <f>MROUND(G3803*N3803,0.000001)</f>
        <v>#DIV/0!</v>
      </c>
      <c r="P3803" s="93"/>
      <c r="Q3803" s="93"/>
    </row>
    <row r="3804" spans="1:17" s="94" customFormat="1" ht="45" hidden="1" x14ac:dyDescent="0.25">
      <c r="A3804" s="276"/>
      <c r="B3804" s="279"/>
      <c r="C3804" s="269"/>
      <c r="D3804" s="166" t="s">
        <v>77</v>
      </c>
      <c r="E3804" s="96" t="s">
        <v>20</v>
      </c>
      <c r="F3804" s="96" t="s">
        <v>209</v>
      </c>
      <c r="G3804" s="168" t="e">
        <f>MROUND(H3804*K3804*I3804/L3804,0.000001)</f>
        <v>#DIV/0!</v>
      </c>
      <c r="H3804" s="182">
        <f>H3519</f>
        <v>125417.61000000002</v>
      </c>
      <c r="I3804" s="176">
        <f t="shared" si="470"/>
        <v>0</v>
      </c>
      <c r="J3804" s="182"/>
      <c r="K3804" s="184">
        <v>12</v>
      </c>
      <c r="L3804" s="184">
        <f>'норма часов'!$H$14</f>
        <v>0</v>
      </c>
      <c r="M3804" s="178" t="str">
        <f>CONCATENATE(H3804," ",F3804," ","в мес.","*",K3804,"мес.","*",I3804,"/",L3804,"чел.")</f>
        <v>125417,61 м2 (обрабатываемая площадь) в мес.*12мес.*0/0чел.</v>
      </c>
      <c r="N3804" s="133">
        <f>N3044</f>
        <v>1.6600438261155399</v>
      </c>
      <c r="O3804" s="142" t="e">
        <f>MROUND(G3804*N3804,0.000001)</f>
        <v>#DIV/0!</v>
      </c>
      <c r="P3804" s="93"/>
      <c r="Q3804" s="93"/>
    </row>
    <row r="3805" spans="1:17" s="94" customFormat="1" ht="45" hidden="1" x14ac:dyDescent="0.25">
      <c r="A3805" s="276"/>
      <c r="B3805" s="279"/>
      <c r="C3805" s="269"/>
      <c r="D3805" s="166" t="s">
        <v>298</v>
      </c>
      <c r="E3805" s="96" t="s">
        <v>20</v>
      </c>
      <c r="F3805" s="96" t="s">
        <v>209</v>
      </c>
      <c r="G3805" s="168" t="e">
        <f>MROUND(H3805*K3805*I3805/L3805,0.00000001)</f>
        <v>#DIV/0!</v>
      </c>
      <c r="H3805" s="182">
        <f>$H$3045</f>
        <v>125417.61000000002</v>
      </c>
      <c r="I3805" s="176">
        <f>I3801</f>
        <v>0</v>
      </c>
      <c r="J3805" s="182"/>
      <c r="K3805" s="184">
        <v>12</v>
      </c>
      <c r="L3805" s="184">
        <f>'норма часов'!$H$14</f>
        <v>0</v>
      </c>
      <c r="M3805" s="178" t="str">
        <f t="shared" ref="M3805:M3807" si="472">CONCATENATE(H3805," ",F3805," ","в мес.","*",K3805,"мес.","*",I3805,"/",L3805,"чел.")</f>
        <v>125417,61 м2 (обрабатываемая площадь) в мес.*12мес.*0/0чел.</v>
      </c>
      <c r="N3805" s="133">
        <f>$N$3045</f>
        <v>0.59287278317614256</v>
      </c>
      <c r="O3805" s="142" t="e">
        <f t="shared" ref="O3805:O3807" si="473">MROUND(G3805*N3805,0.000001)</f>
        <v>#DIV/0!</v>
      </c>
      <c r="P3805" s="93"/>
      <c r="Q3805" s="93"/>
    </row>
    <row r="3806" spans="1:17" s="94" customFormat="1" ht="45" hidden="1" x14ac:dyDescent="0.25">
      <c r="A3806" s="276"/>
      <c r="B3806" s="279"/>
      <c r="C3806" s="269"/>
      <c r="D3806" s="166" t="s">
        <v>299</v>
      </c>
      <c r="E3806" s="96" t="s">
        <v>20</v>
      </c>
      <c r="F3806" s="96" t="s">
        <v>209</v>
      </c>
      <c r="G3806" s="168" t="e">
        <f>MROUND(H3806*K3806*I3806/L3806,0.00000001)</f>
        <v>#DIV/0!</v>
      </c>
      <c r="H3806" s="182">
        <f>$H$3046</f>
        <v>125417.61000000002</v>
      </c>
      <c r="I3806" s="176">
        <f>I3802</f>
        <v>0</v>
      </c>
      <c r="J3806" s="182"/>
      <c r="K3806" s="184">
        <v>24</v>
      </c>
      <c r="L3806" s="184">
        <f>'норма часов'!$H$14</f>
        <v>0</v>
      </c>
      <c r="M3806" s="178" t="str">
        <f>CONCATENATE(H3806," ",F3806," ","в год","*",K3806,"  раза в год","*",I3806,"/",L3806,"чел.")</f>
        <v>125417,61 м2 (обрабатываемая площадь) в год*24  раза в год*0/0чел.</v>
      </c>
      <c r="N3806" s="133">
        <f>$N$3046</f>
        <v>2.4900657458177777</v>
      </c>
      <c r="O3806" s="142" t="e">
        <f t="shared" si="473"/>
        <v>#DIV/0!</v>
      </c>
      <c r="P3806" s="93"/>
      <c r="Q3806" s="93"/>
    </row>
    <row r="3807" spans="1:17" s="94" customFormat="1" ht="45" hidden="1" x14ac:dyDescent="0.25">
      <c r="A3807" s="276"/>
      <c r="B3807" s="279"/>
      <c r="C3807" s="269"/>
      <c r="D3807" s="166" t="s">
        <v>300</v>
      </c>
      <c r="E3807" s="96" t="s">
        <v>280</v>
      </c>
      <c r="F3807" s="96" t="s">
        <v>281</v>
      </c>
      <c r="G3807" s="168" t="e">
        <f>MROUND(H3807*K3807*I3807/L3807,0.00000001)</f>
        <v>#DIV/0!</v>
      </c>
      <c r="H3807" s="182">
        <f>$H$3047</f>
        <v>31.200000000000021</v>
      </c>
      <c r="I3807" s="176">
        <f>I3803</f>
        <v>0</v>
      </c>
      <c r="J3807" s="182"/>
      <c r="K3807" s="184">
        <v>1</v>
      </c>
      <c r="L3807" s="184">
        <f>'норма часов'!$H$14</f>
        <v>0</v>
      </c>
      <c r="M3807" s="178" t="str">
        <f t="shared" si="472"/>
        <v>31,2 га (обрабатываемая площадь) в мес.*1мес.*0/0чел.</v>
      </c>
      <c r="N3807" s="133">
        <f>$N$3047</f>
        <v>592.87083333333283</v>
      </c>
      <c r="O3807" s="142" t="e">
        <f t="shared" si="473"/>
        <v>#DIV/0!</v>
      </c>
      <c r="P3807" s="93"/>
      <c r="Q3807" s="93"/>
    </row>
    <row r="3808" spans="1:17" s="94" customFormat="1" ht="45" hidden="1" x14ac:dyDescent="0.25">
      <c r="A3808" s="276"/>
      <c r="B3808" s="279"/>
      <c r="C3808" s="269"/>
      <c r="D3808" s="166" t="s">
        <v>276</v>
      </c>
      <c r="E3808" s="96" t="s">
        <v>280</v>
      </c>
      <c r="F3808" s="96" t="s">
        <v>281</v>
      </c>
      <c r="G3808" s="168" t="e">
        <f>MROUND(H3808*K3808*I3808/L3808,0.00000001)</f>
        <v>#DIV/0!</v>
      </c>
      <c r="H3808" s="182">
        <f>H3048</f>
        <v>31.200000000000021</v>
      </c>
      <c r="I3808" s="176">
        <f>I3804</f>
        <v>0</v>
      </c>
      <c r="J3808" s="182"/>
      <c r="K3808" s="184">
        <v>1</v>
      </c>
      <c r="L3808" s="184">
        <f>'норма часов'!$H$14</f>
        <v>0</v>
      </c>
      <c r="M3808" s="178" t="str">
        <f>CONCATENATE(H3808," ",F3808," ","в мес.","*",K3808,"мес.","*",I3808,"/",L3808,"чел.")</f>
        <v>31,2 га (обрабатываемая площадь) в мес.*1мес.*0/0чел.</v>
      </c>
      <c r="N3808" s="133">
        <f>N3048</f>
        <v>3226.5067307692289</v>
      </c>
      <c r="O3808" s="142" t="e">
        <f>MROUND(G3808*N3808,0.000001)</f>
        <v>#DIV/0!</v>
      </c>
      <c r="P3808" s="93"/>
      <c r="Q3808" s="93"/>
    </row>
    <row r="3809" spans="1:17" s="94" customFormat="1" ht="25.5" hidden="1" x14ac:dyDescent="0.25">
      <c r="A3809" s="276"/>
      <c r="B3809" s="279"/>
      <c r="C3809" s="269"/>
      <c r="D3809" s="166" t="s">
        <v>105</v>
      </c>
      <c r="E3809" s="96" t="s">
        <v>106</v>
      </c>
      <c r="F3809" s="206" t="s">
        <v>210</v>
      </c>
      <c r="G3809" s="168" t="e">
        <f>MROUND(H3809*K3809*I3809/L3809,0.000001)</f>
        <v>#DIV/0!</v>
      </c>
      <c r="H3809" s="182">
        <f>H3144</f>
        <v>20138.400000000001</v>
      </c>
      <c r="I3809" s="176">
        <f>I3804</f>
        <v>0</v>
      </c>
      <c r="J3809" s="182"/>
      <c r="K3809" s="184">
        <v>12</v>
      </c>
      <c r="L3809" s="184">
        <f>'норма часов'!$H$14</f>
        <v>0</v>
      </c>
      <c r="M3809" s="178" t="str">
        <f>CONCATENATE(H3809," ",F3809," ","в мес.","*",K3809,"мес.","*",I3809,"/",L3809,"чел.")</f>
        <v>20138,4 кг стираемого белья в мес.*12мес.*0/0чел.</v>
      </c>
      <c r="N3809" s="133">
        <f>N3144</f>
        <v>77.073464045471994</v>
      </c>
      <c r="O3809" s="142" t="e">
        <f>MROUND(G3809*N3809,0.000001)</f>
        <v>#DIV/0!</v>
      </c>
      <c r="P3809" s="93"/>
      <c r="Q3809" s="93"/>
    </row>
    <row r="3810" spans="1:17" s="94" customFormat="1" ht="28.5" hidden="1" x14ac:dyDescent="0.25">
      <c r="A3810" s="276"/>
      <c r="B3810" s="279"/>
      <c r="C3810" s="201" t="s">
        <v>255</v>
      </c>
      <c r="D3810" s="166"/>
      <c r="E3810" s="96"/>
      <c r="F3810" s="206"/>
      <c r="G3810" s="168"/>
      <c r="H3810" s="182"/>
      <c r="I3810" s="176"/>
      <c r="J3810" s="182"/>
      <c r="K3810" s="184"/>
      <c r="L3810" s="184"/>
      <c r="M3810" s="178"/>
      <c r="N3810" s="139"/>
      <c r="O3810" s="140" t="e">
        <f>SUM(O3803:O3809)</f>
        <v>#DIV/0!</v>
      </c>
      <c r="P3810" s="93"/>
      <c r="Q3810" s="93"/>
    </row>
    <row r="3811" spans="1:17" s="94" customFormat="1" ht="45" hidden="1" x14ac:dyDescent="0.25">
      <c r="A3811" s="276"/>
      <c r="B3811" s="279"/>
      <c r="C3811" s="269" t="s">
        <v>63</v>
      </c>
      <c r="D3811" s="208" t="s">
        <v>301</v>
      </c>
      <c r="E3811" s="96" t="s">
        <v>20</v>
      </c>
      <c r="F3811" s="96" t="s">
        <v>209</v>
      </c>
      <c r="G3811" s="168" t="e">
        <f>MROUND(H3811*K3811*I3811/L3811,0.000001)</f>
        <v>#DIV/0!</v>
      </c>
      <c r="H3811" s="182">
        <f>H3241</f>
        <v>7617.8300000000008</v>
      </c>
      <c r="I3811" s="176">
        <f>I3809</f>
        <v>0</v>
      </c>
      <c r="J3811" s="182"/>
      <c r="K3811" s="184">
        <v>1</v>
      </c>
      <c r="L3811" s="184">
        <f>'норма часов'!$H$14</f>
        <v>0</v>
      </c>
      <c r="M3811" s="178" t="str">
        <f>CONCATENATE(H3811," ",F3811," ","*",I3811,"/",L3811,"чел.")</f>
        <v>7617,83 м2 (обрабатываемая площадь) *0/0чел.</v>
      </c>
      <c r="N3811" s="133">
        <f>N3241</f>
        <v>74.831520262331921</v>
      </c>
      <c r="O3811" s="142" t="e">
        <f t="shared" ref="O3811:O3831" si="474">MROUND(G3811*N3811,0.000001)</f>
        <v>#DIV/0!</v>
      </c>
      <c r="P3811" s="93"/>
      <c r="Q3811" s="93"/>
    </row>
    <row r="3812" spans="1:17" s="94" customFormat="1" ht="60" hidden="1" x14ac:dyDescent="0.25">
      <c r="A3812" s="276"/>
      <c r="B3812" s="279"/>
      <c r="C3812" s="269"/>
      <c r="D3812" s="166" t="s">
        <v>302</v>
      </c>
      <c r="E3812" s="96" t="s">
        <v>26</v>
      </c>
      <c r="F3812" s="206" t="s">
        <v>26</v>
      </c>
      <c r="G3812" s="168" t="e">
        <f>MROUND(H3812*K3812*I3812/L3812,0.000001)</f>
        <v>#DIV/0!</v>
      </c>
      <c r="H3812" s="182">
        <f>H3432</f>
        <v>27</v>
      </c>
      <c r="I3812" s="176">
        <f t="shared" si="470"/>
        <v>0</v>
      </c>
      <c r="J3812" s="182"/>
      <c r="K3812" s="184">
        <v>1</v>
      </c>
      <c r="L3812" s="184">
        <f>'норма часов'!$H$14</f>
        <v>0</v>
      </c>
      <c r="M3812" s="178" t="str">
        <f>CONCATENATE(H3812," ",F3812," ","*",I3812,"/",L3812,"чел.")</f>
        <v>27 шт *0/0чел.</v>
      </c>
      <c r="N3812" s="133">
        <f>N3052</f>
        <v>7114.4748148148165</v>
      </c>
      <c r="O3812" s="142" t="e">
        <f t="shared" si="474"/>
        <v>#DIV/0!</v>
      </c>
      <c r="P3812" s="93"/>
      <c r="Q3812" s="93"/>
    </row>
    <row r="3813" spans="1:17" s="94" customFormat="1" ht="45" hidden="1" x14ac:dyDescent="0.25">
      <c r="A3813" s="276"/>
      <c r="B3813" s="279"/>
      <c r="C3813" s="269"/>
      <c r="D3813" s="208" t="s">
        <v>30</v>
      </c>
      <c r="E3813" s="96" t="s">
        <v>45</v>
      </c>
      <c r="F3813" s="206" t="s">
        <v>223</v>
      </c>
      <c r="G3813" s="168" t="e">
        <f>MROUND(H3813*K3813*I3813/L3813,0.00000001)</f>
        <v>#DIV/0!</v>
      </c>
      <c r="H3813" s="182">
        <f>H3433</f>
        <v>72</v>
      </c>
      <c r="I3813" s="176">
        <f t="shared" si="470"/>
        <v>0</v>
      </c>
      <c r="J3813" s="182"/>
      <c r="K3813" s="184">
        <v>4</v>
      </c>
      <c r="L3813" s="184">
        <f>'норма часов'!$H$14</f>
        <v>0</v>
      </c>
      <c r="M3813" s="178" t="str">
        <f>CONCATENATE(H3813," ",F3813," ","в кв.","*",K3813,"кв.","*",I3813,"/",L3813,"чел.")</f>
        <v>72 системы в кв.*4кв.*0/0чел.</v>
      </c>
      <c r="N3813" s="133">
        <f>N3433</f>
        <v>7541.0103472222254</v>
      </c>
      <c r="O3813" s="142" t="e">
        <f t="shared" si="474"/>
        <v>#DIV/0!</v>
      </c>
      <c r="P3813" s="93"/>
      <c r="Q3813" s="93"/>
    </row>
    <row r="3814" spans="1:17" s="94" customFormat="1" ht="60" hidden="1" x14ac:dyDescent="0.25">
      <c r="A3814" s="276"/>
      <c r="B3814" s="279"/>
      <c r="C3814" s="269"/>
      <c r="D3814" s="208" t="s">
        <v>86</v>
      </c>
      <c r="E3814" s="96" t="s">
        <v>45</v>
      </c>
      <c r="F3814" s="206" t="s">
        <v>224</v>
      </c>
      <c r="G3814" s="168" t="e">
        <f>MROUND(H3814*K3814*I3814/L3814,0.00000001)</f>
        <v>#DIV/0!</v>
      </c>
      <c r="H3814" s="182">
        <f>H3624</f>
        <v>71</v>
      </c>
      <c r="I3814" s="176">
        <f t="shared" si="470"/>
        <v>0</v>
      </c>
      <c r="J3814" s="182"/>
      <c r="K3814" s="184">
        <v>12</v>
      </c>
      <c r="L3814" s="184">
        <f>'норма часов'!$H$14</f>
        <v>0</v>
      </c>
      <c r="M3814" s="178" t="str">
        <f>CONCATENATE(H3814," ",F3814," ","в мес.","*",K3814,"мес.","*",I3814,"/",L3814,"чел.")</f>
        <v>71 систем в мес.*12мес.*0/0чел.</v>
      </c>
      <c r="N3814" s="133">
        <f>N3624</f>
        <v>6224.8300469483565</v>
      </c>
      <c r="O3814" s="142" t="e">
        <f t="shared" si="474"/>
        <v>#DIV/0!</v>
      </c>
      <c r="P3814" s="93"/>
      <c r="Q3814" s="93"/>
    </row>
    <row r="3815" spans="1:17" s="94" customFormat="1" ht="31.5" hidden="1" x14ac:dyDescent="0.25">
      <c r="A3815" s="276"/>
      <c r="B3815" s="279"/>
      <c r="C3815" s="269"/>
      <c r="D3815" s="211" t="s">
        <v>303</v>
      </c>
      <c r="E3815" s="96" t="s">
        <v>26</v>
      </c>
      <c r="F3815" s="206" t="s">
        <v>26</v>
      </c>
      <c r="G3815" s="168" t="e">
        <f>MROUND(H3815*K3815*I3815/L3815,0.000000001)</f>
        <v>#DIV/0!</v>
      </c>
      <c r="H3815" s="182">
        <f>H3720</f>
        <v>4</v>
      </c>
      <c r="I3815" s="176">
        <f t="shared" si="470"/>
        <v>0</v>
      </c>
      <c r="J3815" s="182"/>
      <c r="K3815" s="184">
        <v>1</v>
      </c>
      <c r="L3815" s="184">
        <f>'норма часов'!$H$14</f>
        <v>0</v>
      </c>
      <c r="M3815" s="178" t="str">
        <f>CONCATENATE(H3815," ",F3815," ","*",I3815,"/",L3815,"чел.")</f>
        <v>4 шт *0/0чел.</v>
      </c>
      <c r="N3815" s="133">
        <f>N3055</f>
        <v>74229.032500000001</v>
      </c>
      <c r="O3815" s="142" t="e">
        <f t="shared" si="474"/>
        <v>#DIV/0!</v>
      </c>
      <c r="P3815" s="93"/>
      <c r="Q3815" s="93"/>
    </row>
    <row r="3816" spans="1:17" s="94" customFormat="1" ht="30" hidden="1" x14ac:dyDescent="0.25">
      <c r="A3816" s="276"/>
      <c r="B3816" s="279"/>
      <c r="C3816" s="269"/>
      <c r="D3816" s="208" t="s">
        <v>108</v>
      </c>
      <c r="E3816" s="96" t="s">
        <v>26</v>
      </c>
      <c r="F3816" s="206" t="s">
        <v>26</v>
      </c>
      <c r="G3816" s="168" t="e">
        <f>MROUND(H3816*K3816*I3816/L3816,0.00000001)</f>
        <v>#DIV/0!</v>
      </c>
      <c r="H3816" s="182">
        <v>1</v>
      </c>
      <c r="I3816" s="176">
        <f t="shared" si="470"/>
        <v>0</v>
      </c>
      <c r="J3816" s="182"/>
      <c r="K3816" s="184">
        <v>12</v>
      </c>
      <c r="L3816" s="184">
        <f>'норма часов'!$H$14</f>
        <v>0</v>
      </c>
      <c r="M3816" s="178" t="str">
        <f>CONCATENATE(H3816," ",F3816," ","в мес.","*",K3816,"мес.","*",I3816,"/",L3816,"чел.")</f>
        <v>1 шт в мес.*12мес.*0/0чел.</v>
      </c>
      <c r="N3816" s="133">
        <f>N3056</f>
        <v>3023.6541666666667</v>
      </c>
      <c r="O3816" s="142" t="e">
        <f t="shared" si="474"/>
        <v>#DIV/0!</v>
      </c>
      <c r="P3816" s="93"/>
      <c r="Q3816" s="93"/>
    </row>
    <row r="3817" spans="1:17" s="94" customFormat="1" ht="31.5" hidden="1" x14ac:dyDescent="0.25">
      <c r="A3817" s="276"/>
      <c r="B3817" s="279"/>
      <c r="C3817" s="269"/>
      <c r="D3817" s="211" t="s">
        <v>304</v>
      </c>
      <c r="E3817" s="96" t="s">
        <v>26</v>
      </c>
      <c r="F3817" s="206" t="s">
        <v>26</v>
      </c>
      <c r="G3817" s="168" t="e">
        <f>MROUND(H3817*K3817*I3817/L3817,0.00000001)</f>
        <v>#DIV/0!</v>
      </c>
      <c r="H3817" s="182">
        <f>H3437</f>
        <v>71</v>
      </c>
      <c r="I3817" s="176">
        <f t="shared" si="470"/>
        <v>0</v>
      </c>
      <c r="J3817" s="182"/>
      <c r="K3817" s="184">
        <v>1</v>
      </c>
      <c r="L3817" s="184">
        <f>'норма часов'!$H$14</f>
        <v>0</v>
      </c>
      <c r="M3817" s="178" t="str">
        <f>CONCATENATE(H3817," ",F3817," ","*",I3817,"/",L3817,"чел.")</f>
        <v>71 шт *0/0чел.</v>
      </c>
      <c r="N3817" s="133">
        <f>N3437</f>
        <v>948.59014084506896</v>
      </c>
      <c r="O3817" s="142" t="e">
        <f t="shared" si="474"/>
        <v>#DIV/0!</v>
      </c>
      <c r="P3817" s="93"/>
      <c r="Q3817" s="93"/>
    </row>
    <row r="3818" spans="1:17" s="94" customFormat="1" ht="60" hidden="1" x14ac:dyDescent="0.25">
      <c r="A3818" s="276"/>
      <c r="B3818" s="279"/>
      <c r="C3818" s="269"/>
      <c r="D3818" s="208" t="s">
        <v>31</v>
      </c>
      <c r="E3818" s="96" t="s">
        <v>46</v>
      </c>
      <c r="F3818" s="206" t="s">
        <v>26</v>
      </c>
      <c r="G3818" s="168" t="e">
        <f>MROUND(H3818*K3818*I3818/L3818,0.00000001)</f>
        <v>#DIV/0!</v>
      </c>
      <c r="H3818" s="182">
        <f>H3628</f>
        <v>44</v>
      </c>
      <c r="I3818" s="176">
        <f t="shared" si="470"/>
        <v>0</v>
      </c>
      <c r="J3818" s="182"/>
      <c r="K3818" s="184">
        <v>2</v>
      </c>
      <c r="L3818" s="184">
        <f>'норма часов'!$H$14</f>
        <v>0</v>
      </c>
      <c r="M3818" s="178" t="str">
        <f>CONCATENATE(H3818," ",F3818," ","*",I3818,"/",L3818,"чел.")</f>
        <v>44 шт *0/0чел.</v>
      </c>
      <c r="N3818" s="133">
        <f>N3628</f>
        <v>5125.3856818181812</v>
      </c>
      <c r="O3818" s="142" t="e">
        <f t="shared" si="474"/>
        <v>#DIV/0!</v>
      </c>
      <c r="P3818" s="93"/>
      <c r="Q3818" s="93"/>
    </row>
    <row r="3819" spans="1:17" s="94" customFormat="1" ht="30" hidden="1" x14ac:dyDescent="0.25">
      <c r="A3819" s="276"/>
      <c r="B3819" s="279"/>
      <c r="C3819" s="269"/>
      <c r="D3819" s="208" t="s">
        <v>109</v>
      </c>
      <c r="E3819" s="96" t="s">
        <v>45</v>
      </c>
      <c r="F3819" s="206" t="s">
        <v>211</v>
      </c>
      <c r="G3819" s="168" t="e">
        <f>MROUND(H3819*K3819*I3819/L3819,0.00000001)</f>
        <v>#DIV/0!</v>
      </c>
      <c r="H3819" s="182">
        <v>1</v>
      </c>
      <c r="I3819" s="176">
        <f t="shared" si="470"/>
        <v>0</v>
      </c>
      <c r="J3819" s="182"/>
      <c r="K3819" s="184">
        <v>2</v>
      </c>
      <c r="L3819" s="184">
        <f>'норма часов'!$H$14</f>
        <v>0</v>
      </c>
      <c r="M3819" s="178" t="str">
        <f>CONCATENATE(H3819," ",F3819," ","в мес.","*",K3819,"*",I3819,"/",L3819,"чел.")</f>
        <v>1  система(2 раза в год (зима, лето) в мес.*2*0/0чел.</v>
      </c>
      <c r="N3819" s="133">
        <f>N3059</f>
        <v>9753.27</v>
      </c>
      <c r="O3819" s="142" t="e">
        <f t="shared" si="474"/>
        <v>#DIV/0!</v>
      </c>
      <c r="P3819" s="93"/>
      <c r="Q3819" s="93"/>
    </row>
    <row r="3820" spans="1:17" s="94" customFormat="1" ht="45" hidden="1" x14ac:dyDescent="0.25">
      <c r="A3820" s="276"/>
      <c r="B3820" s="279"/>
      <c r="C3820" s="269"/>
      <c r="D3820" s="208" t="s">
        <v>110</v>
      </c>
      <c r="E3820" s="96" t="s">
        <v>48</v>
      </c>
      <c r="F3820" s="206" t="s">
        <v>26</v>
      </c>
      <c r="G3820" s="168" t="e">
        <f>MROUND(H3820*K3820*I3820/L3820,0.000001)</f>
        <v>#DIV/0!</v>
      </c>
      <c r="H3820" s="182">
        <f>H3440</f>
        <v>31</v>
      </c>
      <c r="I3820" s="176">
        <f t="shared" si="470"/>
        <v>0</v>
      </c>
      <c r="J3820" s="182"/>
      <c r="K3820" s="184">
        <v>1</v>
      </c>
      <c r="L3820" s="184">
        <f>'норма часов'!$H$14</f>
        <v>0</v>
      </c>
      <c r="M3820" s="178" t="str">
        <f>CONCATENATE(H3820," ",F3820," ","*",I3820,"/",L3820,"чел.")</f>
        <v>31 шт *0/0чел.</v>
      </c>
      <c r="N3820" s="133">
        <f>N3060</f>
        <v>13392.040967741937</v>
      </c>
      <c r="O3820" s="142" t="e">
        <f t="shared" si="474"/>
        <v>#DIV/0!</v>
      </c>
      <c r="P3820" s="93"/>
      <c r="Q3820" s="93"/>
    </row>
    <row r="3821" spans="1:17" s="94" customFormat="1" hidden="1" x14ac:dyDescent="0.25">
      <c r="A3821" s="276"/>
      <c r="B3821" s="279"/>
      <c r="C3821" s="269"/>
      <c r="D3821" s="208" t="s">
        <v>111</v>
      </c>
      <c r="E3821" s="96" t="s">
        <v>48</v>
      </c>
      <c r="F3821" s="206" t="s">
        <v>26</v>
      </c>
      <c r="G3821" s="168" t="e">
        <f>MROUND(H3821*K3821*I3821/L3821,0.000000001)</f>
        <v>#DIV/0!</v>
      </c>
      <c r="H3821" s="182">
        <f>H3156</f>
        <v>330</v>
      </c>
      <c r="I3821" s="176">
        <f t="shared" si="470"/>
        <v>0</v>
      </c>
      <c r="J3821" s="182"/>
      <c r="K3821" s="184">
        <v>1</v>
      </c>
      <c r="L3821" s="184">
        <f>'норма часов'!$H$14</f>
        <v>0</v>
      </c>
      <c r="M3821" s="178" t="str">
        <f>CONCATENATE(H3821," ",F3821," ","*",I3821,"/",L3821,"чел.")</f>
        <v>330 шт *0/0чел.</v>
      </c>
      <c r="N3821" s="133">
        <f>N3061</f>
        <v>17624.491333333328</v>
      </c>
      <c r="O3821" s="142" t="e">
        <f t="shared" si="474"/>
        <v>#DIV/0!</v>
      </c>
      <c r="P3821" s="93"/>
      <c r="Q3821" s="93"/>
    </row>
    <row r="3822" spans="1:17" s="94" customFormat="1" ht="45" hidden="1" x14ac:dyDescent="0.25">
      <c r="A3822" s="276"/>
      <c r="B3822" s="279"/>
      <c r="C3822" s="269"/>
      <c r="D3822" s="208" t="s">
        <v>112</v>
      </c>
      <c r="E3822" s="96" t="s">
        <v>20</v>
      </c>
      <c r="F3822" s="96" t="s">
        <v>209</v>
      </c>
      <c r="G3822" s="168" t="e">
        <f t="shared" ref="G3822:G3827" si="475">MROUND(H3822*K3822*I3822/L3822,0.00000001)</f>
        <v>#DIV/0!</v>
      </c>
      <c r="H3822" s="182">
        <f>H3442</f>
        <v>73</v>
      </c>
      <c r="I3822" s="176">
        <f t="shared" si="470"/>
        <v>0</v>
      </c>
      <c r="J3822" s="182"/>
      <c r="K3822" s="184">
        <v>2</v>
      </c>
      <c r="L3822" s="184">
        <f>'норма часов'!$H$14</f>
        <v>0</v>
      </c>
      <c r="M3822" s="178" t="str">
        <f>CONCATENATE(H3822," ",F3822," ","*",I3822,"/",L3822,"чел.")</f>
        <v>73 м2 (обрабатываемая площадь) *0/0чел.</v>
      </c>
      <c r="N3822" s="133">
        <f>N3062</f>
        <v>5928.7278082191779</v>
      </c>
      <c r="O3822" s="142" t="e">
        <f t="shared" si="474"/>
        <v>#DIV/0!</v>
      </c>
      <c r="P3822" s="93"/>
      <c r="Q3822" s="93"/>
    </row>
    <row r="3823" spans="1:17" s="94" customFormat="1" ht="30" hidden="1" x14ac:dyDescent="0.25">
      <c r="A3823" s="276"/>
      <c r="B3823" s="279"/>
      <c r="C3823" s="269"/>
      <c r="D3823" s="208" t="s">
        <v>32</v>
      </c>
      <c r="E3823" s="96" t="s">
        <v>79</v>
      </c>
      <c r="F3823" s="206" t="s">
        <v>212</v>
      </c>
      <c r="G3823" s="168" t="e">
        <f t="shared" si="475"/>
        <v>#DIV/0!</v>
      </c>
      <c r="H3823" s="182">
        <f>H3633</f>
        <v>71</v>
      </c>
      <c r="I3823" s="176">
        <f t="shared" si="470"/>
        <v>0</v>
      </c>
      <c r="J3823" s="182"/>
      <c r="K3823" s="184">
        <v>1</v>
      </c>
      <c r="L3823" s="184">
        <f>'норма часов'!$H$14</f>
        <v>0</v>
      </c>
      <c r="M3823" s="178" t="str">
        <f>CONCATENATE(H3823," ",F3823," ","*",I3823,"/",L3823,"чел.")</f>
        <v>71 замеров(потребность) *0/0чел.</v>
      </c>
      <c r="N3823" s="133">
        <f>N3063</f>
        <v>12525.485211267594</v>
      </c>
      <c r="O3823" s="142" t="e">
        <f t="shared" si="474"/>
        <v>#DIV/0!</v>
      </c>
      <c r="P3823" s="93"/>
      <c r="Q3823" s="93"/>
    </row>
    <row r="3824" spans="1:17" s="94" customFormat="1" ht="30" hidden="1" x14ac:dyDescent="0.25">
      <c r="A3824" s="276"/>
      <c r="B3824" s="279"/>
      <c r="C3824" s="269"/>
      <c r="D3824" s="208" t="s">
        <v>113</v>
      </c>
      <c r="E3824" s="96" t="s">
        <v>48</v>
      </c>
      <c r="F3824" s="206" t="s">
        <v>26</v>
      </c>
      <c r="G3824" s="168" t="e">
        <f t="shared" si="475"/>
        <v>#DIV/0!</v>
      </c>
      <c r="H3824" s="182">
        <f>H3349</f>
        <v>35</v>
      </c>
      <c r="I3824" s="176">
        <f t="shared" si="470"/>
        <v>0</v>
      </c>
      <c r="J3824" s="182"/>
      <c r="K3824" s="184">
        <v>12</v>
      </c>
      <c r="L3824" s="184">
        <f>'норма часов'!$H$14</f>
        <v>0</v>
      </c>
      <c r="M3824" s="178" t="str">
        <f>CONCATENATE(H3824," ",F3824," ","в мес.","*",K3824,"мес.","*",I3824,"/",L3824,"чел.")</f>
        <v>35 шт в мес.*12мес.*0/0чел.</v>
      </c>
      <c r="N3824" s="133">
        <f>N3254</f>
        <v>3127.7868809523811</v>
      </c>
      <c r="O3824" s="142" t="e">
        <f t="shared" si="474"/>
        <v>#DIV/0!</v>
      </c>
      <c r="P3824" s="93"/>
      <c r="Q3824" s="93"/>
    </row>
    <row r="3825" spans="1:17" s="94" customFormat="1" hidden="1" x14ac:dyDescent="0.25">
      <c r="A3825" s="276"/>
      <c r="B3825" s="279"/>
      <c r="C3825" s="269"/>
      <c r="D3825" s="166" t="s">
        <v>25</v>
      </c>
      <c r="E3825" s="96" t="s">
        <v>26</v>
      </c>
      <c r="F3825" s="206" t="s">
        <v>26</v>
      </c>
      <c r="G3825" s="168" t="e">
        <f t="shared" si="475"/>
        <v>#DIV/0!</v>
      </c>
      <c r="H3825" s="182">
        <f>H3065</f>
        <v>596</v>
      </c>
      <c r="I3825" s="176">
        <f t="shared" si="470"/>
        <v>0</v>
      </c>
      <c r="J3825" s="182"/>
      <c r="K3825" s="184">
        <v>1</v>
      </c>
      <c r="L3825" s="184">
        <f>'норма часов'!$H$14</f>
        <v>0</v>
      </c>
      <c r="M3825" s="178" t="str">
        <f>CONCATENATE(H3825," ",F3825," ","*",I3825,"/",L3825,"чел.")</f>
        <v>596 шт *0/0чел.</v>
      </c>
      <c r="N3825" s="133">
        <f>N3065</f>
        <v>434.51181208053686</v>
      </c>
      <c r="O3825" s="142" t="e">
        <f t="shared" si="474"/>
        <v>#DIV/0!</v>
      </c>
      <c r="P3825" s="93"/>
      <c r="Q3825" s="93"/>
    </row>
    <row r="3826" spans="1:17" s="94" customFormat="1" ht="30" hidden="1" x14ac:dyDescent="0.25">
      <c r="A3826" s="276"/>
      <c r="B3826" s="279"/>
      <c r="C3826" s="269"/>
      <c r="D3826" s="208" t="s">
        <v>80</v>
      </c>
      <c r="E3826" s="96" t="s">
        <v>81</v>
      </c>
      <c r="F3826" s="206" t="s">
        <v>213</v>
      </c>
      <c r="G3826" s="168" t="e">
        <f t="shared" si="475"/>
        <v>#DIV/0!</v>
      </c>
      <c r="H3826" s="182">
        <f>H3256</f>
        <v>71</v>
      </c>
      <c r="I3826" s="176">
        <f>I3824</f>
        <v>0</v>
      </c>
      <c r="J3826" s="182"/>
      <c r="K3826" s="184">
        <v>1</v>
      </c>
      <c r="L3826" s="184">
        <f>'норма часов'!$H$14</f>
        <v>0</v>
      </c>
      <c r="M3826" s="178" t="str">
        <f>CONCATENATE(H3826," ",F3826," ","*",I3826,"/",L3826,"чел.")</f>
        <v>71 отключений(потребность) *0/0чел.</v>
      </c>
      <c r="N3826" s="133">
        <f>N3066</f>
        <v>5335.8598591549217</v>
      </c>
      <c r="O3826" s="142" t="e">
        <f t="shared" si="474"/>
        <v>#DIV/0!</v>
      </c>
      <c r="P3826" s="93"/>
      <c r="Q3826" s="93"/>
    </row>
    <row r="3827" spans="1:17" s="94" customFormat="1" ht="47.25" hidden="1" x14ac:dyDescent="0.25">
      <c r="A3827" s="276"/>
      <c r="B3827" s="279"/>
      <c r="C3827" s="269"/>
      <c r="D3827" s="211" t="s">
        <v>305</v>
      </c>
      <c r="E3827" s="96" t="s">
        <v>28</v>
      </c>
      <c r="F3827" s="206" t="s">
        <v>312</v>
      </c>
      <c r="G3827" s="168" t="e">
        <f t="shared" si="475"/>
        <v>#DIV/0!</v>
      </c>
      <c r="H3827" s="182">
        <f>H3067</f>
        <v>71</v>
      </c>
      <c r="I3827" s="176">
        <f>I3825</f>
        <v>0</v>
      </c>
      <c r="J3827" s="182"/>
      <c r="K3827" s="184">
        <v>2</v>
      </c>
      <c r="L3827" s="184">
        <f>'норма часов'!$H$14</f>
        <v>0</v>
      </c>
      <c r="M3827" s="178" t="str">
        <f>CONCATENATE(H3827," ",F3827," ","*",I3827,"/",L3827,"чел.")</f>
        <v>71 устройство *0/0чел.</v>
      </c>
      <c r="N3827" s="133">
        <f>N3067</f>
        <v>2964.3649999999984</v>
      </c>
      <c r="O3827" s="142" t="e">
        <f t="shared" si="474"/>
        <v>#DIV/0!</v>
      </c>
      <c r="P3827" s="93"/>
      <c r="Q3827" s="93"/>
    </row>
    <row r="3828" spans="1:17" s="94" customFormat="1" ht="32.25" hidden="1" customHeight="1" x14ac:dyDescent="0.25">
      <c r="A3828" s="276"/>
      <c r="B3828" s="279"/>
      <c r="C3828" s="269"/>
      <c r="D3828" s="211" t="s">
        <v>306</v>
      </c>
      <c r="E3828" s="96" t="s">
        <v>26</v>
      </c>
      <c r="F3828" s="206" t="s">
        <v>26</v>
      </c>
      <c r="G3828" s="168" t="e">
        <f>MROUND(H3828*K3828*I3828/L3828,0.0000000001)</f>
        <v>#DIV/0!</v>
      </c>
      <c r="H3828" s="182">
        <f>H3068</f>
        <v>71</v>
      </c>
      <c r="I3828" s="176">
        <f>I3826</f>
        <v>0</v>
      </c>
      <c r="J3828" s="182"/>
      <c r="K3828" s="184">
        <v>1</v>
      </c>
      <c r="L3828" s="184">
        <f>'норма часов'!$H$14</f>
        <v>0</v>
      </c>
      <c r="M3828" s="178" t="str">
        <f>CONCATENATE(H3828," ",F3828," ","*",I3828,"/",L3828,"чел.")</f>
        <v>71 шт *0/0чел.</v>
      </c>
      <c r="N3828" s="133">
        <f>N3068</f>
        <v>6640.1699999999964</v>
      </c>
      <c r="O3828" s="142" t="e">
        <f t="shared" si="474"/>
        <v>#DIV/0!</v>
      </c>
      <c r="P3828" s="93"/>
      <c r="Q3828" s="93"/>
    </row>
    <row r="3829" spans="1:17" s="94" customFormat="1" ht="31.5" hidden="1" x14ac:dyDescent="0.25">
      <c r="A3829" s="276"/>
      <c r="B3829" s="279"/>
      <c r="C3829" s="269"/>
      <c r="D3829" s="209" t="s">
        <v>307</v>
      </c>
      <c r="E3829" s="96" t="s">
        <v>26</v>
      </c>
      <c r="F3829" s="206" t="s">
        <v>26</v>
      </c>
      <c r="G3829" s="168" t="e">
        <f>MROUND(H3829*K3829*I3829/L3829,0.00000001)</f>
        <v>#DIV/0!</v>
      </c>
      <c r="H3829" s="182">
        <f>$H$1605</f>
        <v>71</v>
      </c>
      <c r="I3829" s="176">
        <f>I3824</f>
        <v>0</v>
      </c>
      <c r="J3829" s="182"/>
      <c r="K3829" s="184">
        <v>1</v>
      </c>
      <c r="L3829" s="184">
        <f>'норма часов'!$H$14</f>
        <v>0</v>
      </c>
      <c r="M3829" s="178" t="str">
        <f>CONCATENATE(H3829," ",F3829," ","в мес.","*",K3829,"мес.","*",I3829,"/",L3829,"чел.")</f>
        <v>71 шт в мес.*1мес.*0/0чел.</v>
      </c>
      <c r="N3829" s="133">
        <f>$N$3069</f>
        <v>11976.029859154949</v>
      </c>
      <c r="O3829" s="142" t="e">
        <f t="shared" si="474"/>
        <v>#DIV/0!</v>
      </c>
      <c r="P3829" s="93"/>
      <c r="Q3829" s="93"/>
    </row>
    <row r="3830" spans="1:17" s="94" customFormat="1" ht="78.75" hidden="1" x14ac:dyDescent="0.25">
      <c r="A3830" s="276"/>
      <c r="B3830" s="279"/>
      <c r="C3830" s="269"/>
      <c r="D3830" s="211" t="s">
        <v>308</v>
      </c>
      <c r="E3830" s="96" t="s">
        <v>26</v>
      </c>
      <c r="F3830" s="206" t="s">
        <v>26</v>
      </c>
      <c r="G3830" s="168" t="e">
        <f>MROUND(H3830*K3830*I3830/L3830,0.00000001)</f>
        <v>#DIV/0!</v>
      </c>
      <c r="H3830" s="182">
        <f>$H$3070</f>
        <v>1</v>
      </c>
      <c r="I3830" s="176">
        <f>I3825</f>
        <v>0</v>
      </c>
      <c r="J3830" s="182"/>
      <c r="K3830" s="184">
        <v>1</v>
      </c>
      <c r="L3830" s="184">
        <f>'норма часов'!$H$14</f>
        <v>0</v>
      </c>
      <c r="M3830" s="178" t="str">
        <f>CONCATENATE(H3830," ",F3830," ","в год","*",K3830," раз в год","*",I3830,"/",L3830,"чел.")</f>
        <v>1 шт в год*1 раз в год*0/0чел.</v>
      </c>
      <c r="N3830" s="133">
        <f>$N$3070</f>
        <v>35572.370000000003</v>
      </c>
      <c r="O3830" s="142" t="e">
        <f t="shared" si="474"/>
        <v>#DIV/0!</v>
      </c>
      <c r="P3830" s="93"/>
      <c r="Q3830" s="93"/>
    </row>
    <row r="3831" spans="1:17" s="94" customFormat="1" ht="45" hidden="1" x14ac:dyDescent="0.25">
      <c r="A3831" s="276"/>
      <c r="B3831" s="279"/>
      <c r="C3831" s="269"/>
      <c r="D3831" s="208" t="s">
        <v>33</v>
      </c>
      <c r="E3831" s="96" t="s">
        <v>28</v>
      </c>
      <c r="F3831" s="206" t="s">
        <v>26</v>
      </c>
      <c r="G3831" s="168" t="e">
        <f>MROUND(H3831*K3831*I3831/L3831,0.00000001)</f>
        <v>#DIV/0!</v>
      </c>
      <c r="H3831" s="182">
        <f>H3451</f>
        <v>71</v>
      </c>
      <c r="I3831" s="176">
        <f>I3827</f>
        <v>0</v>
      </c>
      <c r="J3831" s="182"/>
      <c r="K3831" s="184">
        <v>12</v>
      </c>
      <c r="L3831" s="184">
        <f>'норма часов'!$H$14</f>
        <v>0</v>
      </c>
      <c r="M3831" s="178" t="str">
        <f>CONCATENATE(H3831," ",F3831," ","в мес.","*",K3831,"мес.","*",I3831,"/",L3831,"чел.")</f>
        <v>71 шт в мес.*12мес.*0/0чел.</v>
      </c>
      <c r="N3831" s="133">
        <f>N3451</f>
        <v>2608.6424999999977</v>
      </c>
      <c r="O3831" s="142" t="e">
        <f t="shared" si="474"/>
        <v>#DIV/0!</v>
      </c>
      <c r="P3831" s="93"/>
      <c r="Q3831" s="93"/>
    </row>
    <row r="3832" spans="1:17" s="94" customFormat="1" ht="28.5" hidden="1" x14ac:dyDescent="0.25">
      <c r="A3832" s="276"/>
      <c r="B3832" s="279"/>
      <c r="C3832" s="201" t="s">
        <v>256</v>
      </c>
      <c r="D3832" s="208"/>
      <c r="E3832" s="96"/>
      <c r="F3832" s="206"/>
      <c r="G3832" s="168"/>
      <c r="H3832" s="182"/>
      <c r="I3832" s="176"/>
      <c r="J3832" s="182"/>
      <c r="K3832" s="184"/>
      <c r="L3832" s="184"/>
      <c r="M3832" s="178"/>
      <c r="N3832" s="139"/>
      <c r="O3832" s="140" t="e">
        <f>SUM(O3811:O3831)</f>
        <v>#DIV/0!</v>
      </c>
      <c r="P3832" s="93"/>
      <c r="Q3832" s="93"/>
    </row>
    <row r="3833" spans="1:17" s="94" customFormat="1" hidden="1" x14ac:dyDescent="0.25">
      <c r="A3833" s="276"/>
      <c r="B3833" s="279"/>
      <c r="C3833" s="198" t="s">
        <v>65</v>
      </c>
      <c r="D3833" s="208" t="s">
        <v>115</v>
      </c>
      <c r="E3833" s="96" t="s">
        <v>116</v>
      </c>
      <c r="F3833" s="206" t="s">
        <v>214</v>
      </c>
      <c r="G3833" s="168" t="e">
        <f>MROUND(H3833*K3833*I3833/L3833,0.0000000001)</f>
        <v>#DIV/0!</v>
      </c>
      <c r="H3833" s="182">
        <f>H3073</f>
        <v>71</v>
      </c>
      <c r="I3833" s="176">
        <f>I3831</f>
        <v>0</v>
      </c>
      <c r="J3833" s="182"/>
      <c r="K3833" s="184">
        <v>1</v>
      </c>
      <c r="L3833" s="184">
        <f>'норма часов'!$H$14</f>
        <v>0</v>
      </c>
      <c r="M3833" s="178" t="str">
        <f>CONCATENATE(H3833," ",F3833," ","*",I3833,"/",L3833,"чел.")</f>
        <v>71 учреждений *0/0чел.</v>
      </c>
      <c r="N3833" s="133">
        <f>N3073</f>
        <v>61698.591549295772</v>
      </c>
      <c r="O3833" s="142" t="e">
        <f t="shared" ref="O3833:O3847" si="476">MROUND(G3833*N3833,0.000001)</f>
        <v>#DIV/0!</v>
      </c>
      <c r="P3833" s="93"/>
      <c r="Q3833" s="93"/>
    </row>
    <row r="3834" spans="1:17" s="94" customFormat="1" hidden="1" x14ac:dyDescent="0.25">
      <c r="A3834" s="276"/>
      <c r="B3834" s="279"/>
      <c r="C3834" s="269" t="s">
        <v>66</v>
      </c>
      <c r="D3834" s="208" t="s">
        <v>34</v>
      </c>
      <c r="E3834" s="96" t="s">
        <v>47</v>
      </c>
      <c r="F3834" s="206" t="s">
        <v>215</v>
      </c>
      <c r="G3834" s="168" t="e">
        <f t="shared" ref="G3834:G3840" si="477">MROUND(H3834*K3834*I3834/L3834,0.00000001)</f>
        <v>#DIV/0!</v>
      </c>
      <c r="H3834" s="182">
        <f>H3074</f>
        <v>71</v>
      </c>
      <c r="I3834" s="176">
        <f t="shared" si="470"/>
        <v>0</v>
      </c>
      <c r="J3834" s="182"/>
      <c r="K3834" s="184">
        <v>12</v>
      </c>
      <c r="L3834" s="184">
        <f>'норма часов'!$H$14</f>
        <v>0</v>
      </c>
      <c r="M3834" s="178" t="str">
        <f>CONCATENATE(H3834," ",F3834," ","в мес.","*",K3834,"мес.","*",I3834,"/",L3834,"чел.")</f>
        <v>71 зданий в мес.*12мес.*0/0чел.</v>
      </c>
      <c r="N3834" s="133">
        <f>N3074</f>
        <v>5107.0066549295807</v>
      </c>
      <c r="O3834" s="142" t="e">
        <f t="shared" si="476"/>
        <v>#DIV/0!</v>
      </c>
      <c r="P3834" s="93"/>
      <c r="Q3834" s="93"/>
    </row>
    <row r="3835" spans="1:17" s="94" customFormat="1" hidden="1" x14ac:dyDescent="0.25">
      <c r="A3835" s="276"/>
      <c r="B3835" s="279"/>
      <c r="C3835" s="269"/>
      <c r="D3835" s="208" t="s">
        <v>117</v>
      </c>
      <c r="E3835" s="96" t="s">
        <v>19</v>
      </c>
      <c r="F3835" s="206" t="s">
        <v>216</v>
      </c>
      <c r="G3835" s="168" t="e">
        <f t="shared" si="477"/>
        <v>#DIV/0!</v>
      </c>
      <c r="H3835" s="182">
        <f>H3075</f>
        <v>2488</v>
      </c>
      <c r="I3835" s="176">
        <f t="shared" si="470"/>
        <v>0</v>
      </c>
      <c r="J3835" s="182"/>
      <c r="K3835" s="184">
        <v>1</v>
      </c>
      <c r="L3835" s="184">
        <f>'норма часов'!$H$14</f>
        <v>0</v>
      </c>
      <c r="M3835" s="178" t="str">
        <f>CONCATENATE(H3835," ",F3835," ","*",I3835,"/",L3835,"чел.")</f>
        <v>2488 чел. в год *0/0чел.</v>
      </c>
      <c r="N3835" s="133">
        <f>N3075</f>
        <v>2015.7675361736331</v>
      </c>
      <c r="O3835" s="142" t="e">
        <f t="shared" si="476"/>
        <v>#DIV/0!</v>
      </c>
      <c r="P3835" s="93"/>
      <c r="Q3835" s="93"/>
    </row>
    <row r="3836" spans="1:17" s="94" customFormat="1" ht="30" hidden="1" x14ac:dyDescent="0.25">
      <c r="A3836" s="276"/>
      <c r="B3836" s="279"/>
      <c r="C3836" s="269"/>
      <c r="D3836" s="208" t="s">
        <v>39</v>
      </c>
      <c r="E3836" s="96" t="s">
        <v>44</v>
      </c>
      <c r="F3836" s="206" t="s">
        <v>217</v>
      </c>
      <c r="G3836" s="168" t="e">
        <f t="shared" si="477"/>
        <v>#DIV/0!</v>
      </c>
      <c r="H3836" s="182">
        <f>H3266</f>
        <v>70</v>
      </c>
      <c r="I3836" s="176">
        <f t="shared" ref="I3836:I3852" si="478">I3835</f>
        <v>0</v>
      </c>
      <c r="J3836" s="182"/>
      <c r="K3836" s="184">
        <v>1</v>
      </c>
      <c r="L3836" s="184">
        <f>'норма часов'!$H$14</f>
        <v>0</v>
      </c>
      <c r="M3836" s="178" t="str">
        <f>CONCATENATE(H3836," ",F3836," (по 1 ЭЦП на 1 учреждение. Срок сертификата ЭЦП 1 год) ","*",I3836,"/",L3836,"чел.")</f>
        <v>70 ЭЦП (по 1 ЭЦП на 1 учреждение. Срок сертификата ЭЦП 1 год) *0/0чел.</v>
      </c>
      <c r="N3836" s="133">
        <f>N3076</f>
        <v>8423.5399999999972</v>
      </c>
      <c r="O3836" s="142" t="e">
        <f t="shared" si="476"/>
        <v>#DIV/0!</v>
      </c>
      <c r="P3836" s="93"/>
      <c r="Q3836" s="93"/>
    </row>
    <row r="3837" spans="1:17" s="94" customFormat="1" ht="30" hidden="1" x14ac:dyDescent="0.25">
      <c r="A3837" s="276"/>
      <c r="B3837" s="279"/>
      <c r="C3837" s="269"/>
      <c r="D3837" s="208" t="s">
        <v>37</v>
      </c>
      <c r="E3837" s="96" t="s">
        <v>42</v>
      </c>
      <c r="F3837" s="206" t="s">
        <v>218</v>
      </c>
      <c r="G3837" s="168" t="e">
        <f t="shared" si="477"/>
        <v>#DIV/0!</v>
      </c>
      <c r="H3837" s="182">
        <f>H3267</f>
        <v>70</v>
      </c>
      <c r="I3837" s="176">
        <f t="shared" si="478"/>
        <v>0</v>
      </c>
      <c r="J3837" s="182"/>
      <c r="K3837" s="184">
        <v>1</v>
      </c>
      <c r="L3837" s="184">
        <f>'норма часов'!$H$14</f>
        <v>0</v>
      </c>
      <c r="M3837" s="178" t="str">
        <f>CONCATENATE(H3837," ",F3837," (по 1 отчету на 1 учреждение) ","*",I3837,"/",L3837,"чел.")</f>
        <v>70 отчетов (по 1 отчету на 1 учреждение) *0/0чел.</v>
      </c>
      <c r="N3837" s="133">
        <f>N3457</f>
        <v>7114.4699999999866</v>
      </c>
      <c r="O3837" s="142" t="e">
        <f t="shared" si="476"/>
        <v>#DIV/0!</v>
      </c>
      <c r="P3837" s="93"/>
      <c r="Q3837" s="93"/>
    </row>
    <row r="3838" spans="1:17" s="94" customFormat="1" ht="30" hidden="1" x14ac:dyDescent="0.25">
      <c r="A3838" s="276"/>
      <c r="B3838" s="279"/>
      <c r="C3838" s="269"/>
      <c r="D3838" s="208" t="s">
        <v>38</v>
      </c>
      <c r="E3838" s="96" t="s">
        <v>43</v>
      </c>
      <c r="F3838" s="206" t="s">
        <v>219</v>
      </c>
      <c r="G3838" s="168" t="e">
        <f t="shared" si="477"/>
        <v>#DIV/0!</v>
      </c>
      <c r="H3838" s="182">
        <f>H3268</f>
        <v>366</v>
      </c>
      <c r="I3838" s="176">
        <f t="shared" si="478"/>
        <v>0</v>
      </c>
      <c r="J3838" s="182"/>
      <c r="K3838" s="184">
        <v>1</v>
      </c>
      <c r="L3838" s="184">
        <f>'норма часов'!$H$14</f>
        <v>0</v>
      </c>
      <c r="M3838" s="178" t="str">
        <f>CONCATENATE(H3838," ",F3838," (заявленная потребность руководителями учреждений) ","*",I3838,"/",L3838,"чел.")</f>
        <v>366 мест (заявленная потребность руководителями учреждений) *0/0чел.</v>
      </c>
      <c r="N3838" s="133">
        <f>N3078</f>
        <v>1185.7457103825129</v>
      </c>
      <c r="O3838" s="142" t="e">
        <f t="shared" si="476"/>
        <v>#DIV/0!</v>
      </c>
      <c r="P3838" s="93"/>
      <c r="Q3838" s="93"/>
    </row>
    <row r="3839" spans="1:17" s="94" customFormat="1" hidden="1" x14ac:dyDescent="0.25">
      <c r="A3839" s="276"/>
      <c r="B3839" s="279"/>
      <c r="C3839" s="269"/>
      <c r="D3839" s="208" t="s">
        <v>118</v>
      </c>
      <c r="E3839" s="96" t="s">
        <v>19</v>
      </c>
      <c r="F3839" s="206" t="s">
        <v>19</v>
      </c>
      <c r="G3839" s="168" t="e">
        <f t="shared" si="477"/>
        <v>#DIV/0!</v>
      </c>
      <c r="H3839" s="182">
        <f>H3744</f>
        <v>2488</v>
      </c>
      <c r="I3839" s="176">
        <f t="shared" si="478"/>
        <v>0</v>
      </c>
      <c r="J3839" s="182"/>
      <c r="K3839" s="184">
        <v>1</v>
      </c>
      <c r="L3839" s="184">
        <f>'норма часов'!$H$14</f>
        <v>0</v>
      </c>
      <c r="M3839" s="178" t="str">
        <f>CONCATENATE(H3839," ",F3839," ","*",I3839,"/",L3839,"чел.")</f>
        <v>2488 чел. *0/0чел.</v>
      </c>
      <c r="N3839" s="133">
        <f>N3079</f>
        <v>533.58550241157548</v>
      </c>
      <c r="O3839" s="142" t="e">
        <f t="shared" si="476"/>
        <v>#DIV/0!</v>
      </c>
      <c r="P3839" s="93"/>
      <c r="Q3839" s="93"/>
    </row>
    <row r="3840" spans="1:17" s="94" customFormat="1" ht="30" hidden="1" x14ac:dyDescent="0.25">
      <c r="A3840" s="276"/>
      <c r="B3840" s="279"/>
      <c r="C3840" s="269"/>
      <c r="D3840" s="208" t="s">
        <v>35</v>
      </c>
      <c r="E3840" s="96" t="s">
        <v>19</v>
      </c>
      <c r="F3840" s="206" t="s">
        <v>19</v>
      </c>
      <c r="G3840" s="168" t="e">
        <f t="shared" si="477"/>
        <v>#DIV/0!</v>
      </c>
      <c r="H3840" s="182">
        <f>H3270</f>
        <v>182</v>
      </c>
      <c r="I3840" s="176">
        <f t="shared" si="478"/>
        <v>0</v>
      </c>
      <c r="J3840" s="182"/>
      <c r="K3840" s="184">
        <v>1</v>
      </c>
      <c r="L3840" s="184">
        <f>'норма часов'!$H$14</f>
        <v>0</v>
      </c>
      <c r="M3840" s="178" t="str">
        <f>CONCATENATE(H3840," ",F3840," (заявленная потребность руководителями учреждений) ","*",I3840,"/",L3840,"чел.")</f>
        <v>182 чел. (заявленная потребность руководителями учреждений) *0/0чел.</v>
      </c>
      <c r="N3840" s="133">
        <f>N3080</f>
        <v>830.02208791208784</v>
      </c>
      <c r="O3840" s="142" t="e">
        <f t="shared" si="476"/>
        <v>#DIV/0!</v>
      </c>
      <c r="P3840" s="93"/>
      <c r="Q3840" s="93"/>
    </row>
    <row r="3841" spans="1:17" s="94" customFormat="1" ht="30" hidden="1" x14ac:dyDescent="0.25">
      <c r="A3841" s="276"/>
      <c r="B3841" s="279"/>
      <c r="C3841" s="269"/>
      <c r="D3841" s="208" t="s">
        <v>36</v>
      </c>
      <c r="E3841" s="96" t="s">
        <v>19</v>
      </c>
      <c r="F3841" s="206" t="s">
        <v>19</v>
      </c>
      <c r="G3841" s="168" t="e">
        <f>MROUND(H3841*K3841*I3841/L3841,0.00000001)</f>
        <v>#DIV/0!</v>
      </c>
      <c r="H3841" s="182">
        <f>H3271</f>
        <v>153</v>
      </c>
      <c r="I3841" s="176">
        <f t="shared" si="478"/>
        <v>0</v>
      </c>
      <c r="J3841" s="182"/>
      <c r="K3841" s="184">
        <v>1</v>
      </c>
      <c r="L3841" s="184">
        <f>'норма часов'!$H$14</f>
        <v>0</v>
      </c>
      <c r="M3841" s="178" t="str">
        <f>CONCATENATE(H3841," ",F3841," (заявленная потребность руководителями учреждений) ","*",I3841,"/",L3841,"чел.")</f>
        <v>153 чел. (заявленная потребность руководителями учреждений) *0/0чел.</v>
      </c>
      <c r="N3841" s="133">
        <f>N3081</f>
        <v>1778.6194771241812</v>
      </c>
      <c r="O3841" s="142" t="e">
        <f t="shared" si="476"/>
        <v>#DIV/0!</v>
      </c>
      <c r="P3841" s="93"/>
      <c r="Q3841" s="93"/>
    </row>
    <row r="3842" spans="1:17" s="94" customFormat="1" ht="30" hidden="1" x14ac:dyDescent="0.25">
      <c r="A3842" s="276"/>
      <c r="B3842" s="279"/>
      <c r="C3842" s="269"/>
      <c r="D3842" s="208" t="s">
        <v>119</v>
      </c>
      <c r="E3842" s="96" t="s">
        <v>19</v>
      </c>
      <c r="F3842" s="206" t="s">
        <v>19</v>
      </c>
      <c r="G3842" s="168" t="e">
        <f>MROUND(H3842*K3842*I3842/L3842,0.000001)</f>
        <v>#DIV/0!</v>
      </c>
      <c r="H3842" s="182">
        <f>H3272</f>
        <v>115</v>
      </c>
      <c r="I3842" s="176">
        <f t="shared" si="478"/>
        <v>0</v>
      </c>
      <c r="J3842" s="182"/>
      <c r="K3842" s="184">
        <v>1</v>
      </c>
      <c r="L3842" s="184">
        <f>'норма часов'!$H$14</f>
        <v>0</v>
      </c>
      <c r="M3842" s="178" t="str">
        <f>CONCATENATE(H3842," ",F3842," (заявленная потребность руководителями учреждений) ","*",I3842,"/",L3842,"чел.")</f>
        <v>115 чел. (заявленная потребность руководителями учреждений) *0/0чел.</v>
      </c>
      <c r="N3842" s="133">
        <f>N3082</f>
        <v>3794.3864347826106</v>
      </c>
      <c r="O3842" s="142" t="e">
        <f t="shared" si="476"/>
        <v>#DIV/0!</v>
      </c>
      <c r="P3842" s="93"/>
      <c r="Q3842" s="93"/>
    </row>
    <row r="3843" spans="1:17" s="94" customFormat="1" ht="47.25" hidden="1" x14ac:dyDescent="0.25">
      <c r="A3843" s="276"/>
      <c r="B3843" s="279"/>
      <c r="C3843" s="269"/>
      <c r="D3843" s="211" t="s">
        <v>309</v>
      </c>
      <c r="E3843" s="96" t="s">
        <v>19</v>
      </c>
      <c r="F3843" s="206" t="s">
        <v>19</v>
      </c>
      <c r="G3843" s="168" t="e">
        <f>MROUND(H3843*K3843*I3843/L3843,0.000001)</f>
        <v>#DIV/0!</v>
      </c>
      <c r="H3843" s="182">
        <f>H3273</f>
        <v>2488</v>
      </c>
      <c r="I3843" s="176">
        <f t="shared" si="478"/>
        <v>0</v>
      </c>
      <c r="J3843" s="182"/>
      <c r="K3843" s="184">
        <v>1</v>
      </c>
      <c r="L3843" s="184">
        <f>'норма часов'!$H$14</f>
        <v>0</v>
      </c>
      <c r="M3843" s="178" t="str">
        <f>CONCATENATE(H3843," ",F3843," (заявленная потребность руководителями учреждений) ","*",I3843,"/",L3843,"чел.")</f>
        <v>2488 чел. (заявленная потребность руководителями учреждений) *0/0чел.</v>
      </c>
      <c r="N3843" s="133">
        <f>$N$3083</f>
        <v>592.87280948553052</v>
      </c>
      <c r="O3843" s="142" t="e">
        <f t="shared" si="476"/>
        <v>#DIV/0!</v>
      </c>
      <c r="P3843" s="93"/>
      <c r="Q3843" s="93"/>
    </row>
    <row r="3844" spans="1:17" s="94" customFormat="1" ht="30" hidden="1" x14ac:dyDescent="0.25">
      <c r="A3844" s="276"/>
      <c r="B3844" s="279"/>
      <c r="C3844" s="269"/>
      <c r="D3844" s="166" t="s">
        <v>104</v>
      </c>
      <c r="E3844" s="166" t="s">
        <v>19</v>
      </c>
      <c r="F3844" s="206" t="s">
        <v>19</v>
      </c>
      <c r="G3844" s="168" t="e">
        <f>MROUND(H3844*K3844*I3844/L3844,0.00000001)</f>
        <v>#DIV/0!</v>
      </c>
      <c r="H3844" s="182">
        <f>H3274</f>
        <v>0</v>
      </c>
      <c r="I3844" s="176">
        <f t="shared" si="478"/>
        <v>0</v>
      </c>
      <c r="J3844" s="182"/>
      <c r="K3844" s="184">
        <v>1</v>
      </c>
      <c r="L3844" s="184">
        <f>'норма часов'!$H$14</f>
        <v>0</v>
      </c>
      <c r="M3844" s="178" t="str">
        <f>CONCATENATE(H3844," ",F3844," ","*",I3844,"/",L3844,"чел.")</f>
        <v>0 чел. *0/0чел.</v>
      </c>
      <c r="N3844" s="133">
        <f>N3084</f>
        <v>0</v>
      </c>
      <c r="O3844" s="142" t="e">
        <f t="shared" si="476"/>
        <v>#DIV/0!</v>
      </c>
      <c r="P3844" s="93"/>
      <c r="Q3844" s="93"/>
    </row>
    <row r="3845" spans="1:17" s="94" customFormat="1" hidden="1" x14ac:dyDescent="0.25">
      <c r="A3845" s="276"/>
      <c r="B3845" s="279"/>
      <c r="C3845" s="269"/>
      <c r="D3845" s="166" t="s">
        <v>287</v>
      </c>
      <c r="E3845" s="166" t="s">
        <v>26</v>
      </c>
      <c r="F3845" s="206" t="s">
        <v>26</v>
      </c>
      <c r="G3845" s="168" t="e">
        <f>MROUND(H3845*K3845*I3845/L3845,0.00000001)</f>
        <v>#DIV/0!</v>
      </c>
      <c r="H3845" s="182">
        <f>H3085</f>
        <v>70</v>
      </c>
      <c r="I3845" s="176">
        <f t="shared" si="478"/>
        <v>0</v>
      </c>
      <c r="J3845" s="182"/>
      <c r="K3845" s="184">
        <v>1</v>
      </c>
      <c r="L3845" s="184">
        <f>'норма часов'!$H$14</f>
        <v>0</v>
      </c>
      <c r="M3845" s="178" t="str">
        <f>CONCATENATE(H3845," ",F3845," ","*",I3845,"/",L3845,"чел.")</f>
        <v>70 шт *0/0чел.</v>
      </c>
      <c r="N3845" s="133">
        <f>N3085</f>
        <v>70990.589999999924</v>
      </c>
      <c r="O3845" s="142" t="e">
        <f t="shared" si="476"/>
        <v>#DIV/0!</v>
      </c>
      <c r="P3845" s="93"/>
      <c r="Q3845" s="93"/>
    </row>
    <row r="3846" spans="1:17" s="94" customFormat="1" hidden="1" x14ac:dyDescent="0.25">
      <c r="A3846" s="276"/>
      <c r="B3846" s="279"/>
      <c r="C3846" s="269"/>
      <c r="D3846" s="166" t="s">
        <v>284</v>
      </c>
      <c r="E3846" s="166" t="s">
        <v>26</v>
      </c>
      <c r="F3846" s="206" t="s">
        <v>26</v>
      </c>
      <c r="G3846" s="168" t="e">
        <f>MROUND(H3846*K3846*I3846/L3846,0.00000001)</f>
        <v>#DIV/0!</v>
      </c>
      <c r="H3846" s="182">
        <f>$H$3086</f>
        <v>70</v>
      </c>
      <c r="I3846" s="176">
        <f t="shared" si="478"/>
        <v>0</v>
      </c>
      <c r="J3846" s="182"/>
      <c r="K3846" s="184">
        <v>1</v>
      </c>
      <c r="L3846" s="184">
        <f>'норма часов'!$H$14</f>
        <v>0</v>
      </c>
      <c r="M3846" s="178" t="str">
        <f>CONCATENATE(H3846," ",F3846," ","*",I3846,"/",L3846,"чел.")</f>
        <v>70 шт *0/0чел.</v>
      </c>
      <c r="N3846" s="133">
        <f>$N$3086</f>
        <v>24000</v>
      </c>
      <c r="O3846" s="142" t="e">
        <f t="shared" si="476"/>
        <v>#DIV/0!</v>
      </c>
      <c r="P3846" s="93"/>
      <c r="Q3846" s="93"/>
    </row>
    <row r="3847" spans="1:17" s="94" customFormat="1" hidden="1" x14ac:dyDescent="0.25">
      <c r="A3847" s="276"/>
      <c r="B3847" s="279"/>
      <c r="C3847" s="269"/>
      <c r="D3847" s="208" t="s">
        <v>121</v>
      </c>
      <c r="E3847" s="96" t="s">
        <v>122</v>
      </c>
      <c r="F3847" s="206" t="s">
        <v>220</v>
      </c>
      <c r="G3847" s="168" t="e">
        <f>MROUND(H3847*K3847*I3847/L3847,0.00000001)</f>
        <v>#DIV/0!</v>
      </c>
      <c r="H3847" s="182">
        <f>H3087</f>
        <v>70</v>
      </c>
      <c r="I3847" s="176">
        <f>I3843</f>
        <v>0</v>
      </c>
      <c r="J3847" s="182"/>
      <c r="K3847" s="184">
        <v>1</v>
      </c>
      <c r="L3847" s="184">
        <f>'норма часов'!$H$14</f>
        <v>0</v>
      </c>
      <c r="M3847" s="178" t="str">
        <f>CONCATENATE(H3847," ",F3847," ","*",I3847,"/",L3847,"чел.")</f>
        <v>70 сайтов *0/0чел.</v>
      </c>
      <c r="N3847" s="133">
        <f>N3087</f>
        <v>6165.8800000000037</v>
      </c>
      <c r="O3847" s="142" t="e">
        <f t="shared" si="476"/>
        <v>#DIV/0!</v>
      </c>
      <c r="P3847" s="93"/>
      <c r="Q3847" s="93"/>
    </row>
    <row r="3848" spans="1:17" s="94" customFormat="1" hidden="1" x14ac:dyDescent="0.25">
      <c r="A3848" s="276"/>
      <c r="B3848" s="279"/>
      <c r="C3848" s="201" t="s">
        <v>257</v>
      </c>
      <c r="D3848" s="208"/>
      <c r="E3848" s="96"/>
      <c r="F3848" s="206"/>
      <c r="G3848" s="168"/>
      <c r="H3848" s="182"/>
      <c r="I3848" s="176"/>
      <c r="J3848" s="182"/>
      <c r="K3848" s="184"/>
      <c r="L3848" s="184"/>
      <c r="M3848" s="178"/>
      <c r="N3848" s="139"/>
      <c r="O3848" s="140" t="e">
        <f>SUM(O3834:O3847)</f>
        <v>#DIV/0!</v>
      </c>
      <c r="P3848" s="93"/>
      <c r="Q3848" s="93"/>
    </row>
    <row r="3849" spans="1:17" s="94" customFormat="1" ht="75" hidden="1" x14ac:dyDescent="0.25">
      <c r="A3849" s="276"/>
      <c r="B3849" s="279"/>
      <c r="C3849" s="198" t="s">
        <v>207</v>
      </c>
      <c r="D3849" s="166" t="s">
        <v>18</v>
      </c>
      <c r="E3849" s="166" t="s">
        <v>19</v>
      </c>
      <c r="F3849" s="210" t="s">
        <v>206</v>
      </c>
      <c r="G3849" s="168" t="e">
        <f>MROUND(H3849*K3849*I3849/L3849,0.000001)</f>
        <v>#DIV/0!</v>
      </c>
      <c r="H3849" s="182">
        <f>H3089</f>
        <v>0</v>
      </c>
      <c r="I3849" s="176">
        <f>I3847</f>
        <v>0</v>
      </c>
      <c r="J3849" s="182"/>
      <c r="K3849" s="184">
        <v>12</v>
      </c>
      <c r="L3849" s="184">
        <f>'норма часов'!$H$14</f>
        <v>0</v>
      </c>
      <c r="M3849" s="178" t="str">
        <f>CONCATENATE(H3849," ",F3849," ","в мес.","*",K3849,"мес.","*",I3849,"/",L3849,"чел.")</f>
        <v>0 чел.(получатели пособия) в мес.*12мес.*0/0чел.</v>
      </c>
      <c r="N3849" s="133"/>
      <c r="O3849" s="142" t="e">
        <f>MROUND(G3849*N3849,0.000001)</f>
        <v>#DIV/0!</v>
      </c>
      <c r="P3849" s="93"/>
      <c r="Q3849" s="93"/>
    </row>
    <row r="3850" spans="1:17" s="94" customFormat="1" ht="30" hidden="1" x14ac:dyDescent="0.25">
      <c r="A3850" s="276"/>
      <c r="B3850" s="279"/>
      <c r="C3850" s="198" t="s">
        <v>67</v>
      </c>
      <c r="D3850" s="166" t="s">
        <v>124</v>
      </c>
      <c r="E3850" s="193" t="s">
        <v>26</v>
      </c>
      <c r="F3850" s="181" t="s">
        <v>26</v>
      </c>
      <c r="G3850" s="168" t="e">
        <f>MROUND(H3850*K3850*I3850/L3850,0.0000001)</f>
        <v>#DIV/0!</v>
      </c>
      <c r="H3850" s="171">
        <f>H3280</f>
        <v>180</v>
      </c>
      <c r="I3850" s="176">
        <f t="shared" si="478"/>
        <v>0</v>
      </c>
      <c r="J3850" s="182"/>
      <c r="K3850" s="184">
        <v>1</v>
      </c>
      <c r="L3850" s="184">
        <f>'норма часов'!$H$14</f>
        <v>0</v>
      </c>
      <c r="M3850" s="178" t="str">
        <f>CONCATENATE(H3850," ",F3850," ","*",I3850,"/",L3850,"чел.")</f>
        <v>180 шт *0/0чел.</v>
      </c>
      <c r="N3850" s="133">
        <f>N3090</f>
        <v>2331.9664444444447</v>
      </c>
      <c r="O3850" s="142" t="e">
        <f>MROUND(G3850*N3850,0.000001)</f>
        <v>#DIV/0!</v>
      </c>
      <c r="P3850" s="93"/>
      <c r="Q3850" s="93"/>
    </row>
    <row r="3851" spans="1:17" s="94" customFormat="1" hidden="1" x14ac:dyDescent="0.25">
      <c r="A3851" s="276"/>
      <c r="B3851" s="279"/>
      <c r="C3851" s="269" t="s">
        <v>226</v>
      </c>
      <c r="D3851" s="166" t="s">
        <v>40</v>
      </c>
      <c r="E3851" s="180" t="s">
        <v>26</v>
      </c>
      <c r="F3851" s="180" t="s">
        <v>48</v>
      </c>
      <c r="G3851" s="168" t="e">
        <f>MROUND(H3851*K3851*I3851/L3851,0.000001)</f>
        <v>#DIV/0!</v>
      </c>
      <c r="H3851" s="171">
        <f>H3091</f>
        <v>284</v>
      </c>
      <c r="I3851" s="176">
        <f>I3847</f>
        <v>0</v>
      </c>
      <c r="J3851" s="182"/>
      <c r="K3851" s="184">
        <v>1</v>
      </c>
      <c r="L3851" s="184">
        <f>'норма часов'!$H$14</f>
        <v>0</v>
      </c>
      <c r="M3851" s="178" t="str">
        <f>CONCATENATE(H3851," ",F3851," ","*",I3851,"/",L3851,"чел.")</f>
        <v>284 шт. *0/0чел.</v>
      </c>
      <c r="N3851" s="133">
        <f>N3091</f>
        <v>770.73253521126651</v>
      </c>
      <c r="O3851" s="142" t="e">
        <f>MROUND(G3851*N3851,0.000001)</f>
        <v>#DIV/0!</v>
      </c>
      <c r="P3851" s="93"/>
      <c r="Q3851" s="93"/>
    </row>
    <row r="3852" spans="1:17" s="94" customFormat="1" ht="30" hidden="1" x14ac:dyDescent="0.25">
      <c r="A3852" s="276"/>
      <c r="B3852" s="279"/>
      <c r="C3852" s="269"/>
      <c r="D3852" s="166" t="s">
        <v>123</v>
      </c>
      <c r="E3852" s="180" t="s">
        <v>26</v>
      </c>
      <c r="F3852" s="180" t="s">
        <v>48</v>
      </c>
      <c r="G3852" s="168" t="e">
        <f>MROUND(H3852*K3852*I3852/L3852,0.00000001)</f>
        <v>#DIV/0!</v>
      </c>
      <c r="H3852" s="171">
        <f>H3282</f>
        <v>0</v>
      </c>
      <c r="I3852" s="176">
        <f t="shared" si="478"/>
        <v>0</v>
      </c>
      <c r="J3852" s="182"/>
      <c r="K3852" s="184">
        <v>1</v>
      </c>
      <c r="L3852" s="184">
        <f>'норма часов'!$H$14</f>
        <v>0</v>
      </c>
      <c r="M3852" s="178" t="str">
        <f>CONCATENATE(H3852," ",F3852," ","*",I3852,"/",L3852,"чел.")</f>
        <v>0 шт. *0/0чел.</v>
      </c>
      <c r="N3852" s="133">
        <f>N3092</f>
        <v>0</v>
      </c>
      <c r="O3852" s="142" t="e">
        <f>MROUND(G3852*N3852,0.000001)</f>
        <v>#DIV/0!</v>
      </c>
      <c r="P3852" s="93"/>
      <c r="Q3852" s="93"/>
    </row>
    <row r="3853" spans="1:17" s="94" customFormat="1" hidden="1" x14ac:dyDescent="0.25">
      <c r="A3853" s="277"/>
      <c r="B3853" s="280"/>
      <c r="C3853" s="221" t="s">
        <v>258</v>
      </c>
      <c r="D3853" s="166"/>
      <c r="E3853" s="180"/>
      <c r="F3853" s="180"/>
      <c r="G3853" s="168"/>
      <c r="H3853" s="171"/>
      <c r="I3853" s="176"/>
      <c r="J3853" s="182"/>
      <c r="K3853" s="184"/>
      <c r="L3853" s="184"/>
      <c r="M3853" s="178"/>
      <c r="N3853" s="139"/>
      <c r="O3853" s="140" t="e">
        <f>SUM(O3851:O3852)</f>
        <v>#DIV/0!</v>
      </c>
      <c r="P3853" s="93"/>
      <c r="Q3853" s="93"/>
    </row>
    <row r="3854" spans="1:17" s="94" customFormat="1" x14ac:dyDescent="0.25">
      <c r="A3854" s="275" t="str">
        <f>CONCATENATE('норма часов'!$B$15,",  ",'норма часов'!$C$15,", ",'норма часов'!$D$15,", ",'норма часов'!$F$15)</f>
        <v>Присмотр и уход,  дети с туберкулезной интоксикацией, от 1 года до 3 лет, группа продленного дня</v>
      </c>
      <c r="B3854" s="278" t="str">
        <f>'норма часов'!$A$15</f>
        <v>880900О.99.0.ББ08АБ29000</v>
      </c>
      <c r="C3854" s="170"/>
      <c r="D3854" s="281" t="s">
        <v>15</v>
      </c>
      <c r="E3854" s="281"/>
      <c r="F3854" s="281"/>
      <c r="G3854" s="282"/>
      <c r="H3854" s="171"/>
      <c r="I3854" s="176"/>
      <c r="J3854" s="171"/>
      <c r="K3854" s="177"/>
      <c r="L3854" s="177"/>
      <c r="M3854" s="197"/>
      <c r="N3854" s="139"/>
      <c r="O3854" s="140">
        <f>O3855+O3860+O3871</f>
        <v>50962.422026999993</v>
      </c>
      <c r="P3854" s="93"/>
      <c r="Q3854" s="93">
        <f t="shared" ref="Q3854:Q3908" si="479">O3854*L3854</f>
        <v>0</v>
      </c>
    </row>
    <row r="3855" spans="1:17" s="94" customFormat="1" x14ac:dyDescent="0.25">
      <c r="A3855" s="276"/>
      <c r="B3855" s="279"/>
      <c r="C3855" s="167"/>
      <c r="D3855" s="283" t="s">
        <v>49</v>
      </c>
      <c r="E3855" s="283"/>
      <c r="F3855" s="283"/>
      <c r="G3855" s="284"/>
      <c r="H3855" s="171"/>
      <c r="I3855" s="176"/>
      <c r="J3855" s="171"/>
      <c r="K3855" s="177"/>
      <c r="L3855" s="177"/>
      <c r="M3855" s="178"/>
      <c r="N3855" s="133"/>
      <c r="O3855" s="140">
        <f>O3857+O3859</f>
        <v>23093.112996999997</v>
      </c>
      <c r="P3855" s="93"/>
      <c r="Q3855" s="93">
        <f t="shared" si="479"/>
        <v>0</v>
      </c>
    </row>
    <row r="3856" spans="1:17" s="94" customFormat="1" x14ac:dyDescent="0.25">
      <c r="A3856" s="276"/>
      <c r="B3856" s="279"/>
      <c r="C3856" s="167">
        <v>211</v>
      </c>
      <c r="D3856" s="179" t="s">
        <v>73</v>
      </c>
      <c r="E3856" s="180" t="s">
        <v>87</v>
      </c>
      <c r="F3856" s="181" t="s">
        <v>87</v>
      </c>
      <c r="G3856" s="168">
        <f>MROUND(H3856*K3856*I3856/L3856,0.0000001)</f>
        <v>0.95309549999999998</v>
      </c>
      <c r="H3856" s="182">
        <f>H3001</f>
        <v>754.5</v>
      </c>
      <c r="I3856" s="183">
        <f>'норма часов'!$K$15</f>
        <v>2.0000899999999999E-3</v>
      </c>
      <c r="J3856" s="182"/>
      <c r="K3856" s="184">
        <v>12</v>
      </c>
      <c r="L3856" s="184">
        <f>'норма часов'!$H$15</f>
        <v>19</v>
      </c>
      <c r="M3856" s="178" t="str">
        <f>CONCATENATE(H3856," ",F3856," ","в мес.","*",K3856,"мес.","*",I3856,"/",L3856,"чел.")</f>
        <v>754,5 шт. ед в мес.*12мес.*0,00200009/19чел.</v>
      </c>
      <c r="N3856" s="133">
        <f>N3001</f>
        <v>18609.515968632655</v>
      </c>
      <c r="O3856" s="141">
        <f>MROUND(G3856*N3856,0.000001)</f>
        <v>17736.645926999998</v>
      </c>
      <c r="P3856" s="93"/>
      <c r="Q3856" s="93">
        <f t="shared" si="479"/>
        <v>336996.27261299995</v>
      </c>
    </row>
    <row r="3857" spans="1:17" s="94" customFormat="1" x14ac:dyDescent="0.25">
      <c r="A3857" s="276"/>
      <c r="B3857" s="279"/>
      <c r="C3857" s="170" t="s">
        <v>249</v>
      </c>
      <c r="D3857" s="179"/>
      <c r="E3857" s="180"/>
      <c r="F3857" s="181"/>
      <c r="G3857" s="168"/>
      <c r="H3857" s="182"/>
      <c r="I3857" s="217"/>
      <c r="J3857" s="182"/>
      <c r="K3857" s="184"/>
      <c r="L3857" s="184"/>
      <c r="M3857" s="178"/>
      <c r="N3857" s="139"/>
      <c r="O3857" s="140">
        <f>SUM(O3856)</f>
        <v>17736.645926999998</v>
      </c>
      <c r="P3857" s="93"/>
      <c r="Q3857" s="93">
        <f t="shared" si="479"/>
        <v>0</v>
      </c>
    </row>
    <row r="3858" spans="1:17" s="94" customFormat="1" x14ac:dyDescent="0.25">
      <c r="A3858" s="276"/>
      <c r="B3858" s="279"/>
      <c r="C3858" s="167">
        <v>213</v>
      </c>
      <c r="D3858" s="179" t="s">
        <v>74</v>
      </c>
      <c r="E3858" s="180" t="s">
        <v>75</v>
      </c>
      <c r="F3858" s="181"/>
      <c r="G3858" s="168">
        <v>30.2</v>
      </c>
      <c r="H3858" s="171"/>
      <c r="I3858" s="176">
        <f>I3856</f>
        <v>2.0000899999999999E-3</v>
      </c>
      <c r="J3858" s="171"/>
      <c r="K3858" s="177">
        <v>12</v>
      </c>
      <c r="L3858" s="184">
        <f>'норма часов'!$H$15</f>
        <v>19</v>
      </c>
      <c r="M3858" s="178"/>
      <c r="N3858" s="133"/>
      <c r="O3858" s="142">
        <f>MROUND(O3856*0.302,0.000001)</f>
        <v>5356.4670699999997</v>
      </c>
      <c r="P3858" s="93"/>
      <c r="Q3858" s="93">
        <f t="shared" si="479"/>
        <v>101772.87432999999</v>
      </c>
    </row>
    <row r="3859" spans="1:17" s="94" customFormat="1" x14ac:dyDescent="0.25">
      <c r="A3859" s="276"/>
      <c r="B3859" s="279"/>
      <c r="C3859" s="170" t="s">
        <v>250</v>
      </c>
      <c r="D3859" s="179"/>
      <c r="E3859" s="180"/>
      <c r="F3859" s="181"/>
      <c r="G3859" s="168"/>
      <c r="H3859" s="171"/>
      <c r="I3859" s="176"/>
      <c r="J3859" s="171"/>
      <c r="K3859" s="177"/>
      <c r="L3859" s="184"/>
      <c r="M3859" s="178"/>
      <c r="N3859" s="139"/>
      <c r="O3859" s="140">
        <f>SUM(O3858)</f>
        <v>5356.4670699999997</v>
      </c>
      <c r="P3859" s="93"/>
      <c r="Q3859" s="93">
        <f t="shared" si="479"/>
        <v>0</v>
      </c>
    </row>
    <row r="3860" spans="1:17" s="94" customFormat="1" x14ac:dyDescent="0.25">
      <c r="A3860" s="276"/>
      <c r="B3860" s="279"/>
      <c r="C3860" s="167"/>
      <c r="D3860" s="285" t="s">
        <v>50</v>
      </c>
      <c r="E3860" s="285"/>
      <c r="F3860" s="285"/>
      <c r="G3860" s="284"/>
      <c r="H3860" s="171"/>
      <c r="I3860" s="176">
        <f>I3858</f>
        <v>2.0000899999999999E-3</v>
      </c>
      <c r="J3860" s="171"/>
      <c r="K3860" s="177"/>
      <c r="L3860" s="184"/>
      <c r="M3860" s="178"/>
      <c r="N3860" s="133"/>
      <c r="O3860" s="140">
        <f>O3864+O3865+O3866+O3867+O3868++O3869</f>
        <v>27869.309029999997</v>
      </c>
      <c r="P3860" s="93"/>
      <c r="Q3860" s="93">
        <f t="shared" si="479"/>
        <v>0</v>
      </c>
    </row>
    <row r="3861" spans="1:17" s="94" customFormat="1" x14ac:dyDescent="0.25">
      <c r="A3861" s="276"/>
      <c r="B3861" s="279"/>
      <c r="C3861" s="270" t="s">
        <v>67</v>
      </c>
      <c r="D3861" s="166"/>
      <c r="E3861" s="193"/>
      <c r="F3861" s="181"/>
      <c r="G3861" s="168"/>
      <c r="H3861" s="171">
        <f>H3291</f>
        <v>0</v>
      </c>
      <c r="I3861" s="176">
        <f t="shared" ref="I3861:I3930" si="480">I3860</f>
        <v>2.0000899999999999E-3</v>
      </c>
      <c r="J3861" s="182"/>
      <c r="K3861" s="184">
        <v>1</v>
      </c>
      <c r="L3861" s="184">
        <f>'норма часов'!$H$15</f>
        <v>19</v>
      </c>
      <c r="M3861" s="178"/>
      <c r="N3861" s="133">
        <f>N3006</f>
        <v>0</v>
      </c>
      <c r="O3861" s="142">
        <f>MROUND(G3861*N3861,0.000001)</f>
        <v>0</v>
      </c>
      <c r="P3861" s="93"/>
      <c r="Q3861" s="93">
        <f t="shared" si="479"/>
        <v>0</v>
      </c>
    </row>
    <row r="3862" spans="1:17" s="94" customFormat="1" x14ac:dyDescent="0.25">
      <c r="A3862" s="276"/>
      <c r="B3862" s="279"/>
      <c r="C3862" s="270"/>
      <c r="D3862" s="166"/>
      <c r="E3862" s="193"/>
      <c r="F3862" s="181"/>
      <c r="G3862" s="168"/>
      <c r="H3862" s="171">
        <f>H3292</f>
        <v>0</v>
      </c>
      <c r="I3862" s="176">
        <f t="shared" si="480"/>
        <v>2.0000899999999999E-3</v>
      </c>
      <c r="J3862" s="182"/>
      <c r="K3862" s="184">
        <v>1</v>
      </c>
      <c r="L3862" s="184">
        <f>'норма часов'!$H$15</f>
        <v>19</v>
      </c>
      <c r="M3862" s="178"/>
      <c r="N3862" s="133">
        <f>N3007</f>
        <v>0</v>
      </c>
      <c r="O3862" s="142">
        <f>MROUND(G3862*N3862,0.000001)</f>
        <v>0</v>
      </c>
      <c r="P3862" s="93"/>
      <c r="Q3862" s="93">
        <f t="shared" si="479"/>
        <v>0</v>
      </c>
    </row>
    <row r="3863" spans="1:17" s="94" customFormat="1" x14ac:dyDescent="0.25">
      <c r="A3863" s="276"/>
      <c r="B3863" s="279"/>
      <c r="C3863" s="270"/>
      <c r="D3863" s="166"/>
      <c r="E3863" s="193"/>
      <c r="F3863" s="181"/>
      <c r="G3863" s="168"/>
      <c r="H3863" s="171">
        <f>H3293</f>
        <v>0</v>
      </c>
      <c r="I3863" s="176">
        <f t="shared" si="480"/>
        <v>2.0000899999999999E-3</v>
      </c>
      <c r="J3863" s="182"/>
      <c r="K3863" s="184">
        <v>1</v>
      </c>
      <c r="L3863" s="184">
        <f>'норма часов'!$H$15</f>
        <v>19</v>
      </c>
      <c r="M3863" s="178"/>
      <c r="N3863" s="133">
        <f>N3008</f>
        <v>0</v>
      </c>
      <c r="O3863" s="142">
        <f>MROUND(G3863*N3863,0.000001)</f>
        <v>0</v>
      </c>
      <c r="P3863" s="93"/>
      <c r="Q3863" s="93">
        <f t="shared" si="479"/>
        <v>0</v>
      </c>
    </row>
    <row r="3864" spans="1:17" s="94" customFormat="1" x14ac:dyDescent="0.25">
      <c r="A3864" s="276"/>
      <c r="B3864" s="279"/>
      <c r="C3864" s="170" t="s">
        <v>251</v>
      </c>
      <c r="D3864" s="166"/>
      <c r="E3864" s="193"/>
      <c r="F3864" s="181"/>
      <c r="G3864" s="168"/>
      <c r="H3864" s="171"/>
      <c r="I3864" s="176"/>
      <c r="J3864" s="182"/>
      <c r="K3864" s="184"/>
      <c r="L3864" s="184"/>
      <c r="M3864" s="178"/>
      <c r="N3864" s="139"/>
      <c r="O3864" s="140">
        <f>SUM(O3861:O3863)</f>
        <v>0</v>
      </c>
      <c r="P3864" s="93"/>
      <c r="Q3864" s="93">
        <f t="shared" si="479"/>
        <v>0</v>
      </c>
    </row>
    <row r="3865" spans="1:17" s="94" customFormat="1" x14ac:dyDescent="0.25">
      <c r="A3865" s="276"/>
      <c r="B3865" s="279"/>
      <c r="C3865" s="167" t="s">
        <v>91</v>
      </c>
      <c r="D3865" s="166"/>
      <c r="E3865" s="180"/>
      <c r="F3865" s="181"/>
      <c r="G3865" s="168"/>
      <c r="H3865" s="171"/>
      <c r="I3865" s="176">
        <f>I3863</f>
        <v>2.0000899999999999E-3</v>
      </c>
      <c r="J3865" s="182"/>
      <c r="K3865" s="184"/>
      <c r="L3865" s="184"/>
      <c r="M3865" s="178"/>
      <c r="N3865" s="133"/>
      <c r="O3865" s="142">
        <f>MROUND(G3865*N3865,0.000001)</f>
        <v>0</v>
      </c>
      <c r="P3865" s="93"/>
      <c r="Q3865" s="93">
        <f t="shared" si="479"/>
        <v>0</v>
      </c>
    </row>
    <row r="3866" spans="1:17" s="94" customFormat="1" ht="30" x14ac:dyDescent="0.25">
      <c r="A3866" s="276"/>
      <c r="B3866" s="279"/>
      <c r="C3866" s="167" t="s">
        <v>93</v>
      </c>
      <c r="D3866" s="218" t="s">
        <v>94</v>
      </c>
      <c r="E3866" s="180" t="s">
        <v>95</v>
      </c>
      <c r="F3866" s="181" t="s">
        <v>95</v>
      </c>
      <c r="G3866" s="196">
        <f>G3011</f>
        <v>247</v>
      </c>
      <c r="H3866" s="171">
        <f>H3011</f>
        <v>247</v>
      </c>
      <c r="I3866" s="176">
        <f t="shared" si="480"/>
        <v>2.0000899999999999E-3</v>
      </c>
      <c r="J3866" s="182"/>
      <c r="K3866" s="184">
        <v>1</v>
      </c>
      <c r="L3866" s="184">
        <f>'норма часов'!$H$15</f>
        <v>19</v>
      </c>
      <c r="M3866" s="178" t="str">
        <f>CONCATENATE(G3866,"- фактичесое посещение 1 ребенка в год")</f>
        <v>247- фактичесое посещение 1 ребенка в год</v>
      </c>
      <c r="N3866" s="133">
        <f>N3296</f>
        <v>103.30800858029397</v>
      </c>
      <c r="O3866" s="142">
        <f>MROUND(G3866*N3866,0.000001)</f>
        <v>25517.078118999998</v>
      </c>
      <c r="P3866" s="93"/>
      <c r="Q3866" s="93">
        <f t="shared" si="479"/>
        <v>484824.48426099995</v>
      </c>
    </row>
    <row r="3867" spans="1:17" s="94" customFormat="1" ht="30" x14ac:dyDescent="0.25">
      <c r="A3867" s="276"/>
      <c r="B3867" s="279"/>
      <c r="C3867" s="167" t="s">
        <v>96</v>
      </c>
      <c r="D3867" s="166" t="s">
        <v>97</v>
      </c>
      <c r="E3867" s="180" t="s">
        <v>98</v>
      </c>
      <c r="F3867" s="181" t="s">
        <v>203</v>
      </c>
      <c r="G3867" s="168">
        <f>MROUND(H3867*K3867*I3867/L3867,0.000001)</f>
        <v>2.1053579999999998</v>
      </c>
      <c r="H3867" s="171">
        <f>H3297</f>
        <v>20000</v>
      </c>
      <c r="I3867" s="176">
        <f t="shared" si="480"/>
        <v>2.0000899999999999E-3</v>
      </c>
      <c r="J3867" s="182"/>
      <c r="K3867" s="184">
        <v>1</v>
      </c>
      <c r="L3867" s="184">
        <f>'норма часов'!$H$15</f>
        <v>19</v>
      </c>
      <c r="M3867" s="178" t="str">
        <f>CONCATENATE(H3867," ",F3867," ","*",I3867,"/",L3867,"чел.")</f>
        <v>20000 компл. *0,00200009/19чел.</v>
      </c>
      <c r="N3867" s="133">
        <f>N3012</f>
        <v>418.36548000000005</v>
      </c>
      <c r="O3867" s="142">
        <f>MROUND(G3867*N3867,0.000001)</f>
        <v>880.80910999999992</v>
      </c>
      <c r="P3867" s="93"/>
      <c r="Q3867" s="93">
        <f t="shared" si="479"/>
        <v>16735.373089999997</v>
      </c>
    </row>
    <row r="3868" spans="1:17" s="94" customFormat="1" ht="30" x14ac:dyDescent="0.25">
      <c r="A3868" s="276"/>
      <c r="B3868" s="279"/>
      <c r="C3868" s="270" t="s">
        <v>85</v>
      </c>
      <c r="D3868" s="166" t="s">
        <v>99</v>
      </c>
      <c r="E3868" s="180" t="s">
        <v>202</v>
      </c>
      <c r="F3868" s="181" t="s">
        <v>204</v>
      </c>
      <c r="G3868" s="168">
        <f>MROUND(H3868*K3868*I3868/L3868,0.000001)</f>
        <v>0.63413399999999998</v>
      </c>
      <c r="H3868" s="171">
        <f>H3298</f>
        <v>502</v>
      </c>
      <c r="I3868" s="176">
        <f t="shared" si="480"/>
        <v>2.0000899999999999E-3</v>
      </c>
      <c r="J3868" s="182"/>
      <c r="K3868" s="184">
        <v>12</v>
      </c>
      <c r="L3868" s="184">
        <f>'норма часов'!$H$15</f>
        <v>19</v>
      </c>
      <c r="M3868" s="178" t="str">
        <f>CONCATENATE(H3868," ",F3868," ","*",I3868,"/",L3868,"чел.")</f>
        <v>502 гр. *0,00200009/19чел.</v>
      </c>
      <c r="N3868" s="133">
        <f>N3013</f>
        <v>2320.3641517264273</v>
      </c>
      <c r="O3868" s="142">
        <f>MROUND(G3868*N3868,0.000001)</f>
        <v>1471.421801</v>
      </c>
      <c r="P3868" s="93"/>
      <c r="Q3868" s="93">
        <f t="shared" si="479"/>
        <v>27957.014219000001</v>
      </c>
    </row>
    <row r="3869" spans="1:17" s="94" customFormat="1" x14ac:dyDescent="0.25">
      <c r="A3869" s="276"/>
      <c r="B3869" s="279"/>
      <c r="C3869" s="270"/>
      <c r="D3869" s="166"/>
      <c r="E3869" s="180"/>
      <c r="F3869" s="181"/>
      <c r="G3869" s="168"/>
      <c r="H3869" s="171">
        <f>H3299</f>
        <v>0</v>
      </c>
      <c r="I3869" s="176">
        <f t="shared" si="480"/>
        <v>2.0000899999999999E-3</v>
      </c>
      <c r="J3869" s="182"/>
      <c r="K3869" s="184">
        <v>1</v>
      </c>
      <c r="L3869" s="184">
        <f>'норма часов'!$H$15</f>
        <v>19</v>
      </c>
      <c r="M3869" s="178"/>
      <c r="N3869" s="133">
        <f>N3299</f>
        <v>0</v>
      </c>
      <c r="O3869" s="142">
        <f>MROUND(G3869*N3869,0.000001)</f>
        <v>0</v>
      </c>
      <c r="P3869" s="93"/>
      <c r="Q3869" s="93">
        <f t="shared" si="479"/>
        <v>0</v>
      </c>
    </row>
    <row r="3870" spans="1:17" s="94" customFormat="1" x14ac:dyDescent="0.25">
      <c r="A3870" s="276"/>
      <c r="B3870" s="279"/>
      <c r="C3870" s="170" t="s">
        <v>259</v>
      </c>
      <c r="D3870" s="283"/>
      <c r="E3870" s="283"/>
      <c r="F3870" s="283"/>
      <c r="G3870" s="284"/>
      <c r="H3870" s="171"/>
      <c r="I3870" s="176">
        <f t="shared" si="480"/>
        <v>2.0000899999999999E-3</v>
      </c>
      <c r="J3870" s="171"/>
      <c r="K3870" s="177"/>
      <c r="L3870" s="184"/>
      <c r="M3870" s="197"/>
      <c r="N3870" s="133"/>
      <c r="O3870" s="140">
        <f>O3868+O3869</f>
        <v>1471.421801</v>
      </c>
      <c r="P3870" s="93"/>
      <c r="Q3870" s="93">
        <f t="shared" si="479"/>
        <v>0</v>
      </c>
    </row>
    <row r="3871" spans="1:17" s="92" customFormat="1" x14ac:dyDescent="0.25">
      <c r="A3871" s="276"/>
      <c r="B3871" s="279"/>
      <c r="C3871" s="170"/>
      <c r="D3871" s="283" t="s">
        <v>51</v>
      </c>
      <c r="E3871" s="283"/>
      <c r="F3871" s="283"/>
      <c r="G3871" s="284"/>
      <c r="H3871" s="171"/>
      <c r="I3871" s="172">
        <f t="shared" si="480"/>
        <v>2.0000899999999999E-3</v>
      </c>
      <c r="J3871" s="173"/>
      <c r="K3871" s="174"/>
      <c r="L3871" s="184"/>
      <c r="M3871" s="175"/>
      <c r="N3871" s="139"/>
      <c r="O3871" s="140"/>
      <c r="P3871" s="91"/>
      <c r="Q3871" s="93">
        <f t="shared" si="479"/>
        <v>0</v>
      </c>
    </row>
    <row r="3872" spans="1:17" s="94" customFormat="1" x14ac:dyDescent="0.25">
      <c r="A3872" s="276"/>
      <c r="B3872" s="279"/>
      <c r="C3872" s="170"/>
      <c r="D3872" s="286" t="s">
        <v>5</v>
      </c>
      <c r="E3872" s="286"/>
      <c r="F3872" s="286"/>
      <c r="G3872" s="287"/>
      <c r="H3872" s="171"/>
      <c r="I3872" s="176">
        <f t="shared" si="480"/>
        <v>2.0000899999999999E-3</v>
      </c>
      <c r="J3872" s="171"/>
      <c r="K3872" s="177"/>
      <c r="L3872" s="184"/>
      <c r="M3872" s="197"/>
      <c r="N3872" s="139"/>
      <c r="O3872" s="140">
        <f>O3873+O3883+O3889+O3891+O3893+O3895+O3897</f>
        <v>35343.637418474791</v>
      </c>
      <c r="P3872" s="93"/>
      <c r="Q3872" s="93">
        <f t="shared" si="479"/>
        <v>0</v>
      </c>
    </row>
    <row r="3873" spans="1:17" s="94" customFormat="1" x14ac:dyDescent="0.25">
      <c r="A3873" s="276"/>
      <c r="B3873" s="279"/>
      <c r="C3873" s="198" t="s">
        <v>57</v>
      </c>
      <c r="D3873" s="286" t="s">
        <v>6</v>
      </c>
      <c r="E3873" s="286"/>
      <c r="F3873" s="286"/>
      <c r="G3873" s="287"/>
      <c r="H3873" s="182"/>
      <c r="I3873" s="176">
        <f t="shared" si="480"/>
        <v>2.0000899999999999E-3</v>
      </c>
      <c r="J3873" s="182"/>
      <c r="K3873" s="184"/>
      <c r="L3873" s="184"/>
      <c r="M3873" s="197"/>
      <c r="N3873" s="133"/>
      <c r="O3873" s="140">
        <f>O3874+O3875+O3879+O3882</f>
        <v>21196.336368474793</v>
      </c>
      <c r="P3873" s="93"/>
      <c r="Q3873" s="93">
        <f t="shared" si="479"/>
        <v>0</v>
      </c>
    </row>
    <row r="3874" spans="1:17" s="94" customFormat="1" ht="30" x14ac:dyDescent="0.25">
      <c r="A3874" s="276"/>
      <c r="B3874" s="279"/>
      <c r="C3874" s="198" t="s">
        <v>59</v>
      </c>
      <c r="D3874" s="166" t="s">
        <v>7</v>
      </c>
      <c r="E3874" s="199" t="s">
        <v>8</v>
      </c>
      <c r="F3874" s="199" t="s">
        <v>8</v>
      </c>
      <c r="G3874" s="168">
        <f>MROUND(H3874*K3874*I3874/L3874,0.000001)</f>
        <v>409.64711</v>
      </c>
      <c r="H3874" s="219">
        <f>H3019</f>
        <v>3891472.4332458824</v>
      </c>
      <c r="I3874" s="176">
        <f t="shared" si="480"/>
        <v>2.0000899999999999E-3</v>
      </c>
      <c r="J3874" s="182"/>
      <c r="K3874" s="184">
        <v>1</v>
      </c>
      <c r="L3874" s="184">
        <f>'норма часов'!$H$15</f>
        <v>19</v>
      </c>
      <c r="M3874" s="178" t="str">
        <f>CONCATENATE(H3874," ",F3874,"(лимиты выделенные УЖКХ) ","*",I3874,"/",L3874,"чел.")</f>
        <v>3891472,43324588 кВт час.(лимиты выделенные УЖКХ) *0,00200009/19чел.</v>
      </c>
      <c r="N3874" s="133">
        <f>N3019</f>
        <v>11.336912949220538</v>
      </c>
      <c r="O3874" s="142">
        <f>MROUND(G3874*N3874,0.000001)</f>
        <v>4644.1336259999998</v>
      </c>
      <c r="P3874" s="93"/>
      <c r="Q3874" s="93">
        <f t="shared" si="479"/>
        <v>88238.538893999998</v>
      </c>
    </row>
    <row r="3875" spans="1:17" s="94" customFormat="1" x14ac:dyDescent="0.25">
      <c r="A3875" s="276"/>
      <c r="B3875" s="279"/>
      <c r="C3875" s="198" t="s">
        <v>60</v>
      </c>
      <c r="D3875" s="166" t="s">
        <v>9</v>
      </c>
      <c r="E3875" s="199" t="s">
        <v>10</v>
      </c>
      <c r="F3875" s="199" t="s">
        <v>10</v>
      </c>
      <c r="G3875" s="168">
        <f>MROUND(H3875*K3875*I3875/L3875,0.0000001)</f>
        <v>3.1370516999999998</v>
      </c>
      <c r="H3875" s="182">
        <f>H3020</f>
        <v>29800.65</v>
      </c>
      <c r="I3875" s="176">
        <f t="shared" si="480"/>
        <v>2.0000899999999999E-3</v>
      </c>
      <c r="J3875" s="182"/>
      <c r="K3875" s="184">
        <v>1</v>
      </c>
      <c r="L3875" s="184">
        <f>'норма часов'!$H$15</f>
        <v>19</v>
      </c>
      <c r="M3875" s="178" t="str">
        <f>CONCATENATE(H3875," ",F3875,"(лимиты выделенные УЖКХ) ","*",I3875,"/",L3875,"чел.")</f>
        <v>29800,65 Гкал(лимиты выделенные УЖКХ) *0,00200009/19чел.</v>
      </c>
      <c r="N3875" s="133">
        <f>N3020</f>
        <v>3104.576696817016</v>
      </c>
      <c r="O3875" s="142">
        <f>MROUND(G3875*N3875,0.000001)</f>
        <v>9739.2176049999998</v>
      </c>
      <c r="P3875" s="93"/>
      <c r="Q3875" s="93">
        <f t="shared" si="479"/>
        <v>185045.13449500001</v>
      </c>
    </row>
    <row r="3876" spans="1:17" s="94" customFormat="1" ht="30" x14ac:dyDescent="0.25">
      <c r="A3876" s="276"/>
      <c r="B3876" s="279"/>
      <c r="C3876" s="269" t="s">
        <v>61</v>
      </c>
      <c r="D3876" s="166" t="s">
        <v>12</v>
      </c>
      <c r="E3876" s="200" t="s">
        <v>11</v>
      </c>
      <c r="F3876" s="200" t="s">
        <v>11</v>
      </c>
      <c r="G3876" s="168">
        <f>MROUND(H3876*K3876*I3876/L3876,0.00000001)</f>
        <v>23.983920470000001</v>
      </c>
      <c r="H3876" s="182">
        <f>H3021</f>
        <v>227836.99175999995</v>
      </c>
      <c r="I3876" s="176">
        <f t="shared" si="480"/>
        <v>2.0000899999999999E-3</v>
      </c>
      <c r="J3876" s="182"/>
      <c r="K3876" s="184">
        <v>1</v>
      </c>
      <c r="L3876" s="184">
        <f>'норма часов'!$H$15</f>
        <v>19</v>
      </c>
      <c r="M3876" s="178" t="str">
        <f>CONCATENATE(H3876," ",F3876,"(лимиты выделенные УЖКХ) ","*",I3876,"/",L3876,"чел.")</f>
        <v>227836,99176 м3(лимиты выделенные УЖКХ) *0,00200009/19чел.</v>
      </c>
      <c r="N3876" s="133">
        <f>N3116</f>
        <v>56.382747200000004</v>
      </c>
      <c r="O3876" s="142">
        <f>MROUND(G3876*N3876,0.000001)</f>
        <v>1352.279325</v>
      </c>
      <c r="P3876" s="93"/>
      <c r="Q3876" s="93">
        <f t="shared" si="479"/>
        <v>25693.307174999998</v>
      </c>
    </row>
    <row r="3877" spans="1:17" s="94" customFormat="1" ht="30" x14ac:dyDescent="0.25">
      <c r="A3877" s="276"/>
      <c r="B3877" s="279"/>
      <c r="C3877" s="269"/>
      <c r="D3877" s="166" t="s">
        <v>17</v>
      </c>
      <c r="E3877" s="200" t="s">
        <v>11</v>
      </c>
      <c r="F3877" s="200" t="s">
        <v>11</v>
      </c>
      <c r="G3877" s="168">
        <f>MROUND(H3877*K3877*I3877/L3877,0.0000000000001)</f>
        <v>3.2854711283900002E-2</v>
      </c>
      <c r="H3877" s="182">
        <f>H3307</f>
        <v>26.008809369960769</v>
      </c>
      <c r="I3877" s="176">
        <f t="shared" si="480"/>
        <v>2.0000899999999999E-3</v>
      </c>
      <c r="J3877" s="182"/>
      <c r="K3877" s="184">
        <v>12</v>
      </c>
      <c r="L3877" s="184">
        <f>'норма часов'!$H$15</f>
        <v>19</v>
      </c>
      <c r="M3877" s="178" t="str">
        <f>CONCATENATE(H3877," ",F3877,"(лимиты выделенные УЖКХ) ","*",I3877,"/",L3877,"чел.")</f>
        <v>26,0088093699608 м3(лимиты выделенные УЖКХ) *0,00200009/19чел.</v>
      </c>
      <c r="N3877" s="133">
        <f>N3022</f>
        <v>62546.013407878731</v>
      </c>
      <c r="O3877" s="142">
        <f>MROUND(G3877*N3877,0.0000000000001)</f>
        <v>2054.9312124747944</v>
      </c>
      <c r="P3877" s="93"/>
      <c r="Q3877" s="93">
        <f t="shared" si="479"/>
        <v>39043.69303702109</v>
      </c>
    </row>
    <row r="3878" spans="1:17" s="94" customFormat="1" ht="30" x14ac:dyDescent="0.25">
      <c r="A3878" s="276"/>
      <c r="B3878" s="279"/>
      <c r="C3878" s="269"/>
      <c r="D3878" s="166" t="s">
        <v>13</v>
      </c>
      <c r="E3878" s="200" t="s">
        <v>11</v>
      </c>
      <c r="F3878" s="200" t="s">
        <v>11</v>
      </c>
      <c r="G3878" s="168">
        <f>MROUND(H3878*K3878*I3878/L3878,0.000001)</f>
        <v>23.983919999999998</v>
      </c>
      <c r="H3878" s="182">
        <f>H3023</f>
        <v>227836.99175999995</v>
      </c>
      <c r="I3878" s="176">
        <f t="shared" si="480"/>
        <v>2.0000899999999999E-3</v>
      </c>
      <c r="J3878" s="182"/>
      <c r="K3878" s="184">
        <v>1</v>
      </c>
      <c r="L3878" s="184">
        <f>'норма часов'!$H$15</f>
        <v>19</v>
      </c>
      <c r="M3878" s="178" t="str">
        <f>CONCATENATE(H3878," ",F3878,"(лимиты выделенные УЖКХ) ","*",I3878,"/",L3878,"чел.")</f>
        <v>227836,99176 м3(лимиты выделенные УЖКХ) *0,00200009/19чел.</v>
      </c>
      <c r="N3878" s="133">
        <f>N3023</f>
        <v>119.08121213471127</v>
      </c>
      <c r="O3878" s="142">
        <f>MROUND(G3878*N3878,0.000001)</f>
        <v>2856.0342649999998</v>
      </c>
      <c r="P3878" s="93"/>
      <c r="Q3878" s="93">
        <f t="shared" si="479"/>
        <v>54264.651034999995</v>
      </c>
    </row>
    <row r="3879" spans="1:17" s="94" customFormat="1" ht="28.5" x14ac:dyDescent="0.25">
      <c r="A3879" s="276"/>
      <c r="B3879" s="279"/>
      <c r="C3879" s="201" t="s">
        <v>253</v>
      </c>
      <c r="D3879" s="166"/>
      <c r="E3879" s="200"/>
      <c r="F3879" s="200"/>
      <c r="G3879" s="168"/>
      <c r="H3879" s="182"/>
      <c r="I3879" s="176"/>
      <c r="J3879" s="182"/>
      <c r="K3879" s="184"/>
      <c r="L3879" s="184"/>
      <c r="M3879" s="178"/>
      <c r="N3879" s="139"/>
      <c r="O3879" s="140">
        <f>SUM(O3876:O3878)</f>
        <v>6263.2448024747937</v>
      </c>
      <c r="P3879" s="93"/>
      <c r="Q3879" s="93">
        <f t="shared" si="479"/>
        <v>0</v>
      </c>
    </row>
    <row r="3880" spans="1:17" s="94" customFormat="1" x14ac:dyDescent="0.25">
      <c r="A3880" s="276"/>
      <c r="B3880" s="279"/>
      <c r="C3880" s="269" t="s">
        <v>208</v>
      </c>
      <c r="D3880" s="166" t="s">
        <v>21</v>
      </c>
      <c r="E3880" s="96" t="s">
        <v>11</v>
      </c>
      <c r="F3880" s="96" t="s">
        <v>11</v>
      </c>
      <c r="G3880" s="168">
        <f>MROUND(H3880*K3880*I3880/L3880,0.00000001)</f>
        <v>3.6811129999999997E-2</v>
      </c>
      <c r="H3880" s="182">
        <f>H3025</f>
        <v>349.68999999999994</v>
      </c>
      <c r="I3880" s="176">
        <f>I3878</f>
        <v>2.0000899999999999E-3</v>
      </c>
      <c r="J3880" s="182"/>
      <c r="K3880" s="184">
        <v>1</v>
      </c>
      <c r="L3880" s="184">
        <f>'норма часов'!$H$15</f>
        <v>19</v>
      </c>
      <c r="M3880" s="178" t="str">
        <f>CONCATENATE(H3880," ",F3880," ","*",I3880,"/",L3880,"чел.")</f>
        <v>349,69 м3 *0,00200009/19чел.</v>
      </c>
      <c r="N3880" s="133">
        <f>N3025</f>
        <v>9688.2240269953381</v>
      </c>
      <c r="O3880" s="142">
        <f>MROUND(G3880*N3880,0.000001)</f>
        <v>356.63447400000001</v>
      </c>
      <c r="P3880" s="93"/>
      <c r="Q3880" s="93">
        <f t="shared" si="479"/>
        <v>6776.0550060000005</v>
      </c>
    </row>
    <row r="3881" spans="1:17" s="94" customFormat="1" ht="45" x14ac:dyDescent="0.25">
      <c r="A3881" s="276"/>
      <c r="B3881" s="279"/>
      <c r="C3881" s="269"/>
      <c r="D3881" s="166" t="s">
        <v>22</v>
      </c>
      <c r="E3881" s="96" t="s">
        <v>23</v>
      </c>
      <c r="F3881" s="96" t="s">
        <v>26</v>
      </c>
      <c r="G3881" s="168">
        <f>MROUND(H3881*K3881*I3881/L3881,0.0000001)</f>
        <v>2.9896099999999998E-2</v>
      </c>
      <c r="H3881" s="182">
        <f>H3786</f>
        <v>284</v>
      </c>
      <c r="I3881" s="176">
        <f t="shared" si="480"/>
        <v>2.0000899999999999E-3</v>
      </c>
      <c r="J3881" s="182"/>
      <c r="K3881" s="184">
        <v>1</v>
      </c>
      <c r="L3881" s="184">
        <f>'норма часов'!$H$15</f>
        <v>19</v>
      </c>
      <c r="M3881" s="178" t="str">
        <f>CONCATENATE(H3881," ",F3881,"(потребность из расчета 4 контейнера для уборки территории весной и осенью на 1 учреждение)","*",I3881,"/",L3881,"чел.")</f>
        <v>284 шт(потребность из расчета 4 контейнера для уборки территории весной и осенью на 1 учреждение)*0,00200009/19чел.</v>
      </c>
      <c r="N3881" s="133">
        <f>N3786</f>
        <v>6459.2324999999964</v>
      </c>
      <c r="O3881" s="142">
        <f>MROUND(G3881*N3881,0.000001)</f>
        <v>193.105861</v>
      </c>
      <c r="P3881" s="93"/>
      <c r="Q3881" s="93">
        <f t="shared" si="479"/>
        <v>3669.0113590000001</v>
      </c>
    </row>
    <row r="3882" spans="1:17" s="94" customFormat="1" ht="28.5" x14ac:dyDescent="0.25">
      <c r="A3882" s="276"/>
      <c r="B3882" s="279"/>
      <c r="C3882" s="201" t="s">
        <v>254</v>
      </c>
      <c r="D3882" s="166"/>
      <c r="E3882" s="96"/>
      <c r="F3882" s="96"/>
      <c r="G3882" s="168"/>
      <c r="H3882" s="182"/>
      <c r="I3882" s="176"/>
      <c r="J3882" s="182"/>
      <c r="K3882" s="184"/>
      <c r="L3882" s="184"/>
      <c r="M3882" s="178"/>
      <c r="N3882" s="139"/>
      <c r="O3882" s="140">
        <f>SUM(O3880:O3881)</f>
        <v>549.74033499999996</v>
      </c>
      <c r="P3882" s="93"/>
      <c r="Q3882" s="93">
        <f t="shared" si="479"/>
        <v>0</v>
      </c>
    </row>
    <row r="3883" spans="1:17" s="94" customFormat="1" x14ac:dyDescent="0.25">
      <c r="A3883" s="276"/>
      <c r="B3883" s="279"/>
      <c r="C3883" s="198"/>
      <c r="D3883" s="285" t="s">
        <v>14</v>
      </c>
      <c r="E3883" s="285"/>
      <c r="F3883" s="285"/>
      <c r="G3883" s="284"/>
      <c r="H3883" s="204"/>
      <c r="I3883" s="176">
        <f>I3878</f>
        <v>2.0000899999999999E-3</v>
      </c>
      <c r="J3883" s="204"/>
      <c r="K3883" s="205"/>
      <c r="L3883" s="184"/>
      <c r="M3883" s="197"/>
      <c r="N3883" s="133"/>
      <c r="O3883" s="140">
        <f>O3887+O3888</f>
        <v>5543.4231419999996</v>
      </c>
      <c r="P3883" s="93"/>
      <c r="Q3883" s="93">
        <f t="shared" si="479"/>
        <v>0</v>
      </c>
    </row>
    <row r="3884" spans="1:17" s="94" customFormat="1" x14ac:dyDescent="0.25">
      <c r="A3884" s="276"/>
      <c r="B3884" s="279"/>
      <c r="C3884" s="269" t="s">
        <v>62</v>
      </c>
      <c r="D3884" s="166" t="s">
        <v>41</v>
      </c>
      <c r="E3884" s="193" t="s">
        <v>20</v>
      </c>
      <c r="F3884" s="193" t="s">
        <v>20</v>
      </c>
      <c r="G3884" s="168">
        <f>MROUND(H3884*K3884*I3884/L3884,0.00000001)</f>
        <v>1.1226821</v>
      </c>
      <c r="H3884" s="182">
        <f>H3124</f>
        <v>10665</v>
      </c>
      <c r="I3884" s="176">
        <f t="shared" si="480"/>
        <v>2.0000899999999999E-3</v>
      </c>
      <c r="J3884" s="182"/>
      <c r="K3884" s="184">
        <v>1</v>
      </c>
      <c r="L3884" s="184">
        <f>'норма часов'!$H$15</f>
        <v>19</v>
      </c>
      <c r="M3884" s="178" t="str">
        <f>CONCATENATE(H3884," ",F3884," ","*",I3884,"/",L3884,"чел.")</f>
        <v>10665 м2 *0,00200009/19чел.</v>
      </c>
      <c r="N3884" s="133">
        <f>N3029</f>
        <v>822.31598687294888</v>
      </c>
      <c r="O3884" s="142">
        <f>MROUND(G3884*N3884,0.000001)</f>
        <v>923.19943899999998</v>
      </c>
      <c r="P3884" s="93"/>
      <c r="Q3884" s="93">
        <f t="shared" si="479"/>
        <v>17540.789341</v>
      </c>
    </row>
    <row r="3885" spans="1:17" s="94" customFormat="1" x14ac:dyDescent="0.25">
      <c r="A3885" s="276"/>
      <c r="B3885" s="279"/>
      <c r="C3885" s="269"/>
      <c r="D3885" s="166" t="s">
        <v>41</v>
      </c>
      <c r="E3885" s="193" t="s">
        <v>78</v>
      </c>
      <c r="F3885" s="193" t="s">
        <v>78</v>
      </c>
      <c r="G3885" s="168">
        <f>MROUND(H3885*K3885*I3885/L3885,0.00000001)</f>
        <v>3.3334830000000003E-2</v>
      </c>
      <c r="H3885" s="182">
        <f>H3030</f>
        <v>316.66660000000002</v>
      </c>
      <c r="I3885" s="176">
        <f t="shared" si="480"/>
        <v>2.0000899999999999E-3</v>
      </c>
      <c r="J3885" s="182"/>
      <c r="K3885" s="184">
        <v>1</v>
      </c>
      <c r="L3885" s="184">
        <f>'норма часов'!$H$15</f>
        <v>19</v>
      </c>
      <c r="M3885" s="178" t="str">
        <f>CONCATENATE(H3885," ",F3885," ","*",I3885,"/",L3885,"чел.")</f>
        <v>316,6666 погон.м. *0,00200009/19чел.</v>
      </c>
      <c r="N3885" s="133">
        <f>N3030</f>
        <v>3000.0006315790802</v>
      </c>
      <c r="O3885" s="142">
        <f>MROUND(G3885*N3885,0.000001)</f>
        <v>100.00451099999999</v>
      </c>
      <c r="P3885" s="93"/>
      <c r="Q3885" s="93">
        <f t="shared" si="479"/>
        <v>1900.085709</v>
      </c>
    </row>
    <row r="3886" spans="1:17" s="94" customFormat="1" x14ac:dyDescent="0.25">
      <c r="A3886" s="276"/>
      <c r="B3886" s="279"/>
      <c r="C3886" s="269"/>
      <c r="D3886" s="166" t="s">
        <v>41</v>
      </c>
      <c r="E3886" s="193" t="s">
        <v>48</v>
      </c>
      <c r="F3886" s="193" t="s">
        <v>48</v>
      </c>
      <c r="G3886" s="168">
        <f>MROUND(H3886*K3886*I3886/L3886,0.0000000001)</f>
        <v>9.6635927400000002E-2</v>
      </c>
      <c r="H3886" s="182">
        <f>H3031</f>
        <v>918</v>
      </c>
      <c r="I3886" s="176">
        <f t="shared" si="480"/>
        <v>2.0000899999999999E-3</v>
      </c>
      <c r="J3886" s="182"/>
      <c r="K3886" s="184">
        <v>1</v>
      </c>
      <c r="L3886" s="184">
        <f>'норма часов'!$H$15</f>
        <v>19</v>
      </c>
      <c r="M3886" s="178" t="str">
        <f>CONCATENATE(H3886," ",F3886," ","*",I3886,"/",L3886,"чел.")</f>
        <v>918 шт. *0,00200009/19чел.</v>
      </c>
      <c r="N3886" s="133">
        <f>N3031</f>
        <v>46775.762527233113</v>
      </c>
      <c r="O3886" s="142">
        <f>MROUND(G3886*N3886,0.000001)</f>
        <v>4520.2191919999996</v>
      </c>
      <c r="P3886" s="93"/>
      <c r="Q3886" s="93">
        <f t="shared" si="479"/>
        <v>85884.164647999991</v>
      </c>
    </row>
    <row r="3887" spans="1:17" s="94" customFormat="1" ht="28.5" x14ac:dyDescent="0.25">
      <c r="A3887" s="276"/>
      <c r="B3887" s="279"/>
      <c r="C3887" s="201" t="s">
        <v>252</v>
      </c>
      <c r="D3887" s="166"/>
      <c r="E3887" s="193"/>
      <c r="F3887" s="193"/>
      <c r="G3887" s="168"/>
      <c r="H3887" s="182"/>
      <c r="I3887" s="176"/>
      <c r="J3887" s="182"/>
      <c r="K3887" s="184"/>
      <c r="L3887" s="184"/>
      <c r="M3887" s="178"/>
      <c r="N3887" s="139"/>
      <c r="O3887" s="140">
        <f>SUM(O3884:O3886)</f>
        <v>5543.4231419999996</v>
      </c>
      <c r="P3887" s="93"/>
      <c r="Q3887" s="93">
        <f t="shared" si="479"/>
        <v>0</v>
      </c>
    </row>
    <row r="3888" spans="1:17" s="94" customFormat="1" x14ac:dyDescent="0.25">
      <c r="A3888" s="276"/>
      <c r="B3888" s="279"/>
      <c r="C3888" s="198" t="s">
        <v>63</v>
      </c>
      <c r="D3888" s="166"/>
      <c r="E3888" s="193"/>
      <c r="F3888" s="193"/>
      <c r="G3888" s="168"/>
      <c r="H3888" s="182">
        <f>H3793</f>
        <v>0</v>
      </c>
      <c r="I3888" s="176">
        <f>I3886</f>
        <v>2.0000899999999999E-3</v>
      </c>
      <c r="J3888" s="182"/>
      <c r="K3888" s="184">
        <v>12</v>
      </c>
      <c r="L3888" s="184">
        <f>'норма часов'!$H$15</f>
        <v>19</v>
      </c>
      <c r="M3888" s="178"/>
      <c r="N3888" s="133">
        <f>N3793</f>
        <v>0</v>
      </c>
      <c r="O3888" s="142">
        <f>MROUND(G3888*N3888,0.000001)</f>
        <v>0</v>
      </c>
      <c r="P3888" s="93"/>
      <c r="Q3888" s="93">
        <f t="shared" si="479"/>
        <v>0</v>
      </c>
    </row>
    <row r="3889" spans="1:17" s="94" customFormat="1" x14ac:dyDescent="0.25">
      <c r="A3889" s="276"/>
      <c r="B3889" s="279"/>
      <c r="C3889" s="198"/>
      <c r="D3889" s="283" t="s">
        <v>52</v>
      </c>
      <c r="E3889" s="283"/>
      <c r="F3889" s="283"/>
      <c r="G3889" s="284"/>
      <c r="H3889" s="171"/>
      <c r="I3889" s="176">
        <f t="shared" si="480"/>
        <v>2.0000899999999999E-3</v>
      </c>
      <c r="J3889" s="171"/>
      <c r="K3889" s="177"/>
      <c r="L3889" s="184"/>
      <c r="M3889" s="197"/>
      <c r="N3889" s="133"/>
      <c r="O3889" s="140"/>
      <c r="P3889" s="93"/>
      <c r="Q3889" s="93">
        <f t="shared" si="479"/>
        <v>0</v>
      </c>
    </row>
    <row r="3890" spans="1:17" s="94" customFormat="1" x14ac:dyDescent="0.25">
      <c r="A3890" s="276"/>
      <c r="B3890" s="279"/>
      <c r="C3890" s="198"/>
      <c r="D3890" s="179"/>
      <c r="E3890" s="180"/>
      <c r="F3890" s="181"/>
      <c r="G3890" s="168"/>
      <c r="H3890" s="171"/>
      <c r="I3890" s="176">
        <f t="shared" si="480"/>
        <v>2.0000899999999999E-3</v>
      </c>
      <c r="J3890" s="171"/>
      <c r="K3890" s="177"/>
      <c r="L3890" s="184"/>
      <c r="M3890" s="197"/>
      <c r="N3890" s="133"/>
      <c r="O3890" s="142"/>
      <c r="P3890" s="93"/>
      <c r="Q3890" s="93">
        <f t="shared" si="479"/>
        <v>0</v>
      </c>
    </row>
    <row r="3891" spans="1:17" s="94" customFormat="1" x14ac:dyDescent="0.25">
      <c r="A3891" s="276"/>
      <c r="B3891" s="279"/>
      <c r="C3891" s="267" t="s">
        <v>101</v>
      </c>
      <c r="D3891" s="288" t="s">
        <v>53</v>
      </c>
      <c r="E3891" s="288"/>
      <c r="F3891" s="288"/>
      <c r="G3891" s="289"/>
      <c r="H3891" s="171"/>
      <c r="I3891" s="176">
        <f t="shared" si="480"/>
        <v>2.0000899999999999E-3</v>
      </c>
      <c r="J3891" s="171"/>
      <c r="K3891" s="177"/>
      <c r="L3891" s="184"/>
      <c r="M3891" s="197"/>
      <c r="N3891" s="133"/>
      <c r="O3891" s="140">
        <f>O3892</f>
        <v>40.273769000000001</v>
      </c>
      <c r="P3891" s="93"/>
      <c r="Q3891" s="93">
        <f t="shared" si="479"/>
        <v>0</v>
      </c>
    </row>
    <row r="3892" spans="1:17" s="94" customFormat="1" ht="45" x14ac:dyDescent="0.25">
      <c r="A3892" s="276"/>
      <c r="B3892" s="279"/>
      <c r="C3892" s="268"/>
      <c r="D3892" s="166" t="s">
        <v>286</v>
      </c>
      <c r="E3892" s="180" t="s">
        <v>26</v>
      </c>
      <c r="F3892" s="180" t="s">
        <v>26</v>
      </c>
      <c r="G3892" s="168">
        <f>MROUND(H3892*K3892*I3892/L3892,0.00000001)</f>
        <v>8.8425030000000002E-2</v>
      </c>
      <c r="H3892" s="182">
        <f>$H$3037</f>
        <v>70</v>
      </c>
      <c r="I3892" s="176">
        <f t="shared" si="480"/>
        <v>2.0000899999999999E-3</v>
      </c>
      <c r="J3892" s="182"/>
      <c r="K3892" s="184">
        <v>12</v>
      </c>
      <c r="L3892" s="184">
        <f>'норма часов'!$H$15</f>
        <v>19</v>
      </c>
      <c r="M3892" s="178" t="str">
        <f>CONCATENATE(H3892," ",F3892," ","в мес.","*",K3892,"мес.","*",I3892,"/",L3892,"чел.")</f>
        <v>70 шт в мес.*12мес.*0,00200009/19чел.</v>
      </c>
      <c r="N3892" s="133">
        <f>$N$3037</f>
        <v>455.45666666666642</v>
      </c>
      <c r="O3892" s="142">
        <f>MROUND(G3892*N3892,0.000001)</f>
        <v>40.273769000000001</v>
      </c>
      <c r="P3892" s="93"/>
      <c r="Q3892" s="93">
        <f t="shared" si="479"/>
        <v>765.20161100000007</v>
      </c>
    </row>
    <row r="3893" spans="1:17" s="94" customFormat="1" x14ac:dyDescent="0.25">
      <c r="A3893" s="276"/>
      <c r="B3893" s="279"/>
      <c r="C3893" s="269" t="s">
        <v>102</v>
      </c>
      <c r="D3893" s="288" t="s">
        <v>54</v>
      </c>
      <c r="E3893" s="288"/>
      <c r="F3893" s="288"/>
      <c r="G3893" s="289"/>
      <c r="H3893" s="171"/>
      <c r="I3893" s="176">
        <f>I3891</f>
        <v>2.0000899999999999E-3</v>
      </c>
      <c r="J3893" s="182"/>
      <c r="K3893" s="177"/>
      <c r="L3893" s="184"/>
      <c r="M3893" s="197"/>
      <c r="N3893" s="133"/>
      <c r="O3893" s="140">
        <f>O3894</f>
        <v>13.780235999999999</v>
      </c>
      <c r="P3893" s="93"/>
      <c r="Q3893" s="93">
        <f t="shared" si="479"/>
        <v>0</v>
      </c>
    </row>
    <row r="3894" spans="1:17" s="94" customFormat="1" x14ac:dyDescent="0.25">
      <c r="A3894" s="276"/>
      <c r="B3894" s="279"/>
      <c r="C3894" s="269"/>
      <c r="D3894" s="179" t="s">
        <v>103</v>
      </c>
      <c r="E3894" s="180" t="s">
        <v>26</v>
      </c>
      <c r="F3894" s="180" t="s">
        <v>26</v>
      </c>
      <c r="G3894" s="168">
        <f>MROUND(H3894*K3894*I3894/L3894,0.00000001)</f>
        <v>5.0528600000000002E-3</v>
      </c>
      <c r="H3894" s="182">
        <v>4</v>
      </c>
      <c r="I3894" s="176">
        <f t="shared" si="480"/>
        <v>2.0000899999999999E-3</v>
      </c>
      <c r="J3894" s="182"/>
      <c r="K3894" s="184">
        <v>12</v>
      </c>
      <c r="L3894" s="184">
        <f>'норма часов'!$H$15</f>
        <v>19</v>
      </c>
      <c r="M3894" s="178" t="str">
        <f>CONCATENATE(H3894," ",F3894," ","в мес.","*",K3894,"мес.","*",I3894,"/",L3894,"чел.")</f>
        <v>4 шт в мес.*12мес.*0,00200009/19чел.</v>
      </c>
      <c r="N3894" s="133">
        <f>N3039</f>
        <v>2727.2150000000001</v>
      </c>
      <c r="O3894" s="142">
        <f>MROUND(G3894*N3894,0.000001)</f>
        <v>13.780235999999999</v>
      </c>
      <c r="P3894" s="93"/>
      <c r="Q3894" s="93">
        <f t="shared" si="479"/>
        <v>261.82448399999998</v>
      </c>
    </row>
    <row r="3895" spans="1:17" s="94" customFormat="1" x14ac:dyDescent="0.25">
      <c r="A3895" s="276"/>
      <c r="B3895" s="279"/>
      <c r="C3895" s="198"/>
      <c r="D3895" s="283" t="s">
        <v>55</v>
      </c>
      <c r="E3895" s="283"/>
      <c r="F3895" s="283"/>
      <c r="G3895" s="284"/>
      <c r="H3895" s="171"/>
      <c r="I3895" s="176">
        <f t="shared" si="480"/>
        <v>2.0000899999999999E-3</v>
      </c>
      <c r="J3895" s="171"/>
      <c r="K3895" s="177"/>
      <c r="L3895" s="184"/>
      <c r="M3895" s="197"/>
      <c r="N3895" s="133"/>
      <c r="O3895" s="142"/>
      <c r="P3895" s="93"/>
      <c r="Q3895" s="93">
        <f t="shared" si="479"/>
        <v>0</v>
      </c>
    </row>
    <row r="3896" spans="1:17" s="94" customFormat="1" x14ac:dyDescent="0.25">
      <c r="A3896" s="276"/>
      <c r="B3896" s="279"/>
      <c r="C3896" s="198"/>
      <c r="D3896" s="166"/>
      <c r="E3896" s="96"/>
      <c r="F3896" s="206"/>
      <c r="G3896" s="161"/>
      <c r="H3896" s="171"/>
      <c r="I3896" s="176">
        <f t="shared" si="480"/>
        <v>2.0000899999999999E-3</v>
      </c>
      <c r="J3896" s="171"/>
      <c r="K3896" s="177"/>
      <c r="L3896" s="184"/>
      <c r="M3896" s="197"/>
      <c r="N3896" s="133"/>
      <c r="O3896" s="142"/>
      <c r="P3896" s="93"/>
      <c r="Q3896" s="93">
        <f t="shared" si="479"/>
        <v>0</v>
      </c>
    </row>
    <row r="3897" spans="1:17" s="94" customFormat="1" x14ac:dyDescent="0.25">
      <c r="A3897" s="276"/>
      <c r="B3897" s="279"/>
      <c r="C3897" s="198"/>
      <c r="D3897" s="288" t="s">
        <v>56</v>
      </c>
      <c r="E3897" s="288"/>
      <c r="F3897" s="288"/>
      <c r="G3897" s="289"/>
      <c r="H3897" s="182"/>
      <c r="I3897" s="176">
        <f t="shared" si="480"/>
        <v>2.0000899999999999E-3</v>
      </c>
      <c r="J3897" s="182"/>
      <c r="K3897" s="184"/>
      <c r="L3897" s="184"/>
      <c r="M3897" s="197"/>
      <c r="N3897" s="133"/>
      <c r="O3897" s="140">
        <f>O3905+O3927+O3928+O3943+O3944+O3945+O3948</f>
        <v>8549.8239030000004</v>
      </c>
      <c r="P3897" s="93"/>
      <c r="Q3897" s="93">
        <f t="shared" si="479"/>
        <v>0</v>
      </c>
    </row>
    <row r="3898" spans="1:17" s="94" customFormat="1" ht="45" x14ac:dyDescent="0.25">
      <c r="A3898" s="276"/>
      <c r="B3898" s="279"/>
      <c r="C3898" s="269" t="s">
        <v>64</v>
      </c>
      <c r="D3898" s="166" t="s">
        <v>24</v>
      </c>
      <c r="E3898" s="96" t="s">
        <v>20</v>
      </c>
      <c r="F3898" s="96" t="s">
        <v>209</v>
      </c>
      <c r="G3898" s="168">
        <f>MROUND(H3898*K3898*I3898/L3898,0.000001)</f>
        <v>158.429373</v>
      </c>
      <c r="H3898" s="182">
        <f>H3518</f>
        <v>125417.61000000002</v>
      </c>
      <c r="I3898" s="176">
        <f t="shared" si="480"/>
        <v>2.0000899999999999E-3</v>
      </c>
      <c r="J3898" s="182"/>
      <c r="K3898" s="184">
        <v>12</v>
      </c>
      <c r="L3898" s="184">
        <f>'норма часов'!$H$15</f>
        <v>19</v>
      </c>
      <c r="M3898" s="178" t="str">
        <f>CONCATENATE(H3898," ",F3898," ","в мес.","*",K3898,"мес.","*",I3898,"/",L3898,"чел.")</f>
        <v>125417,61 м2 (обрабатываемая площадь) в мес.*12мес.*0,00200009/19чел.</v>
      </c>
      <c r="N3898" s="133">
        <f>N3043</f>
        <v>1.2568903867115102</v>
      </c>
      <c r="O3898" s="142">
        <f>MROUND(G3898*N3898,0.000001)</f>
        <v>199.128356</v>
      </c>
      <c r="P3898" s="93"/>
      <c r="Q3898" s="93">
        <f t="shared" si="479"/>
        <v>3783.438764</v>
      </c>
    </row>
    <row r="3899" spans="1:17" s="94" customFormat="1" ht="45" x14ac:dyDescent="0.25">
      <c r="A3899" s="276"/>
      <c r="B3899" s="279"/>
      <c r="C3899" s="269"/>
      <c r="D3899" s="166" t="s">
        <v>77</v>
      </c>
      <c r="E3899" s="96" t="s">
        <v>20</v>
      </c>
      <c r="F3899" s="96" t="s">
        <v>209</v>
      </c>
      <c r="G3899" s="168">
        <f>MROUND(H3899*K3899*I3899/L3899,0.000001)</f>
        <v>158.429373</v>
      </c>
      <c r="H3899" s="182">
        <f>H3614</f>
        <v>125417.61000000002</v>
      </c>
      <c r="I3899" s="176">
        <f t="shared" si="480"/>
        <v>2.0000899999999999E-3</v>
      </c>
      <c r="J3899" s="182"/>
      <c r="K3899" s="184">
        <v>12</v>
      </c>
      <c r="L3899" s="184">
        <f>'норма часов'!$H$15</f>
        <v>19</v>
      </c>
      <c r="M3899" s="178" t="str">
        <f>CONCATENATE(H3899," ",F3899," ","в мес.","*",K3899,"мес.","*",I3899,"/",L3899,"чел.")</f>
        <v>125417,61 м2 (обрабатываемая площадь) в мес.*12мес.*0,00200009/19чел.</v>
      </c>
      <c r="N3899" s="133">
        <f>N3044</f>
        <v>1.6600438261155399</v>
      </c>
      <c r="O3899" s="142">
        <f>MROUND(G3899*N3899,0.000001)</f>
        <v>262.99970300000001</v>
      </c>
      <c r="P3899" s="93"/>
      <c r="Q3899" s="93">
        <f t="shared" si="479"/>
        <v>4996.9943570000005</v>
      </c>
    </row>
    <row r="3900" spans="1:17" s="94" customFormat="1" ht="45" x14ac:dyDescent="0.25">
      <c r="A3900" s="276"/>
      <c r="B3900" s="279"/>
      <c r="C3900" s="269"/>
      <c r="D3900" s="166" t="s">
        <v>298</v>
      </c>
      <c r="E3900" s="96" t="s">
        <v>20</v>
      </c>
      <c r="F3900" s="96" t="s">
        <v>209</v>
      </c>
      <c r="G3900" s="168">
        <f>MROUND(H3900*K3900*I3900/L3900,0.00000001)</f>
        <v>158.42937320999999</v>
      </c>
      <c r="H3900" s="182">
        <f>$H$3045</f>
        <v>125417.61000000002</v>
      </c>
      <c r="I3900" s="176">
        <f>I3896</f>
        <v>2.0000899999999999E-3</v>
      </c>
      <c r="J3900" s="182"/>
      <c r="K3900" s="184">
        <v>12</v>
      </c>
      <c r="L3900" s="184">
        <f>'норма часов'!$H$15</f>
        <v>19</v>
      </c>
      <c r="M3900" s="178" t="str">
        <f t="shared" ref="M3900:M3902" si="481">CONCATENATE(H3900," ",F3900," ","в мес.","*",K3900,"мес.","*",I3900,"/",L3900,"чел.")</f>
        <v>125417,61 м2 (обрабатываемая площадь) в мес.*12мес.*0,00200009/19чел.</v>
      </c>
      <c r="N3900" s="133">
        <f>$N$3045</f>
        <v>0.59287278317614256</v>
      </c>
      <c r="O3900" s="142">
        <f t="shared" ref="O3900:O3902" si="482">MROUND(G3900*N3900,0.000001)</f>
        <v>93.928462999999994</v>
      </c>
      <c r="P3900" s="93"/>
      <c r="Q3900" s="93">
        <f t="shared" si="479"/>
        <v>1784.6407969999998</v>
      </c>
    </row>
    <row r="3901" spans="1:17" s="94" customFormat="1" ht="45" x14ac:dyDescent="0.25">
      <c r="A3901" s="276"/>
      <c r="B3901" s="279"/>
      <c r="C3901" s="269"/>
      <c r="D3901" s="166" t="s">
        <v>299</v>
      </c>
      <c r="E3901" s="96" t="s">
        <v>20</v>
      </c>
      <c r="F3901" s="96" t="s">
        <v>209</v>
      </c>
      <c r="G3901" s="168">
        <f>MROUND(H3901*K3901*I3901/L3901,0.00000001)</f>
        <v>316.85874641999999</v>
      </c>
      <c r="H3901" s="182">
        <f>$H$3046</f>
        <v>125417.61000000002</v>
      </c>
      <c r="I3901" s="176">
        <f>I3897</f>
        <v>2.0000899999999999E-3</v>
      </c>
      <c r="J3901" s="182"/>
      <c r="K3901" s="184">
        <v>24</v>
      </c>
      <c r="L3901" s="184">
        <f>'норма часов'!$H$15</f>
        <v>19</v>
      </c>
      <c r="M3901" s="178" t="str">
        <f>CONCATENATE(H3901," ",F3901," ","в год","*",K3901,"  раза в год","*",I3901,"/",L3901,"чел.")</f>
        <v>125417,61 м2 (обрабатываемая площадь) в год*24  раза в год*0,00200009/19чел.</v>
      </c>
      <c r="N3901" s="133">
        <f>$N$3046</f>
        <v>2.4900657458177777</v>
      </c>
      <c r="O3901" s="142">
        <f t="shared" si="482"/>
        <v>788.99911099999997</v>
      </c>
      <c r="P3901" s="93"/>
      <c r="Q3901" s="93">
        <f t="shared" si="479"/>
        <v>14990.983108999999</v>
      </c>
    </row>
    <row r="3902" spans="1:17" s="94" customFormat="1" ht="45" x14ac:dyDescent="0.25">
      <c r="A3902" s="276"/>
      <c r="B3902" s="279"/>
      <c r="C3902" s="269"/>
      <c r="D3902" s="166" t="s">
        <v>300</v>
      </c>
      <c r="E3902" s="96" t="s">
        <v>280</v>
      </c>
      <c r="F3902" s="96" t="s">
        <v>281</v>
      </c>
      <c r="G3902" s="168">
        <f>MROUND(H3902*K3902*I3902/L3902,0.00000001)</f>
        <v>3.2843600000000001E-3</v>
      </c>
      <c r="H3902" s="182">
        <f>$H$3047</f>
        <v>31.200000000000021</v>
      </c>
      <c r="I3902" s="176">
        <f>I3898</f>
        <v>2.0000899999999999E-3</v>
      </c>
      <c r="J3902" s="182"/>
      <c r="K3902" s="184">
        <v>1</v>
      </c>
      <c r="L3902" s="184">
        <f>'норма часов'!$H$15</f>
        <v>19</v>
      </c>
      <c r="M3902" s="178" t="str">
        <f t="shared" si="481"/>
        <v>31,2 га (обрабатываемая площадь) в мес.*1мес.*0,00200009/19чел.</v>
      </c>
      <c r="N3902" s="133">
        <f>$N$3047</f>
        <v>592.87083333333283</v>
      </c>
      <c r="O3902" s="142">
        <f t="shared" si="482"/>
        <v>1.947201</v>
      </c>
      <c r="P3902" s="93"/>
      <c r="Q3902" s="93">
        <f t="shared" si="479"/>
        <v>36.996819000000002</v>
      </c>
    </row>
    <row r="3903" spans="1:17" s="94" customFormat="1" ht="45" x14ac:dyDescent="0.25">
      <c r="A3903" s="276"/>
      <c r="B3903" s="279"/>
      <c r="C3903" s="269"/>
      <c r="D3903" s="166" t="s">
        <v>276</v>
      </c>
      <c r="E3903" s="96" t="s">
        <v>280</v>
      </c>
      <c r="F3903" s="96" t="s">
        <v>281</v>
      </c>
      <c r="G3903" s="168">
        <f>MROUND(H3903*K3903*I3903/L3903,0.00000001)</f>
        <v>3.2843600000000001E-3</v>
      </c>
      <c r="H3903" s="182">
        <f>H3048</f>
        <v>31.200000000000021</v>
      </c>
      <c r="I3903" s="176">
        <f>I3899</f>
        <v>2.0000899999999999E-3</v>
      </c>
      <c r="J3903" s="182"/>
      <c r="K3903" s="184">
        <v>1</v>
      </c>
      <c r="L3903" s="184">
        <f>'норма часов'!$H$15</f>
        <v>19</v>
      </c>
      <c r="M3903" s="178" t="str">
        <f>CONCATENATE(H3903," ",F3903," ","в мес.","*",K3903,"мес.","*",I3903,"/",L3903,"чел.")</f>
        <v>31,2 га (обрабатываемая площадь) в мес.*1мес.*0,00200009/19чел.</v>
      </c>
      <c r="N3903" s="133">
        <f>N3048</f>
        <v>3226.5067307692289</v>
      </c>
      <c r="O3903" s="142">
        <f>MROUND(G3903*N3903,0.000001)</f>
        <v>10.597009999999999</v>
      </c>
      <c r="P3903" s="93"/>
      <c r="Q3903" s="93">
        <f t="shared" si="479"/>
        <v>201.34318999999999</v>
      </c>
    </row>
    <row r="3904" spans="1:17" s="94" customFormat="1" ht="25.5" x14ac:dyDescent="0.25">
      <c r="A3904" s="276"/>
      <c r="B3904" s="279"/>
      <c r="C3904" s="269"/>
      <c r="D3904" s="166" t="s">
        <v>105</v>
      </c>
      <c r="E3904" s="96" t="s">
        <v>106</v>
      </c>
      <c r="F3904" s="206" t="s">
        <v>210</v>
      </c>
      <c r="G3904" s="168">
        <f>MROUND(H3904*K3904*I3904/L3904,0.000001)</f>
        <v>25.439124</v>
      </c>
      <c r="H3904" s="182">
        <f>H3239</f>
        <v>20138.400000000001</v>
      </c>
      <c r="I3904" s="176">
        <f>I3899</f>
        <v>2.0000899999999999E-3</v>
      </c>
      <c r="J3904" s="182"/>
      <c r="K3904" s="184">
        <v>12</v>
      </c>
      <c r="L3904" s="184">
        <f>'норма часов'!$H$15</f>
        <v>19</v>
      </c>
      <c r="M3904" s="178" t="str">
        <f>CONCATENATE(H3904," ",F3904," ","в мес.","*",K3904,"мес.","*",I3904,"/",L3904,"чел.")</f>
        <v>20138,4 кг стираемого белья в мес.*12мес.*0,00200009/19чел.</v>
      </c>
      <c r="N3904" s="133">
        <f>N3239</f>
        <v>77.073464045471994</v>
      </c>
      <c r="O3904" s="142">
        <f>MROUND(G3904*N3904,0.000001)</f>
        <v>1960.6814089999998</v>
      </c>
      <c r="P3904" s="93"/>
      <c r="Q3904" s="93">
        <f t="shared" si="479"/>
        <v>37252.946770999995</v>
      </c>
    </row>
    <row r="3905" spans="1:17" s="94" customFormat="1" ht="28.5" x14ac:dyDescent="0.25">
      <c r="A3905" s="276"/>
      <c r="B3905" s="279"/>
      <c r="C3905" s="201" t="s">
        <v>255</v>
      </c>
      <c r="D3905" s="166"/>
      <c r="E3905" s="96"/>
      <c r="F3905" s="206"/>
      <c r="G3905" s="168"/>
      <c r="H3905" s="182"/>
      <c r="I3905" s="176"/>
      <c r="J3905" s="182"/>
      <c r="K3905" s="184"/>
      <c r="L3905" s="184"/>
      <c r="M3905" s="178"/>
      <c r="N3905" s="139"/>
      <c r="O3905" s="140">
        <f>SUM(O3898:O3904)</f>
        <v>3318.2812529999997</v>
      </c>
      <c r="P3905" s="93"/>
      <c r="Q3905" s="93">
        <f t="shared" si="479"/>
        <v>0</v>
      </c>
    </row>
    <row r="3906" spans="1:17" s="94" customFormat="1" ht="45" x14ac:dyDescent="0.25">
      <c r="A3906" s="276"/>
      <c r="B3906" s="279"/>
      <c r="C3906" s="269" t="s">
        <v>63</v>
      </c>
      <c r="D3906" s="208" t="s">
        <v>301</v>
      </c>
      <c r="E3906" s="96" t="s">
        <v>20</v>
      </c>
      <c r="F3906" s="96" t="s">
        <v>209</v>
      </c>
      <c r="G3906" s="168">
        <f>MROUND(H3906*K3906*I3906/L3906,0.000001)</f>
        <v>0.80191299999999999</v>
      </c>
      <c r="H3906" s="182">
        <f>H3336</f>
        <v>7617.8300000000008</v>
      </c>
      <c r="I3906" s="176">
        <f>I3904</f>
        <v>2.0000899999999999E-3</v>
      </c>
      <c r="J3906" s="182"/>
      <c r="K3906" s="184">
        <v>1</v>
      </c>
      <c r="L3906" s="184">
        <f>'норма часов'!$H$15</f>
        <v>19</v>
      </c>
      <c r="M3906" s="178" t="str">
        <f>CONCATENATE(H3906," ",F3906," ","*",I3906,"/",L3906,"чел.")</f>
        <v>7617,83 м2 (обрабатываемая площадь) *0,00200009/19чел.</v>
      </c>
      <c r="N3906" s="133">
        <f>N3336</f>
        <v>74.831520262331921</v>
      </c>
      <c r="O3906" s="142">
        <f>MROUND(G3906*N3906,0.000001)</f>
        <v>60.008368999999995</v>
      </c>
      <c r="P3906" s="93"/>
      <c r="Q3906" s="93">
        <f t="shared" si="479"/>
        <v>1140.159011</v>
      </c>
    </row>
    <row r="3907" spans="1:17" s="94" customFormat="1" ht="60" x14ac:dyDescent="0.25">
      <c r="A3907" s="276"/>
      <c r="B3907" s="279"/>
      <c r="C3907" s="269"/>
      <c r="D3907" s="166" t="s">
        <v>302</v>
      </c>
      <c r="E3907" s="96" t="s">
        <v>26</v>
      </c>
      <c r="F3907" s="206" t="s">
        <v>26</v>
      </c>
      <c r="G3907" s="168">
        <f>MROUND(H3907*K3907*I3907/L3907,0.000001)</f>
        <v>2.8419999999999999E-3</v>
      </c>
      <c r="H3907" s="182">
        <f>H3527</f>
        <v>27</v>
      </c>
      <c r="I3907" s="176">
        <f t="shared" si="480"/>
        <v>2.0000899999999999E-3</v>
      </c>
      <c r="J3907" s="182"/>
      <c r="K3907" s="184">
        <v>1</v>
      </c>
      <c r="L3907" s="184">
        <f>'норма часов'!$H$15</f>
        <v>19</v>
      </c>
      <c r="M3907" s="178" t="str">
        <f>CONCATENATE(H3907," ",F3907," ","*",I3907,"/",L3907,"чел.")</f>
        <v>27 шт *0,00200009/19чел.</v>
      </c>
      <c r="N3907" s="133">
        <f>N3052</f>
        <v>7114.4748148148165</v>
      </c>
      <c r="O3907" s="142">
        <f>MROUND(G3907*N3907,0.000001)</f>
        <v>20.219336999999999</v>
      </c>
      <c r="P3907" s="93"/>
      <c r="Q3907" s="93">
        <f t="shared" si="479"/>
        <v>384.16740299999998</v>
      </c>
    </row>
    <row r="3908" spans="1:17" s="94" customFormat="1" ht="45" x14ac:dyDescent="0.25">
      <c r="A3908" s="276"/>
      <c r="B3908" s="279"/>
      <c r="C3908" s="269"/>
      <c r="D3908" s="208" t="s">
        <v>30</v>
      </c>
      <c r="E3908" s="96" t="s">
        <v>45</v>
      </c>
      <c r="F3908" s="206" t="s">
        <v>223</v>
      </c>
      <c r="G3908" s="168">
        <f>MROUND(H3908*K3908*I3908/L3908,0.00000001)</f>
        <v>3.0317150000000001E-2</v>
      </c>
      <c r="H3908" s="182">
        <f>H3528</f>
        <v>72</v>
      </c>
      <c r="I3908" s="176">
        <f t="shared" si="480"/>
        <v>2.0000899999999999E-3</v>
      </c>
      <c r="J3908" s="182"/>
      <c r="K3908" s="184">
        <v>4</v>
      </c>
      <c r="L3908" s="184">
        <f>'норма часов'!$H$15</f>
        <v>19</v>
      </c>
      <c r="M3908" s="178" t="str">
        <f>CONCATENATE(H3908," ",F3908," ","в кв.","*",K3908,"кв.","*",I3908,"/",L3908,"чел.")</f>
        <v>72 системы в кв.*4кв.*0,00200009/19чел.</v>
      </c>
      <c r="N3908" s="133">
        <f>N3528</f>
        <v>7541.0103472222254</v>
      </c>
      <c r="O3908" s="142">
        <f>MROUND(G3908*N3908,0.000001)</f>
        <v>228.62194199999999</v>
      </c>
      <c r="P3908" s="93"/>
      <c r="Q3908" s="93">
        <f t="shared" si="479"/>
        <v>4343.816898</v>
      </c>
    </row>
    <row r="3909" spans="1:17" s="94" customFormat="1" ht="60" x14ac:dyDescent="0.25">
      <c r="A3909" s="276"/>
      <c r="B3909" s="279"/>
      <c r="C3909" s="269"/>
      <c r="D3909" s="208" t="s">
        <v>86</v>
      </c>
      <c r="E3909" s="96" t="s">
        <v>45</v>
      </c>
      <c r="F3909" s="206" t="s">
        <v>224</v>
      </c>
      <c r="G3909" s="168">
        <f>MROUND(H3909*K3909*I3909/L3909,0.00000001)</f>
        <v>8.9688249999999997E-2</v>
      </c>
      <c r="H3909" s="182">
        <f>H3719</f>
        <v>71</v>
      </c>
      <c r="I3909" s="176">
        <f t="shared" si="480"/>
        <v>2.0000899999999999E-3</v>
      </c>
      <c r="J3909" s="182"/>
      <c r="K3909" s="184">
        <v>12</v>
      </c>
      <c r="L3909" s="184">
        <f>'норма часов'!$H$15</f>
        <v>19</v>
      </c>
      <c r="M3909" s="178" t="str">
        <f>CONCATENATE(H3909," ",F3909," ","в мес.","*",K3909,"мес.","*",I3909,"/",L3909,"чел.")</f>
        <v>71 систем в мес.*12мес.*0,00200009/19чел.</v>
      </c>
      <c r="N3909" s="133">
        <f>N3719</f>
        <v>6224.8300469483565</v>
      </c>
      <c r="O3909" s="142">
        <f>MROUND(G3909*N3909,0.000001)</f>
        <v>558.29411299999992</v>
      </c>
      <c r="P3909" s="93"/>
      <c r="Q3909" s="93">
        <f t="shared" ref="Q3909:Q3974" si="483">O3909*L3909</f>
        <v>10607.588146999999</v>
      </c>
    </row>
    <row r="3910" spans="1:17" s="94" customFormat="1" ht="31.5" x14ac:dyDescent="0.25">
      <c r="A3910" s="276"/>
      <c r="B3910" s="279"/>
      <c r="C3910" s="269"/>
      <c r="D3910" s="211" t="s">
        <v>303</v>
      </c>
      <c r="E3910" s="96" t="s">
        <v>26</v>
      </c>
      <c r="F3910" s="206" t="s">
        <v>26</v>
      </c>
      <c r="G3910" s="168">
        <f>MROUND(H3910*K3910*I3910/L3910,0.000000001)</f>
        <v>4.2107200000000004E-4</v>
      </c>
      <c r="H3910" s="182">
        <f>H3815</f>
        <v>4</v>
      </c>
      <c r="I3910" s="176">
        <f t="shared" si="480"/>
        <v>2.0000899999999999E-3</v>
      </c>
      <c r="J3910" s="182"/>
      <c r="K3910" s="184">
        <v>1</v>
      </c>
      <c r="L3910" s="184">
        <f>'норма часов'!$H$15</f>
        <v>19</v>
      </c>
      <c r="M3910" s="178" t="str">
        <f>CONCATENATE(H3910," ",F3910," ","*",I3910,"/",L3910,"чел.")</f>
        <v>4 шт *0,00200009/19чел.</v>
      </c>
      <c r="N3910" s="133">
        <f>N3055</f>
        <v>74229.032500000001</v>
      </c>
      <c r="O3910" s="142">
        <f>MROUND(G3910*N3910,0.000001)</f>
        <v>31.255766999999999</v>
      </c>
      <c r="P3910" s="93"/>
      <c r="Q3910" s="93">
        <f t="shared" si="483"/>
        <v>593.85957299999995</v>
      </c>
    </row>
    <row r="3911" spans="1:17" s="94" customFormat="1" ht="30" x14ac:dyDescent="0.25">
      <c r="A3911" s="276"/>
      <c r="B3911" s="279"/>
      <c r="C3911" s="269"/>
      <c r="D3911" s="208" t="s">
        <v>108</v>
      </c>
      <c r="E3911" s="96" t="s">
        <v>26</v>
      </c>
      <c r="F3911" s="206" t="s">
        <v>26</v>
      </c>
      <c r="G3911" s="168">
        <f>MROUND(H3911*K3911*I3911/L3911,0.000000001)</f>
        <v>1.263215E-3</v>
      </c>
      <c r="H3911" s="182">
        <v>1</v>
      </c>
      <c r="I3911" s="176">
        <f t="shared" si="480"/>
        <v>2.0000899999999999E-3</v>
      </c>
      <c r="J3911" s="182"/>
      <c r="K3911" s="184">
        <v>12</v>
      </c>
      <c r="L3911" s="184">
        <f>'норма часов'!$H$15</f>
        <v>19</v>
      </c>
      <c r="M3911" s="178" t="str">
        <f>CONCATENATE(H3911," ",F3911," ","в мес.","*",K3911,"мес.","*",I3911,"/",L3911,"чел.")</f>
        <v>1 шт в мес.*12мес.*0,00200009/19чел.</v>
      </c>
      <c r="N3911" s="133">
        <f>N3056</f>
        <v>3023.6541666666667</v>
      </c>
      <c r="O3911" s="142">
        <f t="shared" ref="O3911:O3926" si="484">MROUND(G3911*N3911,0.000001)</f>
        <v>3.8195249999999996</v>
      </c>
      <c r="P3911" s="93"/>
      <c r="Q3911" s="93">
        <f t="shared" si="483"/>
        <v>72.57097499999999</v>
      </c>
    </row>
    <row r="3912" spans="1:17" s="94" customFormat="1" ht="31.5" x14ac:dyDescent="0.25">
      <c r="A3912" s="276"/>
      <c r="B3912" s="279"/>
      <c r="C3912" s="269"/>
      <c r="D3912" s="211" t="s">
        <v>304</v>
      </c>
      <c r="E3912" s="96" t="s">
        <v>26</v>
      </c>
      <c r="F3912" s="206" t="s">
        <v>26</v>
      </c>
      <c r="G3912" s="168">
        <f>MROUND(H3912*K3912*I3912/L3912,0.00000001)</f>
        <v>7.4740200000000005E-3</v>
      </c>
      <c r="H3912" s="182">
        <f>H3532</f>
        <v>71</v>
      </c>
      <c r="I3912" s="176">
        <f t="shared" si="480"/>
        <v>2.0000899999999999E-3</v>
      </c>
      <c r="J3912" s="182"/>
      <c r="K3912" s="184">
        <v>1</v>
      </c>
      <c r="L3912" s="184">
        <f>'норма часов'!$H$15</f>
        <v>19</v>
      </c>
      <c r="M3912" s="178" t="str">
        <f>CONCATENATE(H3912," ",F3912," ","*",I3912,"/",L3912,"чел.")</f>
        <v>71 шт *0,00200009/19чел.</v>
      </c>
      <c r="N3912" s="133">
        <f>N3532</f>
        <v>948.59014084506896</v>
      </c>
      <c r="O3912" s="142">
        <f t="shared" si="484"/>
        <v>7.0897819999999996</v>
      </c>
      <c r="P3912" s="93"/>
      <c r="Q3912" s="93">
        <f t="shared" si="483"/>
        <v>134.70585799999998</v>
      </c>
    </row>
    <row r="3913" spans="1:17" s="94" customFormat="1" ht="60" x14ac:dyDescent="0.25">
      <c r="A3913" s="276"/>
      <c r="B3913" s="279"/>
      <c r="C3913" s="269"/>
      <c r="D3913" s="208" t="s">
        <v>31</v>
      </c>
      <c r="E3913" s="96" t="s">
        <v>46</v>
      </c>
      <c r="F3913" s="206" t="s">
        <v>26</v>
      </c>
      <c r="G3913" s="168">
        <f>MROUND(H3913*K3913*I3913/L3913,0.0000001)</f>
        <v>9.2636000000000003E-3</v>
      </c>
      <c r="H3913" s="182">
        <f>H3723</f>
        <v>44</v>
      </c>
      <c r="I3913" s="176">
        <f t="shared" si="480"/>
        <v>2.0000899999999999E-3</v>
      </c>
      <c r="J3913" s="182"/>
      <c r="K3913" s="184">
        <v>2</v>
      </c>
      <c r="L3913" s="184">
        <f>'норма часов'!$H$15</f>
        <v>19</v>
      </c>
      <c r="M3913" s="178" t="str">
        <f>CONCATENATE(H3913," ",F3913," ","*",I3913,"/",L3913,"чел.")</f>
        <v>44 шт *0,00200009/19чел.</v>
      </c>
      <c r="N3913" s="133">
        <f>N3723</f>
        <v>5125.3856818181812</v>
      </c>
      <c r="O3913" s="142">
        <f t="shared" si="484"/>
        <v>47.479523</v>
      </c>
      <c r="P3913" s="93"/>
      <c r="Q3913" s="93">
        <f t="shared" si="483"/>
        <v>902.11093700000004</v>
      </c>
    </row>
    <row r="3914" spans="1:17" s="94" customFormat="1" ht="30" x14ac:dyDescent="0.25">
      <c r="A3914" s="276"/>
      <c r="B3914" s="279"/>
      <c r="C3914" s="269"/>
      <c r="D3914" s="208" t="s">
        <v>109</v>
      </c>
      <c r="E3914" s="96" t="s">
        <v>45</v>
      </c>
      <c r="F3914" s="206" t="s">
        <v>211</v>
      </c>
      <c r="G3914" s="168">
        <f>MROUND(H3914*K3914*I3914/L3914,0.00000001)</f>
        <v>2.1054E-4</v>
      </c>
      <c r="H3914" s="182">
        <v>1</v>
      </c>
      <c r="I3914" s="176">
        <f t="shared" si="480"/>
        <v>2.0000899999999999E-3</v>
      </c>
      <c r="J3914" s="182"/>
      <c r="K3914" s="184">
        <v>2</v>
      </c>
      <c r="L3914" s="184">
        <f>'норма часов'!$H$15</f>
        <v>19</v>
      </c>
      <c r="M3914" s="178" t="str">
        <f>CONCATENATE(H3914," ",F3914," ","в мес.","*",K3914,"*",I3914,"/",L3914,"чел.")</f>
        <v>1  система(2 раза в год (зима, лето) в мес.*2*0,00200009/19чел.</v>
      </c>
      <c r="N3914" s="133">
        <f>N3059</f>
        <v>9753.27</v>
      </c>
      <c r="O3914" s="142">
        <f t="shared" si="484"/>
        <v>2.0534529999999998</v>
      </c>
      <c r="P3914" s="93"/>
      <c r="Q3914" s="93">
        <f t="shared" si="483"/>
        <v>39.015606999999996</v>
      </c>
    </row>
    <row r="3915" spans="1:17" s="94" customFormat="1" ht="45" x14ac:dyDescent="0.25">
      <c r="A3915" s="276"/>
      <c r="B3915" s="279"/>
      <c r="C3915" s="269"/>
      <c r="D3915" s="208" t="s">
        <v>110</v>
      </c>
      <c r="E3915" s="96" t="s">
        <v>48</v>
      </c>
      <c r="F3915" s="206" t="s">
        <v>26</v>
      </c>
      <c r="G3915" s="168">
        <f>MROUND(H3915*K3915*I3915/L3915,0.000001)</f>
        <v>3.2629999999999998E-3</v>
      </c>
      <c r="H3915" s="182">
        <f>H3535</f>
        <v>31</v>
      </c>
      <c r="I3915" s="176">
        <f t="shared" si="480"/>
        <v>2.0000899999999999E-3</v>
      </c>
      <c r="J3915" s="182"/>
      <c r="K3915" s="184">
        <v>1</v>
      </c>
      <c r="L3915" s="184">
        <f>'норма часов'!$H$15</f>
        <v>19</v>
      </c>
      <c r="M3915" s="178" t="str">
        <f>CONCATENATE(H3915," ",F3915," ","*",I3915,"/",L3915,"чел.")</f>
        <v>31 шт *0,00200009/19чел.</v>
      </c>
      <c r="N3915" s="133">
        <f>N3060</f>
        <v>13392.040967741937</v>
      </c>
      <c r="O3915" s="142">
        <f t="shared" si="484"/>
        <v>43.698229999999995</v>
      </c>
      <c r="P3915" s="93"/>
      <c r="Q3915" s="93">
        <f t="shared" si="483"/>
        <v>830.26636999999994</v>
      </c>
    </row>
    <row r="3916" spans="1:17" s="94" customFormat="1" x14ac:dyDescent="0.25">
      <c r="A3916" s="276"/>
      <c r="B3916" s="279"/>
      <c r="C3916" s="269"/>
      <c r="D3916" s="208" t="s">
        <v>111</v>
      </c>
      <c r="E3916" s="96" t="s">
        <v>48</v>
      </c>
      <c r="F3916" s="206" t="s">
        <v>26</v>
      </c>
      <c r="G3916" s="168">
        <f>MROUND(H3916*K3916*I3916/L3916,0.000000001)</f>
        <v>3.4738405E-2</v>
      </c>
      <c r="H3916" s="182">
        <f>H3156</f>
        <v>330</v>
      </c>
      <c r="I3916" s="176">
        <f t="shared" si="480"/>
        <v>2.0000899999999999E-3</v>
      </c>
      <c r="J3916" s="182"/>
      <c r="K3916" s="184">
        <v>1</v>
      </c>
      <c r="L3916" s="184">
        <f>'норма часов'!$H$15</f>
        <v>19</v>
      </c>
      <c r="M3916" s="178" t="str">
        <f>CONCATENATE(H3916," ",F3916," ","*",I3916,"/",L3916,"чел.")</f>
        <v>330 шт *0,00200009/19чел.</v>
      </c>
      <c r="N3916" s="133">
        <f>N3061</f>
        <v>17624.491333333328</v>
      </c>
      <c r="O3916" s="142">
        <f t="shared" si="484"/>
        <v>612.24671799999999</v>
      </c>
      <c r="P3916" s="93"/>
      <c r="Q3916" s="93">
        <f t="shared" si="483"/>
        <v>11632.687641999999</v>
      </c>
    </row>
    <row r="3917" spans="1:17" s="94" customFormat="1" ht="45" x14ac:dyDescent="0.25">
      <c r="A3917" s="276"/>
      <c r="B3917" s="279"/>
      <c r="C3917" s="269"/>
      <c r="D3917" s="208" t="s">
        <v>112</v>
      </c>
      <c r="E3917" s="96" t="s">
        <v>20</v>
      </c>
      <c r="F3917" s="96" t="s">
        <v>209</v>
      </c>
      <c r="G3917" s="168">
        <f>MROUND(H3917*K3917*I3917/L3917,0.00000001)</f>
        <v>1.536911E-2</v>
      </c>
      <c r="H3917" s="182">
        <f>H3537</f>
        <v>73</v>
      </c>
      <c r="I3917" s="176">
        <f t="shared" si="480"/>
        <v>2.0000899999999999E-3</v>
      </c>
      <c r="J3917" s="182"/>
      <c r="K3917" s="184">
        <v>2</v>
      </c>
      <c r="L3917" s="184">
        <f>'норма часов'!$H$15</f>
        <v>19</v>
      </c>
      <c r="M3917" s="178" t="str">
        <f>CONCATENATE(H3917," ",F3917," ","*",I3917,"/",L3917,"чел.")</f>
        <v>73 м2 (обрабатываемая площадь) *0,00200009/19чел.</v>
      </c>
      <c r="N3917" s="133">
        <f>N3062</f>
        <v>5928.7278082191779</v>
      </c>
      <c r="O3917" s="142">
        <f t="shared" si="484"/>
        <v>91.11927</v>
      </c>
      <c r="P3917" s="93"/>
      <c r="Q3917" s="93">
        <f t="shared" si="483"/>
        <v>1731.26613</v>
      </c>
    </row>
    <row r="3918" spans="1:17" s="94" customFormat="1" ht="30" x14ac:dyDescent="0.25">
      <c r="A3918" s="276"/>
      <c r="B3918" s="279"/>
      <c r="C3918" s="269"/>
      <c r="D3918" s="208" t="s">
        <v>32</v>
      </c>
      <c r="E3918" s="96" t="s">
        <v>79</v>
      </c>
      <c r="F3918" s="206" t="s">
        <v>212</v>
      </c>
      <c r="G3918" s="168">
        <f>MROUND(H3918*K3918*I3918/L3918,0.00000001)</f>
        <v>7.4740200000000005E-3</v>
      </c>
      <c r="H3918" s="182">
        <f>H3728</f>
        <v>71</v>
      </c>
      <c r="I3918" s="176">
        <f t="shared" si="480"/>
        <v>2.0000899999999999E-3</v>
      </c>
      <c r="J3918" s="182"/>
      <c r="K3918" s="184">
        <v>1</v>
      </c>
      <c r="L3918" s="184">
        <f>'норма часов'!$H$15</f>
        <v>19</v>
      </c>
      <c r="M3918" s="178" t="str">
        <f>CONCATENATE(H3918," ",F3918," ","*",I3918,"/",L3918,"чел.")</f>
        <v>71 замеров(потребность) *0,00200009/19чел.</v>
      </c>
      <c r="N3918" s="133">
        <f>N3063</f>
        <v>12525.485211267594</v>
      </c>
      <c r="O3918" s="142">
        <f t="shared" si="484"/>
        <v>93.615726999999993</v>
      </c>
      <c r="P3918" s="93"/>
      <c r="Q3918" s="93">
        <f t="shared" si="483"/>
        <v>1778.698813</v>
      </c>
    </row>
    <row r="3919" spans="1:17" s="94" customFormat="1" ht="30" x14ac:dyDescent="0.25">
      <c r="A3919" s="276"/>
      <c r="B3919" s="279"/>
      <c r="C3919" s="269"/>
      <c r="D3919" s="208" t="s">
        <v>113</v>
      </c>
      <c r="E3919" s="96" t="s">
        <v>48</v>
      </c>
      <c r="F3919" s="206" t="s">
        <v>26</v>
      </c>
      <c r="G3919" s="168">
        <f>MROUND(H3919*K3919*I3919/L3919,0.00000001)</f>
        <v>4.4212519999999998E-2</v>
      </c>
      <c r="H3919" s="182">
        <f>H3444</f>
        <v>35</v>
      </c>
      <c r="I3919" s="176">
        <f t="shared" si="480"/>
        <v>2.0000899999999999E-3</v>
      </c>
      <c r="J3919" s="182"/>
      <c r="K3919" s="184">
        <v>12</v>
      </c>
      <c r="L3919" s="184">
        <f>'норма часов'!$H$15</f>
        <v>19</v>
      </c>
      <c r="M3919" s="178" t="str">
        <f>CONCATENATE(H3919," ",F3919," ","в мес.","*",K3919,"мес.","*",I3919,"/",L3919,"чел.")</f>
        <v>35 шт в мес.*12мес.*0,00200009/19чел.</v>
      </c>
      <c r="N3919" s="133">
        <f>N3349</f>
        <v>3127.7868809523811</v>
      </c>
      <c r="O3919" s="142">
        <f t="shared" si="484"/>
        <v>138.28734</v>
      </c>
      <c r="P3919" s="93"/>
      <c r="Q3919" s="93">
        <f t="shared" si="483"/>
        <v>2627.45946</v>
      </c>
    </row>
    <row r="3920" spans="1:17" s="94" customFormat="1" x14ac:dyDescent="0.25">
      <c r="A3920" s="276"/>
      <c r="B3920" s="279"/>
      <c r="C3920" s="269"/>
      <c r="D3920" s="166" t="s">
        <v>25</v>
      </c>
      <c r="E3920" s="96" t="s">
        <v>26</v>
      </c>
      <c r="F3920" s="206" t="s">
        <v>26</v>
      </c>
      <c r="G3920" s="168">
        <f>MROUND(H3920*K3920*I3920/L3920,0.000000001)</f>
        <v>6.2739665E-2</v>
      </c>
      <c r="H3920" s="182">
        <f>H3065</f>
        <v>596</v>
      </c>
      <c r="I3920" s="176">
        <f t="shared" si="480"/>
        <v>2.0000899999999999E-3</v>
      </c>
      <c r="J3920" s="182"/>
      <c r="K3920" s="184">
        <v>1</v>
      </c>
      <c r="L3920" s="184">
        <f>'норма часов'!$H$15</f>
        <v>19</v>
      </c>
      <c r="M3920" s="178" t="str">
        <f>CONCATENATE(H3920," ",F3920," ","*",I3920,"/",L3920,"чел.")</f>
        <v>596 шт *0,00200009/19чел.</v>
      </c>
      <c r="N3920" s="133">
        <f>N3065</f>
        <v>434.51181208053686</v>
      </c>
      <c r="O3920" s="142">
        <f t="shared" si="484"/>
        <v>27.261125999999997</v>
      </c>
      <c r="P3920" s="93"/>
      <c r="Q3920" s="93">
        <f t="shared" si="483"/>
        <v>517.96139399999993</v>
      </c>
    </row>
    <row r="3921" spans="1:17" s="94" customFormat="1" ht="30" x14ac:dyDescent="0.25">
      <c r="A3921" s="276"/>
      <c r="B3921" s="279"/>
      <c r="C3921" s="269"/>
      <c r="D3921" s="208" t="s">
        <v>80</v>
      </c>
      <c r="E3921" s="96" t="s">
        <v>81</v>
      </c>
      <c r="F3921" s="206" t="s">
        <v>213</v>
      </c>
      <c r="G3921" s="168">
        <f>MROUND(H3921*K3921*I3921/L3921,0.00000001)</f>
        <v>7.4740200000000005E-3</v>
      </c>
      <c r="H3921" s="182">
        <f>H3351</f>
        <v>71</v>
      </c>
      <c r="I3921" s="176">
        <f>I3919</f>
        <v>2.0000899999999999E-3</v>
      </c>
      <c r="J3921" s="182"/>
      <c r="K3921" s="184">
        <v>1</v>
      </c>
      <c r="L3921" s="184">
        <f>'норма часов'!$H$15</f>
        <v>19</v>
      </c>
      <c r="M3921" s="178" t="str">
        <f>CONCATENATE(H3921," ",F3921," ","*",I3921,"/",L3921,"чел.")</f>
        <v>71 отключений(потребность) *0,00200009/19чел.</v>
      </c>
      <c r="N3921" s="133">
        <f>N3066</f>
        <v>5335.8598591549217</v>
      </c>
      <c r="O3921" s="142">
        <f t="shared" si="484"/>
        <v>39.880322999999997</v>
      </c>
      <c r="P3921" s="93"/>
      <c r="Q3921" s="93">
        <f t="shared" si="483"/>
        <v>757.72613699999999</v>
      </c>
    </row>
    <row r="3922" spans="1:17" s="94" customFormat="1" ht="47.25" x14ac:dyDescent="0.25">
      <c r="A3922" s="276"/>
      <c r="B3922" s="279"/>
      <c r="C3922" s="269"/>
      <c r="D3922" s="211" t="s">
        <v>305</v>
      </c>
      <c r="E3922" s="96" t="s">
        <v>28</v>
      </c>
      <c r="F3922" s="206" t="s">
        <v>312</v>
      </c>
      <c r="G3922" s="168">
        <f>MROUND(H3922*K3922*I3922/L3922,0.00000001)</f>
        <v>1.4948040000000001E-2</v>
      </c>
      <c r="H3922" s="182">
        <f>H3067</f>
        <v>71</v>
      </c>
      <c r="I3922" s="176">
        <f>I3920</f>
        <v>2.0000899999999999E-3</v>
      </c>
      <c r="J3922" s="182"/>
      <c r="K3922" s="184">
        <v>2</v>
      </c>
      <c r="L3922" s="184">
        <f>'норма часов'!$H$15</f>
        <v>19</v>
      </c>
      <c r="M3922" s="178" t="str">
        <f>CONCATENATE(H3922," ",F3922," ","*",I3922,"/",L3922,"чел.")</f>
        <v>71 устройство *0,00200009/19чел.</v>
      </c>
      <c r="N3922" s="133">
        <f>N3067</f>
        <v>2964.3649999999984</v>
      </c>
      <c r="O3922" s="142">
        <f t="shared" si="484"/>
        <v>44.311447000000001</v>
      </c>
      <c r="P3922" s="93"/>
      <c r="Q3922" s="93">
        <f t="shared" si="483"/>
        <v>841.91749300000004</v>
      </c>
    </row>
    <row r="3923" spans="1:17" s="94" customFormat="1" ht="32.25" customHeight="1" x14ac:dyDescent="0.25">
      <c r="A3923" s="276"/>
      <c r="B3923" s="279"/>
      <c r="C3923" s="269"/>
      <c r="D3923" s="211" t="s">
        <v>306</v>
      </c>
      <c r="E3923" s="96" t="s">
        <v>26</v>
      </c>
      <c r="F3923" s="206" t="s">
        <v>26</v>
      </c>
      <c r="G3923" s="168">
        <f>MROUND(H3923*K3923*I3923/L3923,0.0000000001)</f>
        <v>7.4740205000000002E-3</v>
      </c>
      <c r="H3923" s="182">
        <f>H3068</f>
        <v>71</v>
      </c>
      <c r="I3923" s="176">
        <f>I3921</f>
        <v>2.0000899999999999E-3</v>
      </c>
      <c r="J3923" s="182"/>
      <c r="K3923" s="184">
        <v>1</v>
      </c>
      <c r="L3923" s="184">
        <f>'норма часов'!$H$15</f>
        <v>19</v>
      </c>
      <c r="M3923" s="178" t="str">
        <f>CONCATENATE(H3923," ",F3923," ","*",I3923,"/",L3923,"чел.")</f>
        <v>71 шт *0,00200009/19чел.</v>
      </c>
      <c r="N3923" s="133">
        <f>N3068</f>
        <v>6640.1699999999964</v>
      </c>
      <c r="O3923" s="142">
        <f t="shared" si="484"/>
        <v>49.628766999999996</v>
      </c>
      <c r="P3923" s="93"/>
      <c r="Q3923" s="93">
        <f t="shared" si="483"/>
        <v>942.94657299999994</v>
      </c>
    </row>
    <row r="3924" spans="1:17" s="94" customFormat="1" ht="31.5" x14ac:dyDescent="0.25">
      <c r="A3924" s="276"/>
      <c r="B3924" s="279"/>
      <c r="C3924" s="269"/>
      <c r="D3924" s="209" t="s">
        <v>307</v>
      </c>
      <c r="E3924" s="96" t="s">
        <v>26</v>
      </c>
      <c r="F3924" s="206" t="s">
        <v>26</v>
      </c>
      <c r="G3924" s="168">
        <f>MROUND(H3924*K3924*I3924/L3924,0.00000001)</f>
        <v>7.4740200000000005E-3</v>
      </c>
      <c r="H3924" s="182">
        <f>$H$1605</f>
        <v>71</v>
      </c>
      <c r="I3924" s="176">
        <f>I3919</f>
        <v>2.0000899999999999E-3</v>
      </c>
      <c r="J3924" s="182"/>
      <c r="K3924" s="184">
        <v>1</v>
      </c>
      <c r="L3924" s="184">
        <f>'норма часов'!$H$15</f>
        <v>19</v>
      </c>
      <c r="M3924" s="178" t="str">
        <f>CONCATENATE(H3924," ",F3924," ","в мес.","*",K3924,"мес.","*",I3924,"/",L3924,"чел.")</f>
        <v>71 шт в мес.*1мес.*0,00200009/19чел.</v>
      </c>
      <c r="N3924" s="133">
        <f>$N$3069</f>
        <v>11976.029859154949</v>
      </c>
      <c r="O3924" s="142">
        <f t="shared" si="484"/>
        <v>89.509086999999994</v>
      </c>
      <c r="P3924" s="93"/>
      <c r="Q3924" s="93">
        <f t="shared" si="483"/>
        <v>1700.6726529999999</v>
      </c>
    </row>
    <row r="3925" spans="1:17" s="94" customFormat="1" ht="63" x14ac:dyDescent="0.25">
      <c r="A3925" s="276"/>
      <c r="B3925" s="279"/>
      <c r="C3925" s="269"/>
      <c r="D3925" s="211" t="s">
        <v>308</v>
      </c>
      <c r="E3925" s="96" t="s">
        <v>26</v>
      </c>
      <c r="F3925" s="206" t="s">
        <v>26</v>
      </c>
      <c r="G3925" s="168">
        <f>MROUND(H3925*K3925*I3925/L3925,0.00000001)</f>
        <v>1.0527E-4</v>
      </c>
      <c r="H3925" s="182">
        <f>$H$3070</f>
        <v>1</v>
      </c>
      <c r="I3925" s="176">
        <f>I3920</f>
        <v>2.0000899999999999E-3</v>
      </c>
      <c r="J3925" s="182"/>
      <c r="K3925" s="184">
        <v>1</v>
      </c>
      <c r="L3925" s="184">
        <f>'норма часов'!$H$15</f>
        <v>19</v>
      </c>
      <c r="M3925" s="178" t="str">
        <f>CONCATENATE(H3925," ",F3925," ","в год","*",K3925," раз в год","*",I3925,"/",L3925,"чел.")</f>
        <v>1 шт в год*1 раз в год*0,00200009/19чел.</v>
      </c>
      <c r="N3925" s="133">
        <f>$N$3070</f>
        <v>35572.370000000003</v>
      </c>
      <c r="O3925" s="142">
        <f t="shared" si="484"/>
        <v>3.7447029999999999</v>
      </c>
      <c r="P3925" s="93"/>
      <c r="Q3925" s="93">
        <f t="shared" si="483"/>
        <v>71.149356999999995</v>
      </c>
    </row>
    <row r="3926" spans="1:17" s="94" customFormat="1" ht="45" x14ac:dyDescent="0.25">
      <c r="A3926" s="276"/>
      <c r="B3926" s="279"/>
      <c r="C3926" s="269"/>
      <c r="D3926" s="208" t="s">
        <v>33</v>
      </c>
      <c r="E3926" s="96" t="s">
        <v>28</v>
      </c>
      <c r="F3926" s="206" t="s">
        <v>26</v>
      </c>
      <c r="G3926" s="168">
        <f>MROUND(H3926*K3926*I3926/L3926,0.00000001)</f>
        <v>8.9688249999999997E-2</v>
      </c>
      <c r="H3926" s="182">
        <f>H3546</f>
        <v>71</v>
      </c>
      <c r="I3926" s="176">
        <f>I3922</f>
        <v>2.0000899999999999E-3</v>
      </c>
      <c r="J3926" s="182"/>
      <c r="K3926" s="184">
        <v>12</v>
      </c>
      <c r="L3926" s="184">
        <f>'норма часов'!$H$15</f>
        <v>19</v>
      </c>
      <c r="M3926" s="178" t="str">
        <f>CONCATENATE(H3926," ",F3926," ","в мес.","*",K3926,"мес.","*",I3926,"/",L3926,"чел.")</f>
        <v>71 шт в мес.*12мес.*0,00200009/19чел.</v>
      </c>
      <c r="N3926" s="133">
        <f>N3546</f>
        <v>2608.6424999999977</v>
      </c>
      <c r="O3926" s="142">
        <f t="shared" si="484"/>
        <v>233.96458099999998</v>
      </c>
      <c r="P3926" s="93"/>
      <c r="Q3926" s="93">
        <f t="shared" si="483"/>
        <v>4445.3270389999998</v>
      </c>
    </row>
    <row r="3927" spans="1:17" s="94" customFormat="1" ht="28.5" x14ac:dyDescent="0.25">
      <c r="A3927" s="276"/>
      <c r="B3927" s="279"/>
      <c r="C3927" s="201" t="s">
        <v>256</v>
      </c>
      <c r="D3927" s="208"/>
      <c r="E3927" s="96"/>
      <c r="F3927" s="206"/>
      <c r="G3927" s="168"/>
      <c r="H3927" s="182"/>
      <c r="I3927" s="176"/>
      <c r="J3927" s="182"/>
      <c r="K3927" s="184"/>
      <c r="L3927" s="184"/>
      <c r="M3927" s="178"/>
      <c r="N3927" s="139"/>
      <c r="O3927" s="140">
        <f>SUM(O3906:O3926)</f>
        <v>2426.1091299999998</v>
      </c>
      <c r="P3927" s="93"/>
      <c r="Q3927" s="93">
        <f t="shared" si="483"/>
        <v>0</v>
      </c>
    </row>
    <row r="3928" spans="1:17" s="94" customFormat="1" x14ac:dyDescent="0.25">
      <c r="A3928" s="276"/>
      <c r="B3928" s="279"/>
      <c r="C3928" s="198" t="s">
        <v>65</v>
      </c>
      <c r="D3928" s="208" t="s">
        <v>115</v>
      </c>
      <c r="E3928" s="96" t="s">
        <v>116</v>
      </c>
      <c r="F3928" s="206" t="s">
        <v>214</v>
      </c>
      <c r="G3928" s="168">
        <f>MROUND(H3928*K3928*I3928/L3928,0.0000000001)</f>
        <v>7.4740205000000002E-3</v>
      </c>
      <c r="H3928" s="182">
        <f>H3073</f>
        <v>71</v>
      </c>
      <c r="I3928" s="176">
        <f>I3926</f>
        <v>2.0000899999999999E-3</v>
      </c>
      <c r="J3928" s="182"/>
      <c r="K3928" s="184">
        <v>1</v>
      </c>
      <c r="L3928" s="184">
        <f>'норма часов'!$H$15</f>
        <v>19</v>
      </c>
      <c r="M3928" s="178" t="str">
        <f>CONCATENATE(H3928," ",F3928," ","*",I3928,"/",L3928,"чел.")</f>
        <v>71 учреждений *0,00200009/19чел.</v>
      </c>
      <c r="N3928" s="133">
        <f>N3073</f>
        <v>61698.591549295772</v>
      </c>
      <c r="O3928" s="142">
        <f t="shared" ref="O3928:O3933" si="485">MROUND(G3928*N3928,0.000001)</f>
        <v>461.13653799999997</v>
      </c>
      <c r="P3928" s="93"/>
      <c r="Q3928" s="93">
        <f t="shared" si="483"/>
        <v>8761.5942219999997</v>
      </c>
    </row>
    <row r="3929" spans="1:17" s="94" customFormat="1" x14ac:dyDescent="0.25">
      <c r="A3929" s="276"/>
      <c r="B3929" s="279"/>
      <c r="C3929" s="269" t="s">
        <v>66</v>
      </c>
      <c r="D3929" s="208" t="s">
        <v>34</v>
      </c>
      <c r="E3929" s="96" t="s">
        <v>47</v>
      </c>
      <c r="F3929" s="206" t="s">
        <v>215</v>
      </c>
      <c r="G3929" s="168">
        <f t="shared" ref="G3929:G3935" si="486">MROUND(H3929*K3929*I3929/L3929,0.00000001)</f>
        <v>8.9688249999999997E-2</v>
      </c>
      <c r="H3929" s="182">
        <f>H3074</f>
        <v>71</v>
      </c>
      <c r="I3929" s="176">
        <f t="shared" si="480"/>
        <v>2.0000899999999999E-3</v>
      </c>
      <c r="J3929" s="182"/>
      <c r="K3929" s="184">
        <v>12</v>
      </c>
      <c r="L3929" s="184">
        <f>'норма часов'!$H$15</f>
        <v>19</v>
      </c>
      <c r="M3929" s="178" t="str">
        <f>CONCATENATE(H3929," ",F3929," ","в мес.","*",K3929,"мес.","*",I3929,"/",L3929,"чел.")</f>
        <v>71 зданий в мес.*12мес.*0,00200009/19чел.</v>
      </c>
      <c r="N3929" s="133">
        <f>N3074</f>
        <v>5107.0066549295807</v>
      </c>
      <c r="O3929" s="142">
        <f t="shared" si="485"/>
        <v>458.03848999999997</v>
      </c>
      <c r="P3929" s="93"/>
      <c r="Q3929" s="93">
        <f t="shared" si="483"/>
        <v>8702.7313099999992</v>
      </c>
    </row>
    <row r="3930" spans="1:17" s="94" customFormat="1" x14ac:dyDescent="0.25">
      <c r="A3930" s="276"/>
      <c r="B3930" s="279"/>
      <c r="C3930" s="269"/>
      <c r="D3930" s="208" t="s">
        <v>117</v>
      </c>
      <c r="E3930" s="96" t="s">
        <v>19</v>
      </c>
      <c r="F3930" s="206" t="s">
        <v>216</v>
      </c>
      <c r="G3930" s="168">
        <f t="shared" si="486"/>
        <v>0.26190652000000003</v>
      </c>
      <c r="H3930" s="182">
        <f>H3075</f>
        <v>2488</v>
      </c>
      <c r="I3930" s="176">
        <f t="shared" si="480"/>
        <v>2.0000899999999999E-3</v>
      </c>
      <c r="J3930" s="182"/>
      <c r="K3930" s="184">
        <v>1</v>
      </c>
      <c r="L3930" s="184">
        <f>'норма часов'!$H$15</f>
        <v>19</v>
      </c>
      <c r="M3930" s="178" t="str">
        <f>CONCATENATE(H3930," ",F3930," ","*",I3930,"/",L3930,"чел.")</f>
        <v>2488 чел. в год *0,00200009/19чел.</v>
      </c>
      <c r="N3930" s="133">
        <f>N3075</f>
        <v>2015.7675361736331</v>
      </c>
      <c r="O3930" s="142">
        <f t="shared" si="485"/>
        <v>527.94266099999993</v>
      </c>
      <c r="P3930" s="93"/>
      <c r="Q3930" s="93">
        <f t="shared" si="483"/>
        <v>10030.910558999998</v>
      </c>
    </row>
    <row r="3931" spans="1:17" s="94" customFormat="1" ht="30" x14ac:dyDescent="0.25">
      <c r="A3931" s="276"/>
      <c r="B3931" s="279"/>
      <c r="C3931" s="269"/>
      <c r="D3931" s="208" t="s">
        <v>39</v>
      </c>
      <c r="E3931" s="96" t="s">
        <v>44</v>
      </c>
      <c r="F3931" s="206" t="s">
        <v>217</v>
      </c>
      <c r="G3931" s="168">
        <f t="shared" si="486"/>
        <v>7.3687500000000003E-3</v>
      </c>
      <c r="H3931" s="182">
        <f>H3361</f>
        <v>70</v>
      </c>
      <c r="I3931" s="176">
        <f t="shared" ref="I3931:I3947" si="487">I3930</f>
        <v>2.0000899999999999E-3</v>
      </c>
      <c r="J3931" s="182"/>
      <c r="K3931" s="184">
        <v>1</v>
      </c>
      <c r="L3931" s="184">
        <f>'норма часов'!$H$15</f>
        <v>19</v>
      </c>
      <c r="M3931" s="178" t="str">
        <f>CONCATENATE(H3931," ",F3931," (по 1 ЭЦП на 1 учреждение. Срок сертификата ЭЦП 1 год) ","*",I3931,"/",L3931,"чел.")</f>
        <v>70 ЭЦП (по 1 ЭЦП на 1 учреждение. Срок сертификата ЭЦП 1 год) *0,00200009/19чел.</v>
      </c>
      <c r="N3931" s="133">
        <f>N3076</f>
        <v>8423.5399999999972</v>
      </c>
      <c r="O3931" s="142">
        <f t="shared" si="485"/>
        <v>62.070959999999999</v>
      </c>
      <c r="P3931" s="93"/>
      <c r="Q3931" s="93">
        <f t="shared" si="483"/>
        <v>1179.34824</v>
      </c>
    </row>
    <row r="3932" spans="1:17" s="94" customFormat="1" ht="30" x14ac:dyDescent="0.25">
      <c r="A3932" s="276"/>
      <c r="B3932" s="279"/>
      <c r="C3932" s="269"/>
      <c r="D3932" s="208" t="s">
        <v>37</v>
      </c>
      <c r="E3932" s="96" t="s">
        <v>42</v>
      </c>
      <c r="F3932" s="206" t="s">
        <v>218</v>
      </c>
      <c r="G3932" s="168">
        <f t="shared" si="486"/>
        <v>7.3687500000000003E-3</v>
      </c>
      <c r="H3932" s="182">
        <f>H3362</f>
        <v>70</v>
      </c>
      <c r="I3932" s="176">
        <f t="shared" si="487"/>
        <v>2.0000899999999999E-3</v>
      </c>
      <c r="J3932" s="182"/>
      <c r="K3932" s="184">
        <v>1</v>
      </c>
      <c r="L3932" s="184">
        <f>'норма часов'!$H$15</f>
        <v>19</v>
      </c>
      <c r="M3932" s="178" t="str">
        <f>CONCATENATE(H3932," ",F3932," (по 1 отчету на 1 учреждение) ","*",I3932,"/",L3932,"чел.")</f>
        <v>70 отчетов (по 1 отчету на 1 учреждение) *0,00200009/19чел.</v>
      </c>
      <c r="N3932" s="133">
        <f>N3457</f>
        <v>7114.4699999999866</v>
      </c>
      <c r="O3932" s="142">
        <f t="shared" si="485"/>
        <v>52.424751000000001</v>
      </c>
      <c r="P3932" s="93"/>
      <c r="Q3932" s="93">
        <f t="shared" si="483"/>
        <v>996.07026900000005</v>
      </c>
    </row>
    <row r="3933" spans="1:17" s="94" customFormat="1" ht="30" x14ac:dyDescent="0.25">
      <c r="A3933" s="276"/>
      <c r="B3933" s="279"/>
      <c r="C3933" s="269"/>
      <c r="D3933" s="208" t="s">
        <v>38</v>
      </c>
      <c r="E3933" s="96" t="s">
        <v>43</v>
      </c>
      <c r="F3933" s="206" t="s">
        <v>219</v>
      </c>
      <c r="G3933" s="168">
        <f t="shared" si="486"/>
        <v>3.8528050000000001E-2</v>
      </c>
      <c r="H3933" s="182">
        <f>H3363</f>
        <v>366</v>
      </c>
      <c r="I3933" s="176">
        <f t="shared" si="487"/>
        <v>2.0000899999999999E-3</v>
      </c>
      <c r="J3933" s="182"/>
      <c r="K3933" s="184">
        <v>1</v>
      </c>
      <c r="L3933" s="184">
        <f>'норма часов'!$H$15</f>
        <v>19</v>
      </c>
      <c r="M3933" s="178" t="str">
        <f>CONCATENATE(H3933," ",F3933," (заявленная потребность руководителями учреждений) ","*",I3933,"/",L3933,"чел.")</f>
        <v>366 мест (заявленная потребность руководителями учреждений) *0,00200009/19чел.</v>
      </c>
      <c r="N3933" s="133">
        <f>N3078</f>
        <v>1185.7457103825129</v>
      </c>
      <c r="O3933" s="142">
        <f t="shared" si="485"/>
        <v>45.684469999999997</v>
      </c>
      <c r="P3933" s="93"/>
      <c r="Q3933" s="93">
        <f t="shared" si="483"/>
        <v>868.00492999999994</v>
      </c>
    </row>
    <row r="3934" spans="1:17" s="94" customFormat="1" x14ac:dyDescent="0.25">
      <c r="A3934" s="276"/>
      <c r="B3934" s="279"/>
      <c r="C3934" s="269"/>
      <c r="D3934" s="208" t="s">
        <v>118</v>
      </c>
      <c r="E3934" s="96" t="s">
        <v>19</v>
      </c>
      <c r="F3934" s="206" t="s">
        <v>19</v>
      </c>
      <c r="G3934" s="168">
        <f t="shared" si="486"/>
        <v>0.26190652000000003</v>
      </c>
      <c r="H3934" s="182">
        <f>H3839</f>
        <v>2488</v>
      </c>
      <c r="I3934" s="176">
        <f t="shared" si="487"/>
        <v>2.0000899999999999E-3</v>
      </c>
      <c r="J3934" s="182"/>
      <c r="K3934" s="184">
        <v>1</v>
      </c>
      <c r="L3934" s="184">
        <f>'норма часов'!$H$15</f>
        <v>19</v>
      </c>
      <c r="M3934" s="178" t="str">
        <f>CONCATENATE(H3934," ",F3934," ","*",I3934,"/",L3934,"чел.")</f>
        <v>2488 чел. *0,00200009/19чел.</v>
      </c>
      <c r="N3934" s="133">
        <f>N3079</f>
        <v>533.58550241157548</v>
      </c>
      <c r="O3934" s="142">
        <f>MROUND(G3934*N3934,0.000001)</f>
        <v>139.74952199999998</v>
      </c>
      <c r="P3934" s="93"/>
      <c r="Q3934" s="93">
        <f t="shared" si="483"/>
        <v>2655.2409179999995</v>
      </c>
    </row>
    <row r="3935" spans="1:17" s="94" customFormat="1" ht="30" x14ac:dyDescent="0.25">
      <c r="A3935" s="276"/>
      <c r="B3935" s="279"/>
      <c r="C3935" s="269"/>
      <c r="D3935" s="208" t="s">
        <v>35</v>
      </c>
      <c r="E3935" s="96" t="s">
        <v>19</v>
      </c>
      <c r="F3935" s="206" t="s">
        <v>19</v>
      </c>
      <c r="G3935" s="168">
        <f t="shared" si="486"/>
        <v>1.915876E-2</v>
      </c>
      <c r="H3935" s="182">
        <f>H3365</f>
        <v>182</v>
      </c>
      <c r="I3935" s="176">
        <f t="shared" si="487"/>
        <v>2.0000899999999999E-3</v>
      </c>
      <c r="J3935" s="182"/>
      <c r="K3935" s="184">
        <v>1</v>
      </c>
      <c r="L3935" s="184">
        <f>'норма часов'!$H$15</f>
        <v>19</v>
      </c>
      <c r="M3935" s="178" t="str">
        <f>CONCATENATE(H3935," ",F3935," (заявленная потребность руководителями учреждений) ","*",I3935,"/",L3935,"чел.")</f>
        <v>182 чел. (заявленная потребность руководителями учреждений) *0,00200009/19чел.</v>
      </c>
      <c r="N3935" s="133">
        <f>N3080</f>
        <v>830.02208791208784</v>
      </c>
      <c r="O3935" s="142">
        <f t="shared" ref="O3935:O3942" si="488">MROUND(G3935*N3935,0.000001)</f>
        <v>15.902194</v>
      </c>
      <c r="P3935" s="93"/>
      <c r="Q3935" s="93">
        <f t="shared" si="483"/>
        <v>302.14168599999999</v>
      </c>
    </row>
    <row r="3936" spans="1:17" s="94" customFormat="1" ht="30" x14ac:dyDescent="0.25">
      <c r="A3936" s="276"/>
      <c r="B3936" s="279"/>
      <c r="C3936" s="269"/>
      <c r="D3936" s="208" t="s">
        <v>36</v>
      </c>
      <c r="E3936" s="96" t="s">
        <v>19</v>
      </c>
      <c r="F3936" s="206" t="s">
        <v>19</v>
      </c>
      <c r="G3936" s="168">
        <f>MROUND(H3936*K3936*I3936/L3936,0.00000001)</f>
        <v>1.6105990000000001E-2</v>
      </c>
      <c r="H3936" s="182">
        <f>H3366</f>
        <v>153</v>
      </c>
      <c r="I3936" s="176">
        <f t="shared" si="487"/>
        <v>2.0000899999999999E-3</v>
      </c>
      <c r="J3936" s="182"/>
      <c r="K3936" s="184">
        <v>1</v>
      </c>
      <c r="L3936" s="184">
        <f>'норма часов'!$H$15</f>
        <v>19</v>
      </c>
      <c r="M3936" s="178" t="str">
        <f>CONCATENATE(H3936," ",F3936," (заявленная потребность руководителями учреждений) ","*",I3936,"/",L3936,"чел.")</f>
        <v>153 чел. (заявленная потребность руководителями учреждений) *0,00200009/19чел.</v>
      </c>
      <c r="N3936" s="133">
        <f>N3081</f>
        <v>1778.6194771241812</v>
      </c>
      <c r="O3936" s="142">
        <f t="shared" si="488"/>
        <v>28.646428</v>
      </c>
      <c r="P3936" s="93"/>
      <c r="Q3936" s="93">
        <f t="shared" si="483"/>
        <v>544.28213200000005</v>
      </c>
    </row>
    <row r="3937" spans="1:17" s="94" customFormat="1" ht="30" x14ac:dyDescent="0.25">
      <c r="A3937" s="276"/>
      <c r="B3937" s="279"/>
      <c r="C3937" s="269"/>
      <c r="D3937" s="208" t="s">
        <v>119</v>
      </c>
      <c r="E3937" s="96" t="s">
        <v>19</v>
      </c>
      <c r="F3937" s="206" t="s">
        <v>19</v>
      </c>
      <c r="G3937" s="168">
        <f>MROUND(H3937*K3937*I3937/L3937,0.000001)</f>
        <v>1.2105999999999999E-2</v>
      </c>
      <c r="H3937" s="182">
        <f>H3367</f>
        <v>115</v>
      </c>
      <c r="I3937" s="176">
        <f t="shared" si="487"/>
        <v>2.0000899999999999E-3</v>
      </c>
      <c r="J3937" s="182"/>
      <c r="K3937" s="184">
        <v>1</v>
      </c>
      <c r="L3937" s="184">
        <f>'норма часов'!$H$15</f>
        <v>19</v>
      </c>
      <c r="M3937" s="178" t="str">
        <f>CONCATENATE(H3937," ",F3937," (заявленная потребность руководителями учреждений) ","*",I3937,"/",L3937,"чел.")</f>
        <v>115 чел. (заявленная потребность руководителями учреждений) *0,00200009/19чел.</v>
      </c>
      <c r="N3937" s="133">
        <f>N3082</f>
        <v>3794.3864347826106</v>
      </c>
      <c r="O3937" s="142">
        <f t="shared" si="488"/>
        <v>45.934841999999996</v>
      </c>
      <c r="P3937" s="93"/>
      <c r="Q3937" s="93">
        <f t="shared" si="483"/>
        <v>872.76199799999995</v>
      </c>
    </row>
    <row r="3938" spans="1:17" s="94" customFormat="1" ht="31.5" x14ac:dyDescent="0.25">
      <c r="A3938" s="276"/>
      <c r="B3938" s="279"/>
      <c r="C3938" s="269"/>
      <c r="D3938" s="211" t="s">
        <v>309</v>
      </c>
      <c r="E3938" s="96" t="s">
        <v>19</v>
      </c>
      <c r="F3938" s="206" t="s">
        <v>19</v>
      </c>
      <c r="G3938" s="168">
        <f>MROUND(H3938*K3938*I3938/L3938,0.000001)</f>
        <v>0.261907</v>
      </c>
      <c r="H3938" s="182">
        <f>H3368</f>
        <v>2488</v>
      </c>
      <c r="I3938" s="176">
        <f t="shared" si="487"/>
        <v>2.0000899999999999E-3</v>
      </c>
      <c r="J3938" s="182"/>
      <c r="K3938" s="184">
        <v>1</v>
      </c>
      <c r="L3938" s="184">
        <f>'норма часов'!$H$15</f>
        <v>19</v>
      </c>
      <c r="M3938" s="178" t="str">
        <f>CONCATENATE(H3938," ",F3938," (заявленная потребность руководителями учреждений) ","*",I3938,"/",L3938,"чел.")</f>
        <v>2488 чел. (заявленная потребность руководителями учреждений) *0,00200009/19чел.</v>
      </c>
      <c r="N3938" s="133">
        <f>$N$3083</f>
        <v>592.87280948553052</v>
      </c>
      <c r="O3938" s="142">
        <f t="shared" si="488"/>
        <v>155.27753899999999</v>
      </c>
      <c r="P3938" s="93"/>
      <c r="Q3938" s="93">
        <f t="shared" si="483"/>
        <v>2950.2732409999999</v>
      </c>
    </row>
    <row r="3939" spans="1:17" s="94" customFormat="1" x14ac:dyDescent="0.25">
      <c r="A3939" s="276"/>
      <c r="B3939" s="279"/>
      <c r="C3939" s="269"/>
      <c r="D3939" s="166"/>
      <c r="E3939" s="166"/>
      <c r="F3939" s="206"/>
      <c r="G3939" s="168"/>
      <c r="H3939" s="182">
        <f>H3369</f>
        <v>0</v>
      </c>
      <c r="I3939" s="176">
        <f t="shared" si="487"/>
        <v>2.0000899999999999E-3</v>
      </c>
      <c r="J3939" s="182"/>
      <c r="K3939" s="184">
        <v>1</v>
      </c>
      <c r="L3939" s="184">
        <f>'норма часов'!$H$15</f>
        <v>19</v>
      </c>
      <c r="M3939" s="178"/>
      <c r="N3939" s="133">
        <f>N3084</f>
        <v>0</v>
      </c>
      <c r="O3939" s="142">
        <f t="shared" si="488"/>
        <v>0</v>
      </c>
      <c r="P3939" s="93"/>
      <c r="Q3939" s="93">
        <f t="shared" si="483"/>
        <v>0</v>
      </c>
    </row>
    <row r="3940" spans="1:17" s="94" customFormat="1" x14ac:dyDescent="0.25">
      <c r="A3940" s="276"/>
      <c r="B3940" s="279"/>
      <c r="C3940" s="269"/>
      <c r="D3940" s="166" t="s">
        <v>287</v>
      </c>
      <c r="E3940" s="166" t="s">
        <v>26</v>
      </c>
      <c r="F3940" s="206" t="s">
        <v>26</v>
      </c>
      <c r="G3940" s="168">
        <f>MROUND(H3940*K3940*I3940/L3940,0.00000001)</f>
        <v>7.3687500000000003E-3</v>
      </c>
      <c r="H3940" s="182">
        <f>H3085</f>
        <v>70</v>
      </c>
      <c r="I3940" s="176">
        <f t="shared" si="487"/>
        <v>2.0000899999999999E-3</v>
      </c>
      <c r="J3940" s="182"/>
      <c r="K3940" s="184">
        <v>1</v>
      </c>
      <c r="L3940" s="184">
        <f>'норма часов'!$H$15</f>
        <v>19</v>
      </c>
      <c r="M3940" s="178" t="str">
        <f>CONCATENATE(H3940," ",F3940," ","*",I3940,"/",L3940,"чел.")</f>
        <v>70 шт *0,00200009/19чел.</v>
      </c>
      <c r="N3940" s="133">
        <f>N3085</f>
        <v>70990.589999999924</v>
      </c>
      <c r="O3940" s="142">
        <f t="shared" si="488"/>
        <v>523.11190999999997</v>
      </c>
      <c r="P3940" s="93"/>
      <c r="Q3940" s="93">
        <f t="shared" si="483"/>
        <v>9939.1262900000002</v>
      </c>
    </row>
    <row r="3941" spans="1:17" s="94" customFormat="1" x14ac:dyDescent="0.25">
      <c r="A3941" s="276"/>
      <c r="B3941" s="279"/>
      <c r="C3941" s="269"/>
      <c r="D3941" s="166" t="s">
        <v>284</v>
      </c>
      <c r="E3941" s="166" t="s">
        <v>26</v>
      </c>
      <c r="F3941" s="206" t="s">
        <v>26</v>
      </c>
      <c r="G3941" s="168">
        <f>MROUND(H3941*K3941*I3941/L3941,0.00000001)</f>
        <v>7.3687500000000003E-3</v>
      </c>
      <c r="H3941" s="182">
        <f>$H$3086</f>
        <v>70</v>
      </c>
      <c r="I3941" s="176">
        <f t="shared" si="487"/>
        <v>2.0000899999999999E-3</v>
      </c>
      <c r="J3941" s="182"/>
      <c r="K3941" s="184">
        <v>1</v>
      </c>
      <c r="L3941" s="184">
        <f>'норма часов'!$H$15</f>
        <v>19</v>
      </c>
      <c r="M3941" s="178" t="str">
        <f>CONCATENATE(H3941," ",F3941," ","*",I3941,"/",L3941,"чел.")</f>
        <v>70 шт *0,00200009/19чел.</v>
      </c>
      <c r="N3941" s="133">
        <f>$N$3086</f>
        <v>24000</v>
      </c>
      <c r="O3941" s="142">
        <f t="shared" si="488"/>
        <v>176.85</v>
      </c>
      <c r="P3941" s="93"/>
      <c r="Q3941" s="93">
        <f t="shared" si="483"/>
        <v>3360.15</v>
      </c>
    </row>
    <row r="3942" spans="1:17" s="94" customFormat="1" x14ac:dyDescent="0.25">
      <c r="A3942" s="276"/>
      <c r="B3942" s="279"/>
      <c r="C3942" s="269"/>
      <c r="D3942" s="208" t="s">
        <v>121</v>
      </c>
      <c r="E3942" s="96" t="s">
        <v>122</v>
      </c>
      <c r="F3942" s="206" t="s">
        <v>220</v>
      </c>
      <c r="G3942" s="168">
        <f>MROUND(H3942*K3942*I3942/L3942,0.00000001)</f>
        <v>7.3687500000000003E-3</v>
      </c>
      <c r="H3942" s="182">
        <f>H3087</f>
        <v>70</v>
      </c>
      <c r="I3942" s="176">
        <f>I3938</f>
        <v>2.0000899999999999E-3</v>
      </c>
      <c r="J3942" s="182"/>
      <c r="K3942" s="184">
        <v>1</v>
      </c>
      <c r="L3942" s="184">
        <f>'норма часов'!$H$15</f>
        <v>19</v>
      </c>
      <c r="M3942" s="178" t="str">
        <f>CONCATENATE(H3942," ",F3942," ","*",I3942,"/",L3942,"чел.")</f>
        <v>70 сайтов *0,00200009/19чел.</v>
      </c>
      <c r="N3942" s="133">
        <f>N3087</f>
        <v>6165.8800000000037</v>
      </c>
      <c r="O3942" s="142">
        <f t="shared" si="488"/>
        <v>45.434827999999996</v>
      </c>
      <c r="P3942" s="93"/>
      <c r="Q3942" s="93">
        <f t="shared" si="483"/>
        <v>863.26173199999994</v>
      </c>
    </row>
    <row r="3943" spans="1:17" s="94" customFormat="1" x14ac:dyDescent="0.25">
      <c r="A3943" s="276"/>
      <c r="B3943" s="279"/>
      <c r="C3943" s="201" t="s">
        <v>257</v>
      </c>
      <c r="D3943" s="208"/>
      <c r="E3943" s="96"/>
      <c r="F3943" s="206"/>
      <c r="G3943" s="168"/>
      <c r="H3943" s="182"/>
      <c r="I3943" s="176"/>
      <c r="J3943" s="182"/>
      <c r="K3943" s="184"/>
      <c r="L3943" s="184"/>
      <c r="M3943" s="178"/>
      <c r="N3943" s="139"/>
      <c r="O3943" s="140">
        <f>SUM(O3929:O3942)</f>
        <v>2277.0685949999997</v>
      </c>
      <c r="P3943" s="93"/>
      <c r="Q3943" s="93">
        <f t="shared" si="483"/>
        <v>0</v>
      </c>
    </row>
    <row r="3944" spans="1:17" s="94" customFormat="1" x14ac:dyDescent="0.25">
      <c r="A3944" s="276"/>
      <c r="B3944" s="279"/>
      <c r="C3944" s="198" t="s">
        <v>207</v>
      </c>
      <c r="D3944" s="166"/>
      <c r="E3944" s="166"/>
      <c r="F3944" s="210"/>
      <c r="G3944" s="168"/>
      <c r="H3944" s="182">
        <f>H3089</f>
        <v>0</v>
      </c>
      <c r="I3944" s="176">
        <f>I3942</f>
        <v>2.0000899999999999E-3</v>
      </c>
      <c r="J3944" s="182"/>
      <c r="K3944" s="184">
        <v>12</v>
      </c>
      <c r="L3944" s="184">
        <f>'норма часов'!$H$15</f>
        <v>19</v>
      </c>
      <c r="M3944" s="178"/>
      <c r="N3944" s="133"/>
      <c r="O3944" s="142">
        <f>MROUND(G3944*N3944,0.000001)</f>
        <v>0</v>
      </c>
      <c r="P3944" s="93"/>
      <c r="Q3944" s="93">
        <f t="shared" si="483"/>
        <v>0</v>
      </c>
    </row>
    <row r="3945" spans="1:17" s="94" customFormat="1" ht="30" x14ac:dyDescent="0.25">
      <c r="A3945" s="276"/>
      <c r="B3945" s="279"/>
      <c r="C3945" s="198" t="s">
        <v>67</v>
      </c>
      <c r="D3945" s="166" t="s">
        <v>124</v>
      </c>
      <c r="E3945" s="193" t="s">
        <v>26</v>
      </c>
      <c r="F3945" s="181" t="s">
        <v>26</v>
      </c>
      <c r="G3945" s="168">
        <f>MROUND(H3945*K3945*I3945/L3945,0.0000001)</f>
        <v>1.8948199999999998E-2</v>
      </c>
      <c r="H3945" s="171">
        <f>H3375</f>
        <v>180</v>
      </c>
      <c r="I3945" s="176">
        <f t="shared" si="487"/>
        <v>2.0000899999999999E-3</v>
      </c>
      <c r="J3945" s="182"/>
      <c r="K3945" s="184">
        <v>1</v>
      </c>
      <c r="L3945" s="184">
        <f>'норма часов'!$H$15</f>
        <v>19</v>
      </c>
      <c r="M3945" s="178" t="str">
        <f>CONCATENATE(H3945," ",F3945," ","*",I3945,"/",L3945,"чел.")</f>
        <v>180 шт *0,00200009/19чел.</v>
      </c>
      <c r="N3945" s="133">
        <f>N3090</f>
        <v>2331.9664444444447</v>
      </c>
      <c r="O3945" s="142">
        <f>MROUND(G3945*N3945,0.000001)</f>
        <v>44.186566999999997</v>
      </c>
      <c r="P3945" s="93"/>
      <c r="Q3945" s="93">
        <f t="shared" si="483"/>
        <v>839.54477299999996</v>
      </c>
    </row>
    <row r="3946" spans="1:17" s="94" customFormat="1" x14ac:dyDescent="0.25">
      <c r="A3946" s="276"/>
      <c r="B3946" s="279"/>
      <c r="C3946" s="269" t="s">
        <v>226</v>
      </c>
      <c r="D3946" s="166" t="s">
        <v>40</v>
      </c>
      <c r="E3946" s="180" t="s">
        <v>26</v>
      </c>
      <c r="F3946" s="180" t="s">
        <v>48</v>
      </c>
      <c r="G3946" s="168">
        <f>MROUND(H3946*K3946*I3946/L3946,0.000001)</f>
        <v>2.9895999999999999E-2</v>
      </c>
      <c r="H3946" s="171">
        <f>H3091</f>
        <v>284</v>
      </c>
      <c r="I3946" s="176">
        <f>I3942</f>
        <v>2.0000899999999999E-3</v>
      </c>
      <c r="J3946" s="182"/>
      <c r="K3946" s="184">
        <v>1</v>
      </c>
      <c r="L3946" s="184">
        <f>'норма часов'!$H$15</f>
        <v>19</v>
      </c>
      <c r="M3946" s="178" t="str">
        <f>CONCATENATE(H3946," ",F3946," ","*",I3946,"/",L3946,"чел.")</f>
        <v>284 шт. *0,00200009/19чел.</v>
      </c>
      <c r="N3946" s="133">
        <f>N3091</f>
        <v>770.73253521126651</v>
      </c>
      <c r="O3946" s="142">
        <f>MROUND(G3946*N3946,0.000001)</f>
        <v>23.041819999999998</v>
      </c>
      <c r="P3946" s="93"/>
      <c r="Q3946" s="93">
        <f t="shared" si="483"/>
        <v>437.79457999999994</v>
      </c>
    </row>
    <row r="3947" spans="1:17" s="94" customFormat="1" x14ac:dyDescent="0.25">
      <c r="A3947" s="276"/>
      <c r="B3947" s="279"/>
      <c r="C3947" s="269"/>
      <c r="D3947" s="166"/>
      <c r="E3947" s="180"/>
      <c r="F3947" s="180"/>
      <c r="G3947" s="168"/>
      <c r="H3947" s="171">
        <f>H3377</f>
        <v>0</v>
      </c>
      <c r="I3947" s="176">
        <f t="shared" si="487"/>
        <v>2.0000899999999999E-3</v>
      </c>
      <c r="J3947" s="182"/>
      <c r="K3947" s="184">
        <v>1</v>
      </c>
      <c r="L3947" s="184">
        <f>'норма часов'!$H$15</f>
        <v>19</v>
      </c>
      <c r="M3947" s="178"/>
      <c r="N3947" s="133">
        <f>N3092</f>
        <v>0</v>
      </c>
      <c r="O3947" s="142">
        <f>MROUND(G3947*N3947,0.000001)</f>
        <v>0</v>
      </c>
      <c r="P3947" s="93"/>
      <c r="Q3947" s="93">
        <f t="shared" si="483"/>
        <v>0</v>
      </c>
    </row>
    <row r="3948" spans="1:17" s="94" customFormat="1" x14ac:dyDescent="0.25">
      <c r="A3948" s="277"/>
      <c r="B3948" s="280"/>
      <c r="C3948" s="221" t="s">
        <v>258</v>
      </c>
      <c r="D3948" s="166"/>
      <c r="E3948" s="180"/>
      <c r="F3948" s="180"/>
      <c r="G3948" s="168"/>
      <c r="H3948" s="171"/>
      <c r="I3948" s="176"/>
      <c r="J3948" s="182"/>
      <c r="K3948" s="184"/>
      <c r="L3948" s="184"/>
      <c r="M3948" s="178"/>
      <c r="N3948" s="139"/>
      <c r="O3948" s="140">
        <f>SUM(O3946:O3947)</f>
        <v>23.041819999999998</v>
      </c>
      <c r="P3948" s="93"/>
      <c r="Q3948" s="93">
        <f t="shared" si="483"/>
        <v>0</v>
      </c>
    </row>
    <row r="3949" spans="1:17" s="94" customFormat="1" x14ac:dyDescent="0.25">
      <c r="A3949" s="275" t="str">
        <f>CONCATENATE('норма часов'!$B$16,",  ",'норма часов'!$C$16,", ",'норма часов'!$D$16,", ",'норма часов'!$F$16)</f>
        <v>Присмотр и уход,  дети с туберкулезной интоксикацией, от 3 лет до 8 лет, группа продленного дня</v>
      </c>
      <c r="B3949" s="278" t="str">
        <f>'норма часов'!$A$16</f>
        <v>880900О.99.0.ББ08АБ35000</v>
      </c>
      <c r="C3949" s="170"/>
      <c r="D3949" s="281" t="s">
        <v>15</v>
      </c>
      <c r="E3949" s="281"/>
      <c r="F3949" s="281"/>
      <c r="G3949" s="282"/>
      <c r="H3949" s="171"/>
      <c r="I3949" s="176"/>
      <c r="J3949" s="171"/>
      <c r="K3949" s="177"/>
      <c r="L3949" s="177"/>
      <c r="M3949" s="197"/>
      <c r="N3949" s="139"/>
      <c r="O3949" s="140">
        <f>O3950+O3955+O3966</f>
        <v>50962.424692000001</v>
      </c>
      <c r="P3949" s="93"/>
      <c r="Q3949" s="93">
        <f t="shared" si="483"/>
        <v>0</v>
      </c>
    </row>
    <row r="3950" spans="1:17" s="94" customFormat="1" x14ac:dyDescent="0.25">
      <c r="A3950" s="276"/>
      <c r="B3950" s="279"/>
      <c r="C3950" s="167"/>
      <c r="D3950" s="283" t="s">
        <v>49</v>
      </c>
      <c r="E3950" s="283"/>
      <c r="F3950" s="283"/>
      <c r="G3950" s="284"/>
      <c r="H3950" s="171"/>
      <c r="I3950" s="176"/>
      <c r="J3950" s="171"/>
      <c r="K3950" s="177"/>
      <c r="L3950" s="177"/>
      <c r="M3950" s="178"/>
      <c r="N3950" s="133"/>
      <c r="O3950" s="140">
        <f>O3952+O3954</f>
        <v>23093.115662</v>
      </c>
      <c r="P3950" s="93"/>
      <c r="Q3950" s="93">
        <f t="shared" si="483"/>
        <v>0</v>
      </c>
    </row>
    <row r="3951" spans="1:17" s="94" customFormat="1" x14ac:dyDescent="0.25">
      <c r="A3951" s="276"/>
      <c r="B3951" s="279"/>
      <c r="C3951" s="167">
        <v>211</v>
      </c>
      <c r="D3951" s="179" t="s">
        <v>73</v>
      </c>
      <c r="E3951" s="180" t="s">
        <v>87</v>
      </c>
      <c r="F3951" s="181" t="s">
        <v>87</v>
      </c>
      <c r="G3951" s="168">
        <f>MROUND(H3951*K3951*I3951/L3951,0.00000001)</f>
        <v>0.95309560999999998</v>
      </c>
      <c r="H3951" s="182">
        <f>H3001</f>
        <v>754.5</v>
      </c>
      <c r="I3951" s="183">
        <f>'норма часов'!$K$16</f>
        <v>1.1053130000000001E-2</v>
      </c>
      <c r="J3951" s="182"/>
      <c r="K3951" s="184">
        <v>12</v>
      </c>
      <c r="L3951" s="184">
        <f>'норма часов'!$H$16</f>
        <v>105</v>
      </c>
      <c r="M3951" s="178" t="str">
        <f>CONCATENATE(H3951," ",F3951," ","в мес.","*",K3951,"мес.","*",I3951,"/",L3951,"чел.")</f>
        <v>754,5 шт. ед в мес.*12мес.*0,01105313/105чел.</v>
      </c>
      <c r="N3951" s="133">
        <f>N3001</f>
        <v>18609.515968632655</v>
      </c>
      <c r="O3951" s="141">
        <f>MROUND(G3951*N3951,0.000001)</f>
        <v>17736.647974</v>
      </c>
      <c r="P3951" s="93"/>
      <c r="Q3951" s="93">
        <f t="shared" si="483"/>
        <v>1862348.03727</v>
      </c>
    </row>
    <row r="3952" spans="1:17" s="94" customFormat="1" x14ac:dyDescent="0.25">
      <c r="A3952" s="276"/>
      <c r="B3952" s="279"/>
      <c r="C3952" s="170" t="s">
        <v>249</v>
      </c>
      <c r="D3952" s="179"/>
      <c r="E3952" s="180"/>
      <c r="F3952" s="181"/>
      <c r="G3952" s="168"/>
      <c r="H3952" s="182"/>
      <c r="I3952" s="217"/>
      <c r="J3952" s="182"/>
      <c r="K3952" s="184"/>
      <c r="L3952" s="184"/>
      <c r="M3952" s="178"/>
      <c r="N3952" s="139"/>
      <c r="O3952" s="140">
        <f>SUM(O3951)</f>
        <v>17736.647974</v>
      </c>
      <c r="P3952" s="93"/>
      <c r="Q3952" s="93">
        <f t="shared" si="483"/>
        <v>0</v>
      </c>
    </row>
    <row r="3953" spans="1:17" s="94" customFormat="1" x14ac:dyDescent="0.25">
      <c r="A3953" s="276"/>
      <c r="B3953" s="279"/>
      <c r="C3953" s="167">
        <v>213</v>
      </c>
      <c r="D3953" s="179" t="s">
        <v>74</v>
      </c>
      <c r="E3953" s="180" t="s">
        <v>75</v>
      </c>
      <c r="F3953" s="181"/>
      <c r="G3953" s="168">
        <v>30.2</v>
      </c>
      <c r="H3953" s="171"/>
      <c r="I3953" s="176">
        <f>I3951</f>
        <v>1.1053130000000001E-2</v>
      </c>
      <c r="J3953" s="171"/>
      <c r="K3953" s="177">
        <v>12</v>
      </c>
      <c r="L3953" s="184">
        <f>'норма часов'!$H$16</f>
        <v>105</v>
      </c>
      <c r="M3953" s="178"/>
      <c r="N3953" s="133"/>
      <c r="O3953" s="142">
        <f>MROUND(O3951*0.302,0.000001)</f>
        <v>5356.4676879999997</v>
      </c>
      <c r="P3953" s="93"/>
      <c r="Q3953" s="93">
        <f t="shared" si="483"/>
        <v>562429.10723999992</v>
      </c>
    </row>
    <row r="3954" spans="1:17" s="94" customFormat="1" x14ac:dyDescent="0.25">
      <c r="A3954" s="276"/>
      <c r="B3954" s="279"/>
      <c r="C3954" s="170" t="s">
        <v>250</v>
      </c>
      <c r="D3954" s="179"/>
      <c r="E3954" s="180"/>
      <c r="F3954" s="181"/>
      <c r="G3954" s="168"/>
      <c r="H3954" s="171"/>
      <c r="I3954" s="176"/>
      <c r="J3954" s="171"/>
      <c r="K3954" s="177"/>
      <c r="L3954" s="184"/>
      <c r="M3954" s="178"/>
      <c r="N3954" s="139"/>
      <c r="O3954" s="140">
        <f>SUM(O3953)</f>
        <v>5356.4676879999997</v>
      </c>
      <c r="P3954" s="93"/>
      <c r="Q3954" s="93">
        <f t="shared" si="483"/>
        <v>0</v>
      </c>
    </row>
    <row r="3955" spans="1:17" s="94" customFormat="1" x14ac:dyDescent="0.25">
      <c r="A3955" s="276"/>
      <c r="B3955" s="279"/>
      <c r="C3955" s="167"/>
      <c r="D3955" s="285" t="s">
        <v>50</v>
      </c>
      <c r="E3955" s="285"/>
      <c r="F3955" s="285"/>
      <c r="G3955" s="284"/>
      <c r="H3955" s="171"/>
      <c r="I3955" s="176">
        <f>I3953</f>
        <v>1.1053130000000001E-2</v>
      </c>
      <c r="J3955" s="171"/>
      <c r="K3955" s="177"/>
      <c r="L3955" s="184"/>
      <c r="M3955" s="178"/>
      <c r="N3955" s="133"/>
      <c r="O3955" s="140">
        <f>O3959+O3960+O3961+O3962+O3963++O3964</f>
        <v>27869.309029999997</v>
      </c>
      <c r="P3955" s="93"/>
      <c r="Q3955" s="93">
        <f t="shared" si="483"/>
        <v>0</v>
      </c>
    </row>
    <row r="3956" spans="1:17" s="94" customFormat="1" x14ac:dyDescent="0.25">
      <c r="A3956" s="276"/>
      <c r="B3956" s="279"/>
      <c r="C3956" s="270" t="s">
        <v>67</v>
      </c>
      <c r="D3956" s="166"/>
      <c r="E3956" s="193"/>
      <c r="F3956" s="181"/>
      <c r="G3956" s="168"/>
      <c r="H3956" s="171">
        <f>H3386</f>
        <v>0</v>
      </c>
      <c r="I3956" s="176">
        <f t="shared" ref="I3956:I4025" si="489">I3955</f>
        <v>1.1053130000000001E-2</v>
      </c>
      <c r="J3956" s="182"/>
      <c r="K3956" s="184">
        <v>1</v>
      </c>
      <c r="L3956" s="184">
        <f>'норма часов'!$H$16</f>
        <v>105</v>
      </c>
      <c r="M3956" s="178"/>
      <c r="N3956" s="133">
        <f>N3006</f>
        <v>0</v>
      </c>
      <c r="O3956" s="142">
        <f>MROUND(G3956*N3956,0.000001)</f>
        <v>0</v>
      </c>
      <c r="P3956" s="93"/>
      <c r="Q3956" s="93">
        <f t="shared" si="483"/>
        <v>0</v>
      </c>
    </row>
    <row r="3957" spans="1:17" s="94" customFormat="1" x14ac:dyDescent="0.25">
      <c r="A3957" s="276"/>
      <c r="B3957" s="279"/>
      <c r="C3957" s="270"/>
      <c r="D3957" s="166"/>
      <c r="E3957" s="193"/>
      <c r="F3957" s="181"/>
      <c r="G3957" s="168"/>
      <c r="H3957" s="171">
        <f>H3387</f>
        <v>0</v>
      </c>
      <c r="I3957" s="176">
        <f t="shared" si="489"/>
        <v>1.1053130000000001E-2</v>
      </c>
      <c r="J3957" s="182"/>
      <c r="K3957" s="184">
        <v>1</v>
      </c>
      <c r="L3957" s="184">
        <f>'норма часов'!$H$16</f>
        <v>105</v>
      </c>
      <c r="M3957" s="178"/>
      <c r="N3957" s="133">
        <f>N3007</f>
        <v>0</v>
      </c>
      <c r="O3957" s="142">
        <f>MROUND(G3957*N3957,0.000001)</f>
        <v>0</v>
      </c>
      <c r="P3957" s="93"/>
      <c r="Q3957" s="93">
        <f t="shared" si="483"/>
        <v>0</v>
      </c>
    </row>
    <row r="3958" spans="1:17" s="94" customFormat="1" x14ac:dyDescent="0.25">
      <c r="A3958" s="276"/>
      <c r="B3958" s="279"/>
      <c r="C3958" s="270"/>
      <c r="D3958" s="166"/>
      <c r="E3958" s="193"/>
      <c r="F3958" s="181"/>
      <c r="G3958" s="168"/>
      <c r="H3958" s="171">
        <f>H3388</f>
        <v>0</v>
      </c>
      <c r="I3958" s="176">
        <f t="shared" si="489"/>
        <v>1.1053130000000001E-2</v>
      </c>
      <c r="J3958" s="182"/>
      <c r="K3958" s="184">
        <v>1</v>
      </c>
      <c r="L3958" s="184">
        <f>'норма часов'!$H$16</f>
        <v>105</v>
      </c>
      <c r="M3958" s="178"/>
      <c r="N3958" s="133">
        <f>N3008</f>
        <v>0</v>
      </c>
      <c r="O3958" s="142">
        <f>MROUND(G3958*N3958,0.000001)</f>
        <v>0</v>
      </c>
      <c r="P3958" s="93"/>
      <c r="Q3958" s="93">
        <f t="shared" si="483"/>
        <v>0</v>
      </c>
    </row>
    <row r="3959" spans="1:17" s="94" customFormat="1" x14ac:dyDescent="0.25">
      <c r="A3959" s="276"/>
      <c r="B3959" s="279"/>
      <c r="C3959" s="170" t="s">
        <v>251</v>
      </c>
      <c r="D3959" s="166"/>
      <c r="E3959" s="193"/>
      <c r="F3959" s="181"/>
      <c r="G3959" s="168"/>
      <c r="H3959" s="171"/>
      <c r="I3959" s="176"/>
      <c r="J3959" s="182"/>
      <c r="K3959" s="184"/>
      <c r="L3959" s="184"/>
      <c r="M3959" s="178"/>
      <c r="N3959" s="139"/>
      <c r="O3959" s="140">
        <f>SUM(O3956:O3958)</f>
        <v>0</v>
      </c>
      <c r="P3959" s="93"/>
      <c r="Q3959" s="93">
        <f t="shared" si="483"/>
        <v>0</v>
      </c>
    </row>
    <row r="3960" spans="1:17" s="94" customFormat="1" x14ac:dyDescent="0.25">
      <c r="A3960" s="276"/>
      <c r="B3960" s="279"/>
      <c r="C3960" s="167" t="s">
        <v>91</v>
      </c>
      <c r="D3960" s="166"/>
      <c r="E3960" s="180"/>
      <c r="F3960" s="181"/>
      <c r="G3960" s="168"/>
      <c r="H3960" s="171"/>
      <c r="I3960" s="176">
        <f>I3958</f>
        <v>1.1053130000000001E-2</v>
      </c>
      <c r="J3960" s="182"/>
      <c r="K3960" s="184"/>
      <c r="L3960" s="184"/>
      <c r="M3960" s="178"/>
      <c r="N3960" s="133"/>
      <c r="O3960" s="142">
        <f>MROUND(G3960*N3960,0.000001)</f>
        <v>0</v>
      </c>
      <c r="P3960" s="93"/>
      <c r="Q3960" s="93">
        <f t="shared" si="483"/>
        <v>0</v>
      </c>
    </row>
    <row r="3961" spans="1:17" s="94" customFormat="1" ht="30" x14ac:dyDescent="0.25">
      <c r="A3961" s="276"/>
      <c r="B3961" s="279"/>
      <c r="C3961" s="167" t="s">
        <v>93</v>
      </c>
      <c r="D3961" s="218" t="s">
        <v>94</v>
      </c>
      <c r="E3961" s="180" t="s">
        <v>95</v>
      </c>
      <c r="F3961" s="181" t="s">
        <v>95</v>
      </c>
      <c r="G3961" s="196">
        <f>G3011</f>
        <v>247</v>
      </c>
      <c r="H3961" s="171">
        <f>H3011</f>
        <v>247</v>
      </c>
      <c r="I3961" s="176">
        <f t="shared" si="489"/>
        <v>1.1053130000000001E-2</v>
      </c>
      <c r="J3961" s="182"/>
      <c r="K3961" s="184">
        <v>1</v>
      </c>
      <c r="L3961" s="184">
        <f>'норма часов'!$H$16</f>
        <v>105</v>
      </c>
      <c r="M3961" s="178" t="str">
        <f>CONCATENATE(G3961,"- фактичесое посещение 1 ребенка в год")</f>
        <v>247- фактичесое посещение 1 ребенка в год</v>
      </c>
      <c r="N3961" s="133">
        <f>N3391</f>
        <v>103.30800858029397</v>
      </c>
      <c r="O3961" s="142">
        <f>MROUND(G3961*N3961,0.000001)</f>
        <v>25517.078118999998</v>
      </c>
      <c r="P3961" s="93"/>
      <c r="Q3961" s="93">
        <f t="shared" si="483"/>
        <v>2679293.2024949999</v>
      </c>
    </row>
    <row r="3962" spans="1:17" s="94" customFormat="1" ht="30" x14ac:dyDescent="0.25">
      <c r="A3962" s="276"/>
      <c r="B3962" s="279"/>
      <c r="C3962" s="167" t="s">
        <v>96</v>
      </c>
      <c r="D3962" s="166" t="s">
        <v>97</v>
      </c>
      <c r="E3962" s="180" t="s">
        <v>98</v>
      </c>
      <c r="F3962" s="181" t="s">
        <v>203</v>
      </c>
      <c r="G3962" s="168">
        <f>MROUND(H3962*K3962*I3962/L3962,0.000001)</f>
        <v>2.1053579999999998</v>
      </c>
      <c r="H3962" s="171">
        <f>H3392</f>
        <v>20000</v>
      </c>
      <c r="I3962" s="176">
        <f t="shared" si="489"/>
        <v>1.1053130000000001E-2</v>
      </c>
      <c r="J3962" s="182"/>
      <c r="K3962" s="184">
        <v>1</v>
      </c>
      <c r="L3962" s="184">
        <f>'норма часов'!$H$16</f>
        <v>105</v>
      </c>
      <c r="M3962" s="178" t="str">
        <f>CONCATENATE(H3962," ",F3962," ","*",I3962,"/",L3962,"чел.")</f>
        <v>20000 компл. *0,01105313/105чел.</v>
      </c>
      <c r="N3962" s="133">
        <f>N3012</f>
        <v>418.36548000000005</v>
      </c>
      <c r="O3962" s="142">
        <f>MROUND(G3962*N3962,0.000001)</f>
        <v>880.80910999999992</v>
      </c>
      <c r="P3962" s="93"/>
      <c r="Q3962" s="93">
        <f t="shared" si="483"/>
        <v>92484.956549999988</v>
      </c>
    </row>
    <row r="3963" spans="1:17" s="94" customFormat="1" ht="30" x14ac:dyDescent="0.25">
      <c r="A3963" s="276"/>
      <c r="B3963" s="279"/>
      <c r="C3963" s="270" t="s">
        <v>85</v>
      </c>
      <c r="D3963" s="166" t="s">
        <v>99</v>
      </c>
      <c r="E3963" s="180" t="s">
        <v>202</v>
      </c>
      <c r="F3963" s="181" t="s">
        <v>204</v>
      </c>
      <c r="G3963" s="168">
        <f>MROUND(H3963*K3963*I3963/L3963,0.000001)</f>
        <v>0.63413399999999998</v>
      </c>
      <c r="H3963" s="171">
        <f>H3393</f>
        <v>502</v>
      </c>
      <c r="I3963" s="176">
        <f t="shared" si="489"/>
        <v>1.1053130000000001E-2</v>
      </c>
      <c r="J3963" s="182"/>
      <c r="K3963" s="184">
        <v>12</v>
      </c>
      <c r="L3963" s="184">
        <f>'норма часов'!$H$16</f>
        <v>105</v>
      </c>
      <c r="M3963" s="178" t="str">
        <f>CONCATENATE(H3963," ",F3963," ","*",I3963,"/",L3963,"чел.")</f>
        <v>502 гр. *0,01105313/105чел.</v>
      </c>
      <c r="N3963" s="133">
        <f>N3013</f>
        <v>2320.3641517264273</v>
      </c>
      <c r="O3963" s="142">
        <f>MROUND(G3963*N3963,0.000001)</f>
        <v>1471.421801</v>
      </c>
      <c r="P3963" s="93"/>
      <c r="Q3963" s="93">
        <f t="shared" si="483"/>
        <v>154499.289105</v>
      </c>
    </row>
    <row r="3964" spans="1:17" s="94" customFormat="1" x14ac:dyDescent="0.25">
      <c r="A3964" s="276"/>
      <c r="B3964" s="279"/>
      <c r="C3964" s="270"/>
      <c r="D3964" s="166"/>
      <c r="E3964" s="180"/>
      <c r="F3964" s="181"/>
      <c r="G3964" s="168"/>
      <c r="H3964" s="171">
        <f>H3394</f>
        <v>0</v>
      </c>
      <c r="I3964" s="176">
        <f t="shared" si="489"/>
        <v>1.1053130000000001E-2</v>
      </c>
      <c r="J3964" s="182"/>
      <c r="K3964" s="184">
        <v>1</v>
      </c>
      <c r="L3964" s="184">
        <f>'норма часов'!$H$16</f>
        <v>105</v>
      </c>
      <c r="M3964" s="178"/>
      <c r="N3964" s="133">
        <f>N3299</f>
        <v>0</v>
      </c>
      <c r="O3964" s="142">
        <f>MROUND(G3964*N3964,0.000001)</f>
        <v>0</v>
      </c>
      <c r="P3964" s="93"/>
      <c r="Q3964" s="93">
        <f t="shared" si="483"/>
        <v>0</v>
      </c>
    </row>
    <row r="3965" spans="1:17" s="94" customFormat="1" x14ac:dyDescent="0.25">
      <c r="A3965" s="276"/>
      <c r="B3965" s="279"/>
      <c r="C3965" s="170" t="s">
        <v>259</v>
      </c>
      <c r="D3965" s="283"/>
      <c r="E3965" s="283"/>
      <c r="F3965" s="283"/>
      <c r="G3965" s="284"/>
      <c r="H3965" s="171"/>
      <c r="I3965" s="176">
        <f t="shared" si="489"/>
        <v>1.1053130000000001E-2</v>
      </c>
      <c r="J3965" s="171"/>
      <c r="K3965" s="177"/>
      <c r="L3965" s="184"/>
      <c r="M3965" s="197"/>
      <c r="N3965" s="133"/>
      <c r="O3965" s="140">
        <f>O3963+O3964</f>
        <v>1471.421801</v>
      </c>
      <c r="P3965" s="93"/>
      <c r="Q3965" s="93">
        <f t="shared" si="483"/>
        <v>0</v>
      </c>
    </row>
    <row r="3966" spans="1:17" s="92" customFormat="1" x14ac:dyDescent="0.25">
      <c r="A3966" s="276"/>
      <c r="B3966" s="279"/>
      <c r="C3966" s="170"/>
      <c r="D3966" s="283" t="s">
        <v>51</v>
      </c>
      <c r="E3966" s="283"/>
      <c r="F3966" s="283"/>
      <c r="G3966" s="284"/>
      <c r="H3966" s="171"/>
      <c r="I3966" s="172">
        <f t="shared" si="489"/>
        <v>1.1053130000000001E-2</v>
      </c>
      <c r="J3966" s="173"/>
      <c r="K3966" s="174"/>
      <c r="L3966" s="184"/>
      <c r="M3966" s="175"/>
      <c r="N3966" s="139"/>
      <c r="O3966" s="140"/>
      <c r="P3966" s="91"/>
      <c r="Q3966" s="93">
        <f t="shared" si="483"/>
        <v>0</v>
      </c>
    </row>
    <row r="3967" spans="1:17" s="94" customFormat="1" x14ac:dyDescent="0.25">
      <c r="A3967" s="276"/>
      <c r="B3967" s="279"/>
      <c r="C3967" s="170"/>
      <c r="D3967" s="286" t="s">
        <v>5</v>
      </c>
      <c r="E3967" s="286"/>
      <c r="F3967" s="286"/>
      <c r="G3967" s="287"/>
      <c r="H3967" s="171"/>
      <c r="I3967" s="176">
        <f t="shared" si="489"/>
        <v>1.1053130000000001E-2</v>
      </c>
      <c r="J3967" s="171"/>
      <c r="K3967" s="177"/>
      <c r="L3967" s="184"/>
      <c r="M3967" s="197"/>
      <c r="N3967" s="139"/>
      <c r="O3967" s="140">
        <f>O3968+O3978+O3984+O3986+O3988+O3990+O3992</f>
        <v>35343.639217168762</v>
      </c>
      <c r="P3967" s="93"/>
      <c r="Q3967" s="93">
        <f t="shared" si="483"/>
        <v>0</v>
      </c>
    </row>
    <row r="3968" spans="1:17" s="94" customFormat="1" x14ac:dyDescent="0.25">
      <c r="A3968" s="276"/>
      <c r="B3968" s="279"/>
      <c r="C3968" s="198" t="s">
        <v>57</v>
      </c>
      <c r="D3968" s="286" t="s">
        <v>6</v>
      </c>
      <c r="E3968" s="286"/>
      <c r="F3968" s="286"/>
      <c r="G3968" s="287"/>
      <c r="H3968" s="182"/>
      <c r="I3968" s="176">
        <f t="shared" si="489"/>
        <v>1.1053130000000001E-2</v>
      </c>
      <c r="J3968" s="182"/>
      <c r="K3968" s="184"/>
      <c r="L3968" s="184"/>
      <c r="M3968" s="197"/>
      <c r="N3968" s="133"/>
      <c r="O3968" s="140">
        <f>O3969+O3970+O3974+O3977</f>
        <v>21196.33842316876</v>
      </c>
      <c r="P3968" s="93"/>
      <c r="Q3968" s="93">
        <f t="shared" si="483"/>
        <v>0</v>
      </c>
    </row>
    <row r="3969" spans="1:17" s="94" customFormat="1" ht="30" x14ac:dyDescent="0.25">
      <c r="A3969" s="276"/>
      <c r="B3969" s="279"/>
      <c r="C3969" s="198" t="s">
        <v>59</v>
      </c>
      <c r="D3969" s="166" t="s">
        <v>7</v>
      </c>
      <c r="E3969" s="199" t="s">
        <v>8</v>
      </c>
      <c r="F3969" s="199" t="s">
        <v>8</v>
      </c>
      <c r="G3969" s="168">
        <f>MROUND(H3969*K3969*I3969/L3969,0.000001)</f>
        <v>409.64714899999996</v>
      </c>
      <c r="H3969" s="219">
        <f>H3019</f>
        <v>3891472.4332458824</v>
      </c>
      <c r="I3969" s="176">
        <f t="shared" si="489"/>
        <v>1.1053130000000001E-2</v>
      </c>
      <c r="J3969" s="182"/>
      <c r="K3969" s="184">
        <v>1</v>
      </c>
      <c r="L3969" s="184">
        <f>'норма часов'!$H$16</f>
        <v>105</v>
      </c>
      <c r="M3969" s="178" t="str">
        <f>CONCATENATE(H3969," ",F3969,"(лимиты выделенные УЖКХ) ","*",I3969,"/",L3969,"чел.")</f>
        <v>3891472,43324588 кВт час.(лимиты выделенные УЖКХ) *0,01105313/105чел.</v>
      </c>
      <c r="N3969" s="133">
        <f>N3019</f>
        <v>11.336912949220538</v>
      </c>
      <c r="O3969" s="142">
        <f>MROUND(G3969*N3969,0.000001)</f>
        <v>4644.1340679999994</v>
      </c>
      <c r="P3969" s="93"/>
      <c r="Q3969" s="93">
        <f t="shared" si="483"/>
        <v>487634.07713999995</v>
      </c>
    </row>
    <row r="3970" spans="1:17" s="94" customFormat="1" ht="30" x14ac:dyDescent="0.25">
      <c r="A3970" s="276"/>
      <c r="B3970" s="279"/>
      <c r="C3970" s="198" t="s">
        <v>60</v>
      </c>
      <c r="D3970" s="166" t="s">
        <v>9</v>
      </c>
      <c r="E3970" s="199" t="s">
        <v>10</v>
      </c>
      <c r="F3970" s="199" t="s">
        <v>10</v>
      </c>
      <c r="G3970" s="168">
        <f>MROUND(H3970*K3970*I3970/L3970,0.000001)</f>
        <v>3.1370519999999997</v>
      </c>
      <c r="H3970" s="182">
        <f>H3020</f>
        <v>29800.65</v>
      </c>
      <c r="I3970" s="176">
        <f t="shared" si="489"/>
        <v>1.1053130000000001E-2</v>
      </c>
      <c r="J3970" s="182"/>
      <c r="K3970" s="184">
        <v>1</v>
      </c>
      <c r="L3970" s="184">
        <f>'норма часов'!$H$16</f>
        <v>105</v>
      </c>
      <c r="M3970" s="178" t="str">
        <f>CONCATENATE(H3970," ",F3970,"(лимиты выделенные УЖКХ) ","*",I3970,"/",L3970,"чел.")</f>
        <v>29800,65 Гкал(лимиты выделенные УЖКХ) *0,01105313/105чел.</v>
      </c>
      <c r="N3970" s="133">
        <f>N3020</f>
        <v>3104.576696817016</v>
      </c>
      <c r="O3970" s="142">
        <f>MROUND(G3970*N3970,0.000001)</f>
        <v>9739.2185360000003</v>
      </c>
      <c r="P3970" s="93"/>
      <c r="Q3970" s="93">
        <f t="shared" si="483"/>
        <v>1022617.94628</v>
      </c>
    </row>
    <row r="3971" spans="1:17" s="94" customFormat="1" ht="30" x14ac:dyDescent="0.25">
      <c r="A3971" s="276"/>
      <c r="B3971" s="279"/>
      <c r="C3971" s="269" t="s">
        <v>61</v>
      </c>
      <c r="D3971" s="166" t="s">
        <v>12</v>
      </c>
      <c r="E3971" s="200" t="s">
        <v>11</v>
      </c>
      <c r="F3971" s="200" t="s">
        <v>11</v>
      </c>
      <c r="G3971" s="168">
        <f>MROUND(H3971*K3971*I3971/L3971,0.00000001)</f>
        <v>23.983922750000001</v>
      </c>
      <c r="H3971" s="182">
        <f>H3021</f>
        <v>227836.99175999995</v>
      </c>
      <c r="I3971" s="176">
        <f t="shared" si="489"/>
        <v>1.1053130000000001E-2</v>
      </c>
      <c r="J3971" s="182"/>
      <c r="K3971" s="184">
        <v>1</v>
      </c>
      <c r="L3971" s="184">
        <f>'норма часов'!$H$16</f>
        <v>105</v>
      </c>
      <c r="M3971" s="178" t="str">
        <f>CONCATENATE(H3971," ",F3971,"(лимиты выделенные УЖКХ) ","*",I3971,"/",L3971,"чел.")</f>
        <v>227836,99176 м3(лимиты выделенные УЖКХ) *0,01105313/105чел.</v>
      </c>
      <c r="N3971" s="133">
        <f>N3116</f>
        <v>56.382747200000004</v>
      </c>
      <c r="O3971" s="142">
        <f>MROUND(G3971*N3971,0.000001)</f>
        <v>1352.2794529999999</v>
      </c>
      <c r="P3971" s="93"/>
      <c r="Q3971" s="93">
        <f t="shared" si="483"/>
        <v>141989.342565</v>
      </c>
    </row>
    <row r="3972" spans="1:17" s="94" customFormat="1" ht="30" x14ac:dyDescent="0.25">
      <c r="A3972" s="276"/>
      <c r="B3972" s="279"/>
      <c r="C3972" s="269"/>
      <c r="D3972" s="166" t="s">
        <v>17</v>
      </c>
      <c r="E3972" s="200" t="s">
        <v>11</v>
      </c>
      <c r="F3972" s="200" t="s">
        <v>11</v>
      </c>
      <c r="G3972" s="168">
        <f>MROUND(H3972*K3972*I3972/L3972,0.0000000000001)</f>
        <v>3.2854714412699999E-2</v>
      </c>
      <c r="H3972" s="182">
        <f>H3402</f>
        <v>26.008809369960769</v>
      </c>
      <c r="I3972" s="176">
        <f t="shared" si="489"/>
        <v>1.1053130000000001E-2</v>
      </c>
      <c r="J3972" s="182"/>
      <c r="K3972" s="184">
        <v>12</v>
      </c>
      <c r="L3972" s="184">
        <f>'норма часов'!$H$16</f>
        <v>105</v>
      </c>
      <c r="M3972" s="178" t="str">
        <f>CONCATENATE(H3972," ",F3972,"(лимиты выделенные УЖКХ) ","*",I3972,"/",L3972,"чел.")</f>
        <v>26,0088093699608 м3(лимиты выделенные УЖКХ) *0,01105313/105чел.</v>
      </c>
      <c r="N3972" s="133">
        <f>N3022</f>
        <v>62546.013407878731</v>
      </c>
      <c r="O3972" s="142">
        <f>MROUND(G3972*N3972,0.0000000000001)</f>
        <v>2054.9314081687608</v>
      </c>
      <c r="P3972" s="93"/>
      <c r="Q3972" s="93">
        <f t="shared" si="483"/>
        <v>215767.79785771988</v>
      </c>
    </row>
    <row r="3973" spans="1:17" s="94" customFormat="1" ht="30" x14ac:dyDescent="0.25">
      <c r="A3973" s="276"/>
      <c r="B3973" s="279"/>
      <c r="C3973" s="269"/>
      <c r="D3973" s="166" t="s">
        <v>13</v>
      </c>
      <c r="E3973" s="200" t="s">
        <v>11</v>
      </c>
      <c r="F3973" s="200" t="s">
        <v>11</v>
      </c>
      <c r="G3973" s="168">
        <f>MROUND(H3973*K3973*I3973/L3973,0.000001)</f>
        <v>23.983922999999997</v>
      </c>
      <c r="H3973" s="182">
        <f>H3023</f>
        <v>227836.99175999995</v>
      </c>
      <c r="I3973" s="176">
        <f t="shared" si="489"/>
        <v>1.1053130000000001E-2</v>
      </c>
      <c r="J3973" s="182"/>
      <c r="K3973" s="184">
        <v>1</v>
      </c>
      <c r="L3973" s="184">
        <f>'норма часов'!$H$16</f>
        <v>105</v>
      </c>
      <c r="M3973" s="178" t="str">
        <f>CONCATENATE(H3973," ",F3973,"(лимиты выделенные УЖКХ) ","*",I3973,"/",L3973,"чел.")</f>
        <v>227836,99176 м3(лимиты выделенные УЖКХ) *0,01105313/105чел.</v>
      </c>
      <c r="N3973" s="133">
        <f>N3023</f>
        <v>119.08121213471127</v>
      </c>
      <c r="O3973" s="142">
        <f>MROUND(G3973*N3973,0.000001)</f>
        <v>2856.034623</v>
      </c>
      <c r="P3973" s="93"/>
      <c r="Q3973" s="93">
        <f t="shared" si="483"/>
        <v>299883.63541500003</v>
      </c>
    </row>
    <row r="3974" spans="1:17" s="94" customFormat="1" ht="28.5" x14ac:dyDescent="0.25">
      <c r="A3974" s="276"/>
      <c r="B3974" s="279"/>
      <c r="C3974" s="201" t="s">
        <v>253</v>
      </c>
      <c r="D3974" s="166"/>
      <c r="E3974" s="200"/>
      <c r="F3974" s="200"/>
      <c r="G3974" s="168"/>
      <c r="H3974" s="182"/>
      <c r="I3974" s="176"/>
      <c r="J3974" s="182"/>
      <c r="K3974" s="184"/>
      <c r="L3974" s="184"/>
      <c r="M3974" s="178"/>
      <c r="N3974" s="139"/>
      <c r="O3974" s="140">
        <f>SUM(O3971:O3973)</f>
        <v>6263.2454841687613</v>
      </c>
      <c r="P3974" s="93"/>
      <c r="Q3974" s="93">
        <f t="shared" si="483"/>
        <v>0</v>
      </c>
    </row>
    <row r="3975" spans="1:17" s="94" customFormat="1" x14ac:dyDescent="0.25">
      <c r="A3975" s="276"/>
      <c r="B3975" s="279"/>
      <c r="C3975" s="269" t="s">
        <v>208</v>
      </c>
      <c r="D3975" s="166" t="s">
        <v>21</v>
      </c>
      <c r="E3975" s="96" t="s">
        <v>11</v>
      </c>
      <c r="F3975" s="96" t="s">
        <v>11</v>
      </c>
      <c r="G3975" s="168">
        <f>MROUND(H3975*K3975*I3975/L3975,0.00000001)</f>
        <v>3.6811129999999997E-2</v>
      </c>
      <c r="H3975" s="182">
        <f>H3025</f>
        <v>349.68999999999994</v>
      </c>
      <c r="I3975" s="176">
        <f>I3973</f>
        <v>1.1053130000000001E-2</v>
      </c>
      <c r="J3975" s="182"/>
      <c r="K3975" s="184">
        <v>1</v>
      </c>
      <c r="L3975" s="184">
        <f>'норма часов'!$H$16</f>
        <v>105</v>
      </c>
      <c r="M3975" s="178" t="str">
        <f>CONCATENATE(H3975," ",F3975," ","*",I3975,"/",L3975,"чел.")</f>
        <v>349,69 м3 *0,01105313/105чел.</v>
      </c>
      <c r="N3975" s="133">
        <f>N3025</f>
        <v>9688.2240269953381</v>
      </c>
      <c r="O3975" s="142">
        <f>MROUND(G3975*N3975,0.000001)</f>
        <v>356.63447400000001</v>
      </c>
      <c r="P3975" s="93"/>
      <c r="Q3975" s="93">
        <f t="shared" ref="Q3975:Q4043" si="490">O3975*L3975</f>
        <v>37446.619770000005</v>
      </c>
    </row>
    <row r="3976" spans="1:17" s="94" customFormat="1" ht="45" x14ac:dyDescent="0.25">
      <c r="A3976" s="276"/>
      <c r="B3976" s="279"/>
      <c r="C3976" s="269"/>
      <c r="D3976" s="166" t="s">
        <v>22</v>
      </c>
      <c r="E3976" s="96" t="s">
        <v>23</v>
      </c>
      <c r="F3976" s="96" t="s">
        <v>26</v>
      </c>
      <c r="G3976" s="168">
        <f>MROUND(H3976*K3976*I3976/L3976,0.0000001)</f>
        <v>2.9896099999999998E-2</v>
      </c>
      <c r="H3976" s="182">
        <f>H3881</f>
        <v>284</v>
      </c>
      <c r="I3976" s="176">
        <f t="shared" si="489"/>
        <v>1.1053130000000001E-2</v>
      </c>
      <c r="J3976" s="182"/>
      <c r="K3976" s="184">
        <v>1</v>
      </c>
      <c r="L3976" s="184">
        <f>'норма часов'!$H$16</f>
        <v>105</v>
      </c>
      <c r="M3976" s="178" t="str">
        <f>CONCATENATE(H3976," ",F3976,"(потребность из расчета 4 контейнера для уборки территории весной и осенью на 1 учреждение)","*",I3976,"/",L3976,"чел.")</f>
        <v>284 шт(потребность из расчета 4 контейнера для уборки территории весной и осенью на 1 учреждение)*0,01105313/105чел.</v>
      </c>
      <c r="N3976" s="133">
        <f>N3881</f>
        <v>6459.2324999999964</v>
      </c>
      <c r="O3976" s="142">
        <f>MROUND(G3976*N3976,0.000001)</f>
        <v>193.105861</v>
      </c>
      <c r="P3976" s="93"/>
      <c r="Q3976" s="93">
        <f t="shared" si="490"/>
        <v>20276.115405</v>
      </c>
    </row>
    <row r="3977" spans="1:17" s="94" customFormat="1" ht="28.5" x14ac:dyDescent="0.25">
      <c r="A3977" s="276"/>
      <c r="B3977" s="279"/>
      <c r="C3977" s="201" t="s">
        <v>254</v>
      </c>
      <c r="D3977" s="166"/>
      <c r="E3977" s="96"/>
      <c r="F3977" s="96"/>
      <c r="G3977" s="168"/>
      <c r="H3977" s="182"/>
      <c r="I3977" s="176"/>
      <c r="J3977" s="182"/>
      <c r="K3977" s="184"/>
      <c r="L3977" s="184"/>
      <c r="M3977" s="178"/>
      <c r="N3977" s="139"/>
      <c r="O3977" s="140">
        <f>SUM(O3975:O3976)</f>
        <v>549.74033499999996</v>
      </c>
      <c r="P3977" s="93"/>
      <c r="Q3977" s="93">
        <f t="shared" si="490"/>
        <v>0</v>
      </c>
    </row>
    <row r="3978" spans="1:17" s="94" customFormat="1" x14ac:dyDescent="0.25">
      <c r="A3978" s="276"/>
      <c r="B3978" s="279"/>
      <c r="C3978" s="198"/>
      <c r="D3978" s="285" t="s">
        <v>14</v>
      </c>
      <c r="E3978" s="285"/>
      <c r="F3978" s="285"/>
      <c r="G3978" s="284"/>
      <c r="H3978" s="204"/>
      <c r="I3978" s="176">
        <f>I3973</f>
        <v>1.1053130000000001E-2</v>
      </c>
      <c r="J3978" s="204"/>
      <c r="K3978" s="205"/>
      <c r="L3978" s="184"/>
      <c r="M3978" s="197"/>
      <c r="N3978" s="133"/>
      <c r="O3978" s="140">
        <f>O3982+O3983</f>
        <v>5543.4236539999993</v>
      </c>
      <c r="P3978" s="93"/>
      <c r="Q3978" s="93">
        <f t="shared" si="490"/>
        <v>0</v>
      </c>
    </row>
    <row r="3979" spans="1:17" s="94" customFormat="1" x14ac:dyDescent="0.25">
      <c r="A3979" s="276"/>
      <c r="B3979" s="279"/>
      <c r="C3979" s="269" t="s">
        <v>62</v>
      </c>
      <c r="D3979" s="166" t="s">
        <v>41</v>
      </c>
      <c r="E3979" s="193" t="s">
        <v>20</v>
      </c>
      <c r="F3979" s="193" t="s">
        <v>20</v>
      </c>
      <c r="G3979" s="168">
        <f>MROUND(H3979*K3979*I3979/L3979,0.00000001)</f>
        <v>1.1226822000000001</v>
      </c>
      <c r="H3979" s="182">
        <f>H3124</f>
        <v>10665</v>
      </c>
      <c r="I3979" s="176">
        <f t="shared" si="489"/>
        <v>1.1053130000000001E-2</v>
      </c>
      <c r="J3979" s="182"/>
      <c r="K3979" s="184">
        <v>1</v>
      </c>
      <c r="L3979" s="184">
        <f>'норма часов'!$H$16</f>
        <v>105</v>
      </c>
      <c r="M3979" s="178" t="str">
        <f>CONCATENATE(H3979," ",F3979," ","*",I3979,"/",L3979,"чел.")</f>
        <v>10665 м2 *0,01105313/105чел.</v>
      </c>
      <c r="N3979" s="133">
        <f>N3029</f>
        <v>822.31598687294888</v>
      </c>
      <c r="O3979" s="142">
        <f>MROUND(G3979*N3979,0.000001)</f>
        <v>923.199521</v>
      </c>
      <c r="P3979" s="93"/>
      <c r="Q3979" s="93">
        <f t="shared" si="490"/>
        <v>96935.949705000006</v>
      </c>
    </row>
    <row r="3980" spans="1:17" s="94" customFormat="1" x14ac:dyDescent="0.25">
      <c r="A3980" s="276"/>
      <c r="B3980" s="279"/>
      <c r="C3980" s="269"/>
      <c r="D3980" s="166" t="s">
        <v>41</v>
      </c>
      <c r="E3980" s="193" t="s">
        <v>78</v>
      </c>
      <c r="F3980" s="193" t="s">
        <v>78</v>
      </c>
      <c r="G3980" s="168">
        <f>MROUND(H3980*K3980*I3980/L3980,0.00000001)</f>
        <v>3.3334830000000003E-2</v>
      </c>
      <c r="H3980" s="182">
        <f>H3030</f>
        <v>316.66660000000002</v>
      </c>
      <c r="I3980" s="176">
        <f t="shared" si="489"/>
        <v>1.1053130000000001E-2</v>
      </c>
      <c r="J3980" s="182"/>
      <c r="K3980" s="184">
        <v>1</v>
      </c>
      <c r="L3980" s="184">
        <f>'норма часов'!$H$16</f>
        <v>105</v>
      </c>
      <c r="M3980" s="178" t="str">
        <f>CONCATENATE(H3980," ",F3980," ","*",I3980,"/",L3980,"чел.")</f>
        <v>316,6666 погон.м. *0,01105313/105чел.</v>
      </c>
      <c r="N3980" s="133">
        <f>N3030</f>
        <v>3000.0006315790802</v>
      </c>
      <c r="O3980" s="142">
        <f>MROUND(G3980*N3980,0.000001)</f>
        <v>100.00451099999999</v>
      </c>
      <c r="P3980" s="93"/>
      <c r="Q3980" s="93">
        <f t="shared" si="490"/>
        <v>10500.473655</v>
      </c>
    </row>
    <row r="3981" spans="1:17" s="94" customFormat="1" x14ac:dyDescent="0.25">
      <c r="A3981" s="276"/>
      <c r="B3981" s="279"/>
      <c r="C3981" s="269"/>
      <c r="D3981" s="166" t="s">
        <v>41</v>
      </c>
      <c r="E3981" s="193" t="s">
        <v>48</v>
      </c>
      <c r="F3981" s="193" t="s">
        <v>48</v>
      </c>
      <c r="G3981" s="168">
        <f>MROUND(H3981*K3981*I3981/L3981,0.0000000001)</f>
        <v>9.66359366E-2</v>
      </c>
      <c r="H3981" s="182">
        <f>H3031</f>
        <v>918</v>
      </c>
      <c r="I3981" s="176">
        <f t="shared" si="489"/>
        <v>1.1053130000000001E-2</v>
      </c>
      <c r="J3981" s="182"/>
      <c r="K3981" s="184">
        <v>1</v>
      </c>
      <c r="L3981" s="184">
        <f>'норма часов'!$H$16</f>
        <v>105</v>
      </c>
      <c r="M3981" s="178" t="str">
        <f>CONCATENATE(H3981," ",F3981," ","*",I3981,"/",L3981,"чел.")</f>
        <v>918 шт. *0,01105313/105чел.</v>
      </c>
      <c r="N3981" s="133">
        <f>N3031</f>
        <v>46775.762527233113</v>
      </c>
      <c r="O3981" s="142">
        <f>MROUND(G3981*N3981,0.000001)</f>
        <v>4520.2196219999996</v>
      </c>
      <c r="P3981" s="93"/>
      <c r="Q3981" s="93">
        <f t="shared" si="490"/>
        <v>474623.06030999997</v>
      </c>
    </row>
    <row r="3982" spans="1:17" s="94" customFormat="1" ht="28.5" x14ac:dyDescent="0.25">
      <c r="A3982" s="276"/>
      <c r="B3982" s="279"/>
      <c r="C3982" s="201" t="s">
        <v>252</v>
      </c>
      <c r="D3982" s="166"/>
      <c r="E3982" s="193"/>
      <c r="F3982" s="193"/>
      <c r="G3982" s="168"/>
      <c r="H3982" s="182"/>
      <c r="I3982" s="176"/>
      <c r="J3982" s="182"/>
      <c r="K3982" s="184"/>
      <c r="L3982" s="184"/>
      <c r="M3982" s="178"/>
      <c r="N3982" s="139"/>
      <c r="O3982" s="140">
        <f>SUM(O3979:O3981)</f>
        <v>5543.4236539999993</v>
      </c>
      <c r="P3982" s="93"/>
      <c r="Q3982" s="93">
        <f t="shared" si="490"/>
        <v>0</v>
      </c>
    </row>
    <row r="3983" spans="1:17" s="94" customFormat="1" x14ac:dyDescent="0.25">
      <c r="A3983" s="276"/>
      <c r="B3983" s="279"/>
      <c r="C3983" s="198" t="s">
        <v>63</v>
      </c>
      <c r="D3983" s="166"/>
      <c r="E3983" s="193"/>
      <c r="F3983" s="193"/>
      <c r="G3983" s="168"/>
      <c r="H3983" s="182">
        <f>H3888</f>
        <v>0</v>
      </c>
      <c r="I3983" s="176">
        <f>I3981</f>
        <v>1.1053130000000001E-2</v>
      </c>
      <c r="J3983" s="182"/>
      <c r="K3983" s="184">
        <v>12</v>
      </c>
      <c r="L3983" s="184">
        <f>'норма часов'!$H$16</f>
        <v>105</v>
      </c>
      <c r="M3983" s="178"/>
      <c r="N3983" s="133">
        <f>N3888</f>
        <v>0</v>
      </c>
      <c r="O3983" s="142">
        <f>MROUND(G3983*N3983,0.000001)</f>
        <v>0</v>
      </c>
      <c r="P3983" s="93"/>
      <c r="Q3983" s="93">
        <f t="shared" si="490"/>
        <v>0</v>
      </c>
    </row>
    <row r="3984" spans="1:17" s="94" customFormat="1" x14ac:dyDescent="0.25">
      <c r="A3984" s="276"/>
      <c r="B3984" s="279"/>
      <c r="C3984" s="198"/>
      <c r="D3984" s="283" t="s">
        <v>52</v>
      </c>
      <c r="E3984" s="283"/>
      <c r="F3984" s="283"/>
      <c r="G3984" s="284"/>
      <c r="H3984" s="171"/>
      <c r="I3984" s="176">
        <f t="shared" si="489"/>
        <v>1.1053130000000001E-2</v>
      </c>
      <c r="J3984" s="171"/>
      <c r="K3984" s="177"/>
      <c r="L3984" s="184"/>
      <c r="M3984" s="197"/>
      <c r="N3984" s="133"/>
      <c r="O3984" s="140"/>
      <c r="P3984" s="93"/>
      <c r="Q3984" s="93">
        <f t="shared" si="490"/>
        <v>0</v>
      </c>
    </row>
    <row r="3985" spans="1:17" s="94" customFormat="1" x14ac:dyDescent="0.25">
      <c r="A3985" s="276"/>
      <c r="B3985" s="279"/>
      <c r="C3985" s="198"/>
      <c r="D3985" s="179"/>
      <c r="E3985" s="180"/>
      <c r="F3985" s="181"/>
      <c r="G3985" s="168"/>
      <c r="H3985" s="171"/>
      <c r="I3985" s="176">
        <f t="shared" si="489"/>
        <v>1.1053130000000001E-2</v>
      </c>
      <c r="J3985" s="171"/>
      <c r="K3985" s="177"/>
      <c r="L3985" s="184"/>
      <c r="M3985" s="197"/>
      <c r="N3985" s="133"/>
      <c r="O3985" s="142"/>
      <c r="P3985" s="93"/>
      <c r="Q3985" s="93">
        <f t="shared" si="490"/>
        <v>0</v>
      </c>
    </row>
    <row r="3986" spans="1:17" s="94" customFormat="1" x14ac:dyDescent="0.25">
      <c r="A3986" s="276"/>
      <c r="B3986" s="279"/>
      <c r="C3986" s="267" t="s">
        <v>101</v>
      </c>
      <c r="D3986" s="288" t="s">
        <v>53</v>
      </c>
      <c r="E3986" s="288"/>
      <c r="F3986" s="288"/>
      <c r="G3986" s="289"/>
      <c r="H3986" s="171"/>
      <c r="I3986" s="176">
        <f t="shared" si="489"/>
        <v>1.1053130000000001E-2</v>
      </c>
      <c r="J3986" s="171"/>
      <c r="K3986" s="177"/>
      <c r="L3986" s="184"/>
      <c r="M3986" s="197"/>
      <c r="N3986" s="133"/>
      <c r="O3986" s="140">
        <f>O3987</f>
        <v>40.273773999999996</v>
      </c>
      <c r="P3986" s="93"/>
      <c r="Q3986" s="93">
        <f t="shared" si="490"/>
        <v>0</v>
      </c>
    </row>
    <row r="3987" spans="1:17" s="94" customFormat="1" ht="45" x14ac:dyDescent="0.25">
      <c r="A3987" s="276"/>
      <c r="B3987" s="279"/>
      <c r="C3987" s="268"/>
      <c r="D3987" s="166" t="s">
        <v>286</v>
      </c>
      <c r="E3987" s="180" t="s">
        <v>26</v>
      </c>
      <c r="F3987" s="180" t="s">
        <v>26</v>
      </c>
      <c r="G3987" s="168">
        <f>MROUND(H3987*K3987*I3987/L3987,0.00000001)</f>
        <v>8.8425039999999996E-2</v>
      </c>
      <c r="H3987" s="182">
        <f>$H$3037</f>
        <v>70</v>
      </c>
      <c r="I3987" s="176">
        <f t="shared" si="489"/>
        <v>1.1053130000000001E-2</v>
      </c>
      <c r="J3987" s="182"/>
      <c r="K3987" s="184">
        <v>12</v>
      </c>
      <c r="L3987" s="184">
        <f>'норма часов'!$H$16</f>
        <v>105</v>
      </c>
      <c r="M3987" s="178" t="str">
        <f>CONCATENATE(H3987," ",F3987," ","в мес.","*",K3987,"мес.","*",I3987,"/",L3987,"чел.")</f>
        <v>70 шт в мес.*12мес.*0,01105313/105чел.</v>
      </c>
      <c r="N3987" s="133">
        <f>$N$3037</f>
        <v>455.45666666666642</v>
      </c>
      <c r="O3987" s="142">
        <f>MROUND(G3987*N3987,0.000001)</f>
        <v>40.273773999999996</v>
      </c>
      <c r="P3987" s="93"/>
      <c r="Q3987" s="93">
        <f t="shared" si="490"/>
        <v>4228.7462699999996</v>
      </c>
    </row>
    <row r="3988" spans="1:17" s="94" customFormat="1" x14ac:dyDescent="0.25">
      <c r="A3988" s="276"/>
      <c r="B3988" s="279"/>
      <c r="C3988" s="269" t="s">
        <v>102</v>
      </c>
      <c r="D3988" s="288" t="s">
        <v>54</v>
      </c>
      <c r="E3988" s="288"/>
      <c r="F3988" s="288"/>
      <c r="G3988" s="289"/>
      <c r="H3988" s="171"/>
      <c r="I3988" s="176">
        <f>I3986</f>
        <v>1.1053130000000001E-2</v>
      </c>
      <c r="J3988" s="182"/>
      <c r="K3988" s="177"/>
      <c r="L3988" s="184"/>
      <c r="M3988" s="197"/>
      <c r="N3988" s="133"/>
      <c r="O3988" s="140">
        <f>O3989</f>
        <v>13.780235999999999</v>
      </c>
      <c r="P3988" s="93"/>
      <c r="Q3988" s="93">
        <f t="shared" si="490"/>
        <v>0</v>
      </c>
    </row>
    <row r="3989" spans="1:17" s="94" customFormat="1" x14ac:dyDescent="0.25">
      <c r="A3989" s="276"/>
      <c r="B3989" s="279"/>
      <c r="C3989" s="269"/>
      <c r="D3989" s="179" t="s">
        <v>103</v>
      </c>
      <c r="E3989" s="180" t="s">
        <v>26</v>
      </c>
      <c r="F3989" s="180" t="s">
        <v>26</v>
      </c>
      <c r="G3989" s="168">
        <f>MROUND(H3989*K3989*I3989/L3989,0.00000001)</f>
        <v>5.0528600000000002E-3</v>
      </c>
      <c r="H3989" s="182">
        <v>4</v>
      </c>
      <c r="I3989" s="176">
        <f t="shared" si="489"/>
        <v>1.1053130000000001E-2</v>
      </c>
      <c r="J3989" s="182"/>
      <c r="K3989" s="184">
        <v>12</v>
      </c>
      <c r="L3989" s="184">
        <f>'норма часов'!$H$16</f>
        <v>105</v>
      </c>
      <c r="M3989" s="178" t="str">
        <f>CONCATENATE(H3989," ",F3989," ","в мес.","*",K3989,"мес.","*",I3989,"/",L3989,"чел.")</f>
        <v>4 шт в мес.*12мес.*0,01105313/105чел.</v>
      </c>
      <c r="N3989" s="133">
        <f>N3039</f>
        <v>2727.2150000000001</v>
      </c>
      <c r="O3989" s="142">
        <f>MROUND(G3989*N3989,0.000001)</f>
        <v>13.780235999999999</v>
      </c>
      <c r="P3989" s="93"/>
      <c r="Q3989" s="93">
        <f t="shared" si="490"/>
        <v>1446.9247799999998</v>
      </c>
    </row>
    <row r="3990" spans="1:17" s="94" customFormat="1" x14ac:dyDescent="0.25">
      <c r="A3990" s="276"/>
      <c r="B3990" s="279"/>
      <c r="C3990" s="198"/>
      <c r="D3990" s="283" t="s">
        <v>55</v>
      </c>
      <c r="E3990" s="283"/>
      <c r="F3990" s="283"/>
      <c r="G3990" s="284"/>
      <c r="H3990" s="171"/>
      <c r="I3990" s="176">
        <f t="shared" si="489"/>
        <v>1.1053130000000001E-2</v>
      </c>
      <c r="J3990" s="171"/>
      <c r="K3990" s="177"/>
      <c r="L3990" s="184"/>
      <c r="M3990" s="197"/>
      <c r="N3990" s="133"/>
      <c r="O3990" s="142"/>
      <c r="P3990" s="93"/>
      <c r="Q3990" s="93">
        <f t="shared" si="490"/>
        <v>0</v>
      </c>
    </row>
    <row r="3991" spans="1:17" s="94" customFormat="1" x14ac:dyDescent="0.25">
      <c r="A3991" s="276"/>
      <c r="B3991" s="279"/>
      <c r="C3991" s="198"/>
      <c r="D3991" s="166"/>
      <c r="E3991" s="96"/>
      <c r="F3991" s="206"/>
      <c r="G3991" s="161"/>
      <c r="H3991" s="171"/>
      <c r="I3991" s="176">
        <f t="shared" si="489"/>
        <v>1.1053130000000001E-2</v>
      </c>
      <c r="J3991" s="171"/>
      <c r="K3991" s="177"/>
      <c r="L3991" s="184"/>
      <c r="M3991" s="197"/>
      <c r="N3991" s="133"/>
      <c r="O3991" s="142"/>
      <c r="P3991" s="93"/>
      <c r="Q3991" s="93">
        <f t="shared" si="490"/>
        <v>0</v>
      </c>
    </row>
    <row r="3992" spans="1:17" s="94" customFormat="1" x14ac:dyDescent="0.25">
      <c r="A3992" s="276"/>
      <c r="B3992" s="279"/>
      <c r="C3992" s="198"/>
      <c r="D3992" s="288" t="s">
        <v>56</v>
      </c>
      <c r="E3992" s="288"/>
      <c r="F3992" s="288"/>
      <c r="G3992" s="289"/>
      <c r="H3992" s="182"/>
      <c r="I3992" s="176">
        <f t="shared" si="489"/>
        <v>1.1053130000000001E-2</v>
      </c>
      <c r="J3992" s="182"/>
      <c r="K3992" s="184"/>
      <c r="L3992" s="184"/>
      <c r="M3992" s="197"/>
      <c r="N3992" s="133"/>
      <c r="O3992" s="140">
        <f>O4000+O4022+O4023+O4038+O4039+O4040+O4043</f>
        <v>8549.8231300000007</v>
      </c>
      <c r="P3992" s="93"/>
      <c r="Q3992" s="93">
        <f t="shared" si="490"/>
        <v>0</v>
      </c>
    </row>
    <row r="3993" spans="1:17" s="94" customFormat="1" ht="45" x14ac:dyDescent="0.25">
      <c r="A3993" s="276"/>
      <c r="B3993" s="279"/>
      <c r="C3993" s="269" t="s">
        <v>64</v>
      </c>
      <c r="D3993" s="166" t="s">
        <v>24</v>
      </c>
      <c r="E3993" s="96" t="s">
        <v>20</v>
      </c>
      <c r="F3993" s="96" t="s">
        <v>209</v>
      </c>
      <c r="G3993" s="168">
        <f>MROUND(H3993*K3993*I3993/L3993,0.000001)</f>
        <v>158.42938799999999</v>
      </c>
      <c r="H3993" s="182">
        <f>H3613</f>
        <v>125417.61000000002</v>
      </c>
      <c r="I3993" s="176">
        <f t="shared" si="489"/>
        <v>1.1053130000000001E-2</v>
      </c>
      <c r="J3993" s="182"/>
      <c r="K3993" s="184">
        <v>12</v>
      </c>
      <c r="L3993" s="184">
        <f>'норма часов'!$H$16</f>
        <v>105</v>
      </c>
      <c r="M3993" s="178" t="str">
        <f>CONCATENATE(H3993," ",F3993," ","в мес.","*",K3993,"мес.","*",I3993,"/",L3993,"чел.")</f>
        <v>125417,61 м2 (обрабатываемая площадь) в мес.*12мес.*0,01105313/105чел.</v>
      </c>
      <c r="N3993" s="133">
        <f>N3043</f>
        <v>1.2568903867115102</v>
      </c>
      <c r="O3993" s="142">
        <f>MROUND(G3993*N3993,0.000001)</f>
        <v>199.12837499999998</v>
      </c>
      <c r="P3993" s="93"/>
      <c r="Q3993" s="93">
        <f t="shared" si="490"/>
        <v>20908.479374999999</v>
      </c>
    </row>
    <row r="3994" spans="1:17" s="94" customFormat="1" ht="45" x14ac:dyDescent="0.25">
      <c r="A3994" s="276"/>
      <c r="B3994" s="279"/>
      <c r="C3994" s="269"/>
      <c r="D3994" s="166" t="s">
        <v>77</v>
      </c>
      <c r="E3994" s="96" t="s">
        <v>20</v>
      </c>
      <c r="F3994" s="96" t="s">
        <v>209</v>
      </c>
      <c r="G3994" s="168">
        <f>MROUND(H3994*K3994*I3994/L3994,0.000001)</f>
        <v>158.42938799999999</v>
      </c>
      <c r="H3994" s="182">
        <f>H3709</f>
        <v>125417.61000000002</v>
      </c>
      <c r="I3994" s="176">
        <f t="shared" si="489"/>
        <v>1.1053130000000001E-2</v>
      </c>
      <c r="J3994" s="182"/>
      <c r="K3994" s="184">
        <v>12</v>
      </c>
      <c r="L3994" s="184">
        <f>'норма часов'!$H$16</f>
        <v>105</v>
      </c>
      <c r="M3994" s="178" t="str">
        <f>CONCATENATE(H3994," ",F3994," ","в мес.","*",K3994,"мес.","*",I3994,"/",L3994,"чел.")</f>
        <v>125417,61 м2 (обрабатываемая площадь) в мес.*12мес.*0,01105313/105чел.</v>
      </c>
      <c r="N3994" s="133">
        <f>N3044</f>
        <v>1.6600438261155399</v>
      </c>
      <c r="O3994" s="142">
        <f>MROUND(G3994*N3994,0.000001)</f>
        <v>262.99972700000001</v>
      </c>
      <c r="P3994" s="93"/>
      <c r="Q3994" s="93">
        <f t="shared" si="490"/>
        <v>27614.971335000002</v>
      </c>
    </row>
    <row r="3995" spans="1:17" s="94" customFormat="1" ht="45" x14ac:dyDescent="0.25">
      <c r="A3995" s="276"/>
      <c r="B3995" s="279"/>
      <c r="C3995" s="269"/>
      <c r="D3995" s="166" t="s">
        <v>298</v>
      </c>
      <c r="E3995" s="96" t="s">
        <v>20</v>
      </c>
      <c r="F3995" s="96" t="s">
        <v>209</v>
      </c>
      <c r="G3995" s="168">
        <f>MROUND(H3995*K3995*I3995/L3995,0.00000001)</f>
        <v>158.4293883</v>
      </c>
      <c r="H3995" s="182">
        <f>$H$3045</f>
        <v>125417.61000000002</v>
      </c>
      <c r="I3995" s="176">
        <f>I3991</f>
        <v>1.1053130000000001E-2</v>
      </c>
      <c r="J3995" s="182"/>
      <c r="K3995" s="184">
        <v>12</v>
      </c>
      <c r="L3995" s="184">
        <f>'норма часов'!$H$16</f>
        <v>105</v>
      </c>
      <c r="M3995" s="178" t="str">
        <f t="shared" ref="M3995:M3997" si="491">CONCATENATE(H3995," ",F3995," ","в мес.","*",K3995,"мес.","*",I3995,"/",L3995,"чел.")</f>
        <v>125417,61 м2 (обрабатываемая площадь) в мес.*12мес.*0,01105313/105чел.</v>
      </c>
      <c r="N3995" s="133">
        <f>$N$3045</f>
        <v>0.59287278317614256</v>
      </c>
      <c r="O3995" s="142">
        <f t="shared" ref="O3995:O3997" si="492">MROUND(G3995*N3995,0.000001)</f>
        <v>93.928471999999999</v>
      </c>
      <c r="P3995" s="93"/>
      <c r="Q3995" s="93">
        <f t="shared" si="490"/>
        <v>9862.48956</v>
      </c>
    </row>
    <row r="3996" spans="1:17" s="94" customFormat="1" ht="45" x14ac:dyDescent="0.25">
      <c r="A3996" s="276"/>
      <c r="B3996" s="279"/>
      <c r="C3996" s="269"/>
      <c r="D3996" s="166" t="s">
        <v>299</v>
      </c>
      <c r="E3996" s="96" t="s">
        <v>20</v>
      </c>
      <c r="F3996" s="96" t="s">
        <v>209</v>
      </c>
      <c r="G3996" s="168">
        <f>MROUND(H3996*K3996*I3996/L3996,0.00000001)</f>
        <v>316.8587766</v>
      </c>
      <c r="H3996" s="182">
        <f>$H$3046</f>
        <v>125417.61000000002</v>
      </c>
      <c r="I3996" s="176">
        <f>I3992</f>
        <v>1.1053130000000001E-2</v>
      </c>
      <c r="J3996" s="182"/>
      <c r="K3996" s="184">
        <v>24</v>
      </c>
      <c r="L3996" s="184">
        <f>'норма часов'!$H$16</f>
        <v>105</v>
      </c>
      <c r="M3996" s="178" t="str">
        <f>CONCATENATE(H3996," ",F3996," ","в год","*",K3996,"  раза в год","*",I3996,"/",L3996,"чел.")</f>
        <v>125417,61 м2 (обрабатываемая площадь) в год*24  раза в год*0,01105313/105чел.</v>
      </c>
      <c r="N3996" s="133">
        <f>$N$3046</f>
        <v>2.4900657458177777</v>
      </c>
      <c r="O3996" s="142">
        <f t="shared" si="492"/>
        <v>788.99918600000001</v>
      </c>
      <c r="P3996" s="93"/>
      <c r="Q3996" s="93">
        <f t="shared" si="490"/>
        <v>82844.914529999995</v>
      </c>
    </row>
    <row r="3997" spans="1:17" s="94" customFormat="1" ht="45" x14ac:dyDescent="0.25">
      <c r="A3997" s="276"/>
      <c r="B3997" s="279"/>
      <c r="C3997" s="269"/>
      <c r="D3997" s="166" t="s">
        <v>300</v>
      </c>
      <c r="E3997" s="96" t="s">
        <v>280</v>
      </c>
      <c r="F3997" s="96" t="s">
        <v>281</v>
      </c>
      <c r="G3997" s="168">
        <f>MROUND(H3997*K3997*I3997/L3997,0.00000001)</f>
        <v>3.2843600000000001E-3</v>
      </c>
      <c r="H3997" s="182">
        <f>$H$3047</f>
        <v>31.200000000000021</v>
      </c>
      <c r="I3997" s="176">
        <f>I3993</f>
        <v>1.1053130000000001E-2</v>
      </c>
      <c r="J3997" s="182"/>
      <c r="K3997" s="184">
        <v>1</v>
      </c>
      <c r="L3997" s="184">
        <f>'норма часов'!$H$16</f>
        <v>105</v>
      </c>
      <c r="M3997" s="178" t="str">
        <f t="shared" si="491"/>
        <v>31,2 га (обрабатываемая площадь) в мес.*1мес.*0,01105313/105чел.</v>
      </c>
      <c r="N3997" s="133">
        <f>$N$3047</f>
        <v>592.87083333333283</v>
      </c>
      <c r="O3997" s="142">
        <f t="shared" si="492"/>
        <v>1.947201</v>
      </c>
      <c r="P3997" s="93"/>
      <c r="Q3997" s="93">
        <f t="shared" si="490"/>
        <v>204.45610500000001</v>
      </c>
    </row>
    <row r="3998" spans="1:17" s="94" customFormat="1" ht="45" x14ac:dyDescent="0.25">
      <c r="A3998" s="276"/>
      <c r="B3998" s="279"/>
      <c r="C3998" s="269"/>
      <c r="D3998" s="166" t="s">
        <v>276</v>
      </c>
      <c r="E3998" s="96" t="s">
        <v>280</v>
      </c>
      <c r="F3998" s="96" t="s">
        <v>281</v>
      </c>
      <c r="G3998" s="168">
        <f>MROUND(H3998*K3998*I3998/L3998,0.00000001)</f>
        <v>3.2843600000000001E-3</v>
      </c>
      <c r="H3998" s="182">
        <f>H3048</f>
        <v>31.200000000000021</v>
      </c>
      <c r="I3998" s="176">
        <f>I3994</f>
        <v>1.1053130000000001E-2</v>
      </c>
      <c r="J3998" s="182"/>
      <c r="K3998" s="184">
        <v>1</v>
      </c>
      <c r="L3998" s="184">
        <f>'норма часов'!$H$16</f>
        <v>105</v>
      </c>
      <c r="M3998" s="178" t="str">
        <f>CONCATENATE(H3998," ",F3998," ","в мес.","*",K3998,"мес.","*",I3998,"/",L3998,"чел.")</f>
        <v>31,2 га (обрабатываемая площадь) в мес.*1мес.*0,01105313/105чел.</v>
      </c>
      <c r="N3998" s="133">
        <f>N3048</f>
        <v>3226.5067307692289</v>
      </c>
      <c r="O3998" s="142">
        <f>MROUND(G3998*N3998,0.000001)</f>
        <v>10.597009999999999</v>
      </c>
      <c r="P3998" s="93"/>
      <c r="Q3998" s="93">
        <f t="shared" si="490"/>
        <v>1112.68605</v>
      </c>
    </row>
    <row r="3999" spans="1:17" s="94" customFormat="1" ht="25.5" x14ac:dyDescent="0.25">
      <c r="A3999" s="276"/>
      <c r="B3999" s="279"/>
      <c r="C3999" s="269"/>
      <c r="D3999" s="166" t="s">
        <v>105</v>
      </c>
      <c r="E3999" s="96" t="s">
        <v>106</v>
      </c>
      <c r="F3999" s="206" t="s">
        <v>210</v>
      </c>
      <c r="G3999" s="168">
        <f>MROUND(H3999*K3999*I3999/L3999,0.000001)</f>
        <v>25.439125999999998</v>
      </c>
      <c r="H3999" s="182">
        <f>H3334</f>
        <v>20138.400000000001</v>
      </c>
      <c r="I3999" s="176">
        <f>I3994</f>
        <v>1.1053130000000001E-2</v>
      </c>
      <c r="J3999" s="182"/>
      <c r="K3999" s="184">
        <v>12</v>
      </c>
      <c r="L3999" s="184">
        <f>'норма часов'!$H$16</f>
        <v>105</v>
      </c>
      <c r="M3999" s="178" t="str">
        <f>CONCATENATE(H3999," ",F3999," ","в мес.","*",K3999,"мес.","*",I3999,"/",L3999,"чел.")</f>
        <v>20138,4 кг стираемого белья в мес.*12мес.*0,01105313/105чел.</v>
      </c>
      <c r="N3999" s="133">
        <f>N3334</f>
        <v>77.073464045471994</v>
      </c>
      <c r="O3999" s="142">
        <f>MROUND(G3999*N3999,0.000001)</f>
        <v>1960.6815629999999</v>
      </c>
      <c r="P3999" s="93"/>
      <c r="Q3999" s="93">
        <f t="shared" si="490"/>
        <v>205871.56411499999</v>
      </c>
    </row>
    <row r="4000" spans="1:17" s="94" customFormat="1" ht="28.5" x14ac:dyDescent="0.25">
      <c r="A4000" s="276"/>
      <c r="B4000" s="279"/>
      <c r="C4000" s="201" t="s">
        <v>255</v>
      </c>
      <c r="D4000" s="166"/>
      <c r="E4000" s="96"/>
      <c r="F4000" s="206"/>
      <c r="G4000" s="168"/>
      <c r="H4000" s="182"/>
      <c r="I4000" s="176"/>
      <c r="J4000" s="182"/>
      <c r="K4000" s="184"/>
      <c r="L4000" s="184"/>
      <c r="M4000" s="178"/>
      <c r="N4000" s="139"/>
      <c r="O4000" s="140">
        <f>SUM(O3993:O3999)</f>
        <v>3318.2815339999997</v>
      </c>
      <c r="P4000" s="93"/>
      <c r="Q4000" s="93">
        <f t="shared" si="490"/>
        <v>0</v>
      </c>
    </row>
    <row r="4001" spans="1:17" s="94" customFormat="1" ht="45" x14ac:dyDescent="0.25">
      <c r="A4001" s="276"/>
      <c r="B4001" s="279"/>
      <c r="C4001" s="269" t="s">
        <v>63</v>
      </c>
      <c r="D4001" s="208" t="s">
        <v>301</v>
      </c>
      <c r="E4001" s="96" t="s">
        <v>20</v>
      </c>
      <c r="F4001" s="96" t="s">
        <v>209</v>
      </c>
      <c r="G4001" s="168">
        <f>MROUND(H4001*K4001*I4001/L4001,0.000001)</f>
        <v>0.80191299999999999</v>
      </c>
      <c r="H4001" s="182">
        <f>H3431</f>
        <v>7617.8300000000008</v>
      </c>
      <c r="I4001" s="176">
        <f>I3999</f>
        <v>1.1053130000000001E-2</v>
      </c>
      <c r="J4001" s="182"/>
      <c r="K4001" s="184">
        <v>1</v>
      </c>
      <c r="L4001" s="184">
        <f>'норма часов'!$H$16</f>
        <v>105</v>
      </c>
      <c r="M4001" s="178" t="str">
        <f>CONCATENATE(H4001," ",F4001," ","*",I4001,"/",L4001,"чел.")</f>
        <v>7617,83 м2 (обрабатываемая площадь) *0,01105313/105чел.</v>
      </c>
      <c r="N4001" s="133">
        <f>N3431</f>
        <v>74.831520262331921</v>
      </c>
      <c r="O4001" s="142">
        <f>MROUND(G4001*N4001,0.000001)</f>
        <v>60.008368999999995</v>
      </c>
      <c r="P4001" s="93"/>
      <c r="Q4001" s="93">
        <f t="shared" si="490"/>
        <v>6300.8787449999991</v>
      </c>
    </row>
    <row r="4002" spans="1:17" s="94" customFormat="1" ht="60" x14ac:dyDescent="0.25">
      <c r="A4002" s="276"/>
      <c r="B4002" s="279"/>
      <c r="C4002" s="269"/>
      <c r="D4002" s="166" t="s">
        <v>302</v>
      </c>
      <c r="E4002" s="96" t="s">
        <v>26</v>
      </c>
      <c r="F4002" s="206" t="s">
        <v>26</v>
      </c>
      <c r="G4002" s="168">
        <f>MROUND(H4002*K4002*I4002/L4002,0.000001)</f>
        <v>2.8419999999999999E-3</v>
      </c>
      <c r="H4002" s="182">
        <f>H3622</f>
        <v>27</v>
      </c>
      <c r="I4002" s="176">
        <f t="shared" si="489"/>
        <v>1.1053130000000001E-2</v>
      </c>
      <c r="J4002" s="182"/>
      <c r="K4002" s="184">
        <v>1</v>
      </c>
      <c r="L4002" s="184">
        <f>'норма часов'!$H$16</f>
        <v>105</v>
      </c>
      <c r="M4002" s="178" t="str">
        <f>CONCATENATE(H4002," ",F4002," ","*",I4002,"/",L4002,"чел.")</f>
        <v>27 шт *0,01105313/105чел.</v>
      </c>
      <c r="N4002" s="133">
        <f>N3052</f>
        <v>7114.4748148148165</v>
      </c>
      <c r="O4002" s="142">
        <f>MROUND(G4002*N4002,0.000001)</f>
        <v>20.219336999999999</v>
      </c>
      <c r="P4002" s="93"/>
      <c r="Q4002" s="93">
        <f t="shared" si="490"/>
        <v>2123.030385</v>
      </c>
    </row>
    <row r="4003" spans="1:17" s="94" customFormat="1" ht="45" x14ac:dyDescent="0.25">
      <c r="A4003" s="276"/>
      <c r="B4003" s="279"/>
      <c r="C4003" s="269"/>
      <c r="D4003" s="208" t="s">
        <v>30</v>
      </c>
      <c r="E4003" s="96" t="s">
        <v>45</v>
      </c>
      <c r="F4003" s="206" t="s">
        <v>223</v>
      </c>
      <c r="G4003" s="168">
        <f>MROUND(H4003*K4003*I4003/L4003,0.000001)</f>
        <v>3.0317E-2</v>
      </c>
      <c r="H4003" s="182">
        <f>H3623</f>
        <v>72</v>
      </c>
      <c r="I4003" s="176">
        <f t="shared" si="489"/>
        <v>1.1053130000000001E-2</v>
      </c>
      <c r="J4003" s="182"/>
      <c r="K4003" s="184">
        <v>4</v>
      </c>
      <c r="L4003" s="184">
        <f>'норма часов'!$H$16</f>
        <v>105</v>
      </c>
      <c r="M4003" s="178" t="str">
        <f>CONCATENATE(H4003," ",F4003," ","в кв.","*",K4003,"кв.","*",I4003,"/",L4003,"чел.")</f>
        <v>72 системы в кв.*4кв.*0,01105313/105чел.</v>
      </c>
      <c r="N4003" s="133">
        <f>N3623</f>
        <v>7541.0103472222254</v>
      </c>
      <c r="O4003" s="142">
        <f>MROUND(G4003*N4003,0.000001)</f>
        <v>228.620811</v>
      </c>
      <c r="P4003" s="93"/>
      <c r="Q4003" s="93">
        <f t="shared" si="490"/>
        <v>24005.185154999999</v>
      </c>
    </row>
    <row r="4004" spans="1:17" s="94" customFormat="1" ht="60" x14ac:dyDescent="0.25">
      <c r="A4004" s="276"/>
      <c r="B4004" s="279"/>
      <c r="C4004" s="269"/>
      <c r="D4004" s="208" t="s">
        <v>86</v>
      </c>
      <c r="E4004" s="96" t="s">
        <v>45</v>
      </c>
      <c r="F4004" s="206" t="s">
        <v>224</v>
      </c>
      <c r="G4004" s="168">
        <f>MROUND(H4004*K4004*I4004/L4004,0.00000001)</f>
        <v>8.9688249999999997E-2</v>
      </c>
      <c r="H4004" s="182">
        <f>H3814</f>
        <v>71</v>
      </c>
      <c r="I4004" s="176">
        <f t="shared" si="489"/>
        <v>1.1053130000000001E-2</v>
      </c>
      <c r="J4004" s="182"/>
      <c r="K4004" s="184">
        <v>12</v>
      </c>
      <c r="L4004" s="184">
        <f>'норма часов'!$H$16</f>
        <v>105</v>
      </c>
      <c r="M4004" s="178" t="str">
        <f>CONCATENATE(H4004," ",F4004," ","в мес.","*",K4004,"мес.","*",I4004,"/",L4004,"чел.")</f>
        <v>71 систем в мес.*12мес.*0,01105313/105чел.</v>
      </c>
      <c r="N4004" s="133">
        <f>N3814</f>
        <v>6224.8300469483565</v>
      </c>
      <c r="O4004" s="142">
        <f>MROUND(G4004*N4004,0.000001)</f>
        <v>558.29411299999992</v>
      </c>
      <c r="P4004" s="93"/>
      <c r="Q4004" s="93">
        <f t="shared" si="490"/>
        <v>58620.881864999988</v>
      </c>
    </row>
    <row r="4005" spans="1:17" s="94" customFormat="1" ht="31.5" x14ac:dyDescent="0.25">
      <c r="A4005" s="276"/>
      <c r="B4005" s="279"/>
      <c r="C4005" s="269"/>
      <c r="D4005" s="211" t="s">
        <v>303</v>
      </c>
      <c r="E4005" s="96" t="s">
        <v>26</v>
      </c>
      <c r="F4005" s="206" t="s">
        <v>26</v>
      </c>
      <c r="G4005" s="168">
        <f>MROUND(H4005*K4005*I4005/L4005,0.000000001)</f>
        <v>4.2107200000000004E-4</v>
      </c>
      <c r="H4005" s="182">
        <f>H3910</f>
        <v>4</v>
      </c>
      <c r="I4005" s="176">
        <f t="shared" si="489"/>
        <v>1.1053130000000001E-2</v>
      </c>
      <c r="J4005" s="182"/>
      <c r="K4005" s="184">
        <v>1</v>
      </c>
      <c r="L4005" s="184">
        <f>'норма часов'!$H$16</f>
        <v>105</v>
      </c>
      <c r="M4005" s="178" t="str">
        <f>CONCATENATE(H4005," ",F4005," ","*",I4005,"/",L4005,"чел.")</f>
        <v>4 шт *0,01105313/105чел.</v>
      </c>
      <c r="N4005" s="133">
        <f>N3055</f>
        <v>74229.032500000001</v>
      </c>
      <c r="O4005" s="142">
        <f>MROUND(G4005*N4005,0.000001)</f>
        <v>31.255766999999999</v>
      </c>
      <c r="P4005" s="93"/>
      <c r="Q4005" s="93">
        <f t="shared" si="490"/>
        <v>3281.8555349999997</v>
      </c>
    </row>
    <row r="4006" spans="1:17" s="94" customFormat="1" ht="30" x14ac:dyDescent="0.25">
      <c r="A4006" s="276"/>
      <c r="B4006" s="279"/>
      <c r="C4006" s="269"/>
      <c r="D4006" s="208" t="s">
        <v>108</v>
      </c>
      <c r="E4006" s="96" t="s">
        <v>26</v>
      </c>
      <c r="F4006" s="206" t="s">
        <v>26</v>
      </c>
      <c r="G4006" s="168">
        <f>MROUND(H4006*K4006*I4006/L4006,0.00000001)</f>
        <v>1.2632100000000001E-3</v>
      </c>
      <c r="H4006" s="182">
        <v>1</v>
      </c>
      <c r="I4006" s="176">
        <f t="shared" si="489"/>
        <v>1.1053130000000001E-2</v>
      </c>
      <c r="J4006" s="182"/>
      <c r="K4006" s="184">
        <v>12</v>
      </c>
      <c r="L4006" s="184">
        <f>'норма часов'!$H$16</f>
        <v>105</v>
      </c>
      <c r="M4006" s="178" t="str">
        <f>CONCATENATE(H4006," ",F4006," ","в мес.","*",K4006,"мес.","*",I4006,"/",L4006,"чел.")</f>
        <v>1 шт в мес.*12мес.*0,01105313/105чел.</v>
      </c>
      <c r="N4006" s="133">
        <f>N3056</f>
        <v>3023.6541666666667</v>
      </c>
      <c r="O4006" s="142">
        <f t="shared" ref="O4006:O4021" si="493">MROUND(G4006*N4006,0.000001)</f>
        <v>3.8195099999999997</v>
      </c>
      <c r="P4006" s="93"/>
      <c r="Q4006" s="93">
        <f t="shared" si="490"/>
        <v>401.04854999999998</v>
      </c>
    </row>
    <row r="4007" spans="1:17" s="94" customFormat="1" ht="31.5" x14ac:dyDescent="0.25">
      <c r="A4007" s="276"/>
      <c r="B4007" s="279"/>
      <c r="C4007" s="269"/>
      <c r="D4007" s="211" t="s">
        <v>304</v>
      </c>
      <c r="E4007" s="96" t="s">
        <v>26</v>
      </c>
      <c r="F4007" s="206" t="s">
        <v>26</v>
      </c>
      <c r="G4007" s="168">
        <f>MROUND(H4007*K4007*I4007/L4007,0.00000001)</f>
        <v>7.4740200000000005E-3</v>
      </c>
      <c r="H4007" s="182">
        <f>H3627</f>
        <v>71</v>
      </c>
      <c r="I4007" s="176">
        <f t="shared" si="489"/>
        <v>1.1053130000000001E-2</v>
      </c>
      <c r="J4007" s="182"/>
      <c r="K4007" s="184">
        <v>1</v>
      </c>
      <c r="L4007" s="184">
        <f>'норма часов'!$H$16</f>
        <v>105</v>
      </c>
      <c r="M4007" s="178" t="str">
        <f>CONCATENATE(H4007," ",F4007," ","*",I4007,"/",L4007,"чел.")</f>
        <v>71 шт *0,01105313/105чел.</v>
      </c>
      <c r="N4007" s="133">
        <f>N3627</f>
        <v>948.59014084506896</v>
      </c>
      <c r="O4007" s="142">
        <f t="shared" si="493"/>
        <v>7.0897819999999996</v>
      </c>
      <c r="P4007" s="93"/>
      <c r="Q4007" s="93">
        <f t="shared" si="490"/>
        <v>744.42710999999997</v>
      </c>
    </row>
    <row r="4008" spans="1:17" s="94" customFormat="1" ht="60" x14ac:dyDescent="0.25">
      <c r="A4008" s="276"/>
      <c r="B4008" s="279"/>
      <c r="C4008" s="269"/>
      <c r="D4008" s="208" t="s">
        <v>31</v>
      </c>
      <c r="E4008" s="96" t="s">
        <v>46</v>
      </c>
      <c r="F4008" s="206" t="s">
        <v>26</v>
      </c>
      <c r="G4008" s="168">
        <f>MROUND(H4008*K4008*I4008/L4008,0.00000001)</f>
        <v>9.2635800000000004E-3</v>
      </c>
      <c r="H4008" s="182">
        <f>H3818</f>
        <v>44</v>
      </c>
      <c r="I4008" s="176">
        <f t="shared" si="489"/>
        <v>1.1053130000000001E-2</v>
      </c>
      <c r="J4008" s="182"/>
      <c r="K4008" s="184">
        <v>2</v>
      </c>
      <c r="L4008" s="184">
        <f>'норма часов'!$H$16</f>
        <v>105</v>
      </c>
      <c r="M4008" s="178" t="str">
        <f>CONCATENATE(H4008," ",F4008," ","*",I4008,"/",L4008,"чел.")</f>
        <v>44 шт *0,01105313/105чел.</v>
      </c>
      <c r="N4008" s="133">
        <f>N3818</f>
        <v>5125.3856818181812</v>
      </c>
      <c r="O4008" s="142">
        <f t="shared" si="493"/>
        <v>47.479419999999998</v>
      </c>
      <c r="P4008" s="93"/>
      <c r="Q4008" s="93">
        <f t="shared" si="490"/>
        <v>4985.3391000000001</v>
      </c>
    </row>
    <row r="4009" spans="1:17" s="94" customFormat="1" ht="30" x14ac:dyDescent="0.25">
      <c r="A4009" s="276"/>
      <c r="B4009" s="279"/>
      <c r="C4009" s="269"/>
      <c r="D4009" s="208" t="s">
        <v>109</v>
      </c>
      <c r="E4009" s="96" t="s">
        <v>45</v>
      </c>
      <c r="F4009" s="206" t="s">
        <v>211</v>
      </c>
      <c r="G4009" s="168">
        <f>MROUND(H4009*K4009*I4009/L4009,0.00000001)</f>
        <v>2.1054E-4</v>
      </c>
      <c r="H4009" s="182">
        <v>1</v>
      </c>
      <c r="I4009" s="176">
        <f t="shared" si="489"/>
        <v>1.1053130000000001E-2</v>
      </c>
      <c r="J4009" s="182"/>
      <c r="K4009" s="184">
        <v>2</v>
      </c>
      <c r="L4009" s="184">
        <f>'норма часов'!$H$16</f>
        <v>105</v>
      </c>
      <c r="M4009" s="178" t="str">
        <f>CONCATENATE(H4009," ",F4009," ","в мес.","*",K4009,"*",I4009,"/",L4009,"чел.")</f>
        <v>1  система(2 раза в год (зима, лето) в мес.*2*0,01105313/105чел.</v>
      </c>
      <c r="N4009" s="133">
        <f>N3059</f>
        <v>9753.27</v>
      </c>
      <c r="O4009" s="142">
        <f t="shared" si="493"/>
        <v>2.0534529999999998</v>
      </c>
      <c r="P4009" s="93"/>
      <c r="Q4009" s="93">
        <f t="shared" si="490"/>
        <v>215.61256499999996</v>
      </c>
    </row>
    <row r="4010" spans="1:17" s="94" customFormat="1" ht="45" x14ac:dyDescent="0.25">
      <c r="A4010" s="276"/>
      <c r="B4010" s="279"/>
      <c r="C4010" s="269"/>
      <c r="D4010" s="208" t="s">
        <v>110</v>
      </c>
      <c r="E4010" s="96" t="s">
        <v>48</v>
      </c>
      <c r="F4010" s="206" t="s">
        <v>26</v>
      </c>
      <c r="G4010" s="168">
        <f>MROUND(H4010*K4010*I4010/L4010,0.000001)</f>
        <v>3.2629999999999998E-3</v>
      </c>
      <c r="H4010" s="182">
        <f>H3630</f>
        <v>31</v>
      </c>
      <c r="I4010" s="176">
        <f t="shared" si="489"/>
        <v>1.1053130000000001E-2</v>
      </c>
      <c r="J4010" s="182"/>
      <c r="K4010" s="184">
        <v>1</v>
      </c>
      <c r="L4010" s="184">
        <f>'норма часов'!$H$16</f>
        <v>105</v>
      </c>
      <c r="M4010" s="178" t="str">
        <f>CONCATENATE(H4010," ",F4010," ","*",I4010,"/",L4010,"чел.")</f>
        <v>31 шт *0,01105313/105чел.</v>
      </c>
      <c r="N4010" s="133">
        <f>N3060</f>
        <v>13392.040967741937</v>
      </c>
      <c r="O4010" s="142">
        <f t="shared" si="493"/>
        <v>43.698229999999995</v>
      </c>
      <c r="P4010" s="93"/>
      <c r="Q4010" s="93">
        <f t="shared" si="490"/>
        <v>4588.3141499999992</v>
      </c>
    </row>
    <row r="4011" spans="1:17" s="94" customFormat="1" x14ac:dyDescent="0.25">
      <c r="A4011" s="276"/>
      <c r="B4011" s="279"/>
      <c r="C4011" s="269"/>
      <c r="D4011" s="208" t="s">
        <v>111</v>
      </c>
      <c r="E4011" s="96" t="s">
        <v>48</v>
      </c>
      <c r="F4011" s="206" t="s">
        <v>26</v>
      </c>
      <c r="G4011" s="168">
        <f>MROUND(H4011*K4011*I4011/L4011,0.000000001)</f>
        <v>3.4738409000000005E-2</v>
      </c>
      <c r="H4011" s="182">
        <f>H3156</f>
        <v>330</v>
      </c>
      <c r="I4011" s="176">
        <f t="shared" si="489"/>
        <v>1.1053130000000001E-2</v>
      </c>
      <c r="J4011" s="182"/>
      <c r="K4011" s="184">
        <v>1</v>
      </c>
      <c r="L4011" s="184">
        <f>'норма часов'!$H$16</f>
        <v>105</v>
      </c>
      <c r="M4011" s="178" t="str">
        <f>CONCATENATE(H4011," ",F4011," ","*",I4011,"/",L4011,"чел.")</f>
        <v>330 шт *0,01105313/105чел.</v>
      </c>
      <c r="N4011" s="133">
        <f>N3061</f>
        <v>17624.491333333328</v>
      </c>
      <c r="O4011" s="142">
        <f t="shared" si="493"/>
        <v>612.24678799999992</v>
      </c>
      <c r="P4011" s="93"/>
      <c r="Q4011" s="93">
        <f t="shared" si="490"/>
        <v>64285.912739999992</v>
      </c>
    </row>
    <row r="4012" spans="1:17" s="94" customFormat="1" ht="45" x14ac:dyDescent="0.25">
      <c r="A4012" s="276"/>
      <c r="B4012" s="279"/>
      <c r="C4012" s="269"/>
      <c r="D4012" s="208" t="s">
        <v>112</v>
      </c>
      <c r="E4012" s="96" t="s">
        <v>20</v>
      </c>
      <c r="F4012" s="96" t="s">
        <v>209</v>
      </c>
      <c r="G4012" s="168">
        <f t="shared" ref="G4012:G4017" si="494">MROUND(H4012*K4012*I4012/L4012,0.00000001)</f>
        <v>1.536911E-2</v>
      </c>
      <c r="H4012" s="182">
        <f>H3632</f>
        <v>73</v>
      </c>
      <c r="I4012" s="176">
        <f t="shared" si="489"/>
        <v>1.1053130000000001E-2</v>
      </c>
      <c r="J4012" s="182"/>
      <c r="K4012" s="184">
        <v>2</v>
      </c>
      <c r="L4012" s="184">
        <f>'норма часов'!$H$16</f>
        <v>105</v>
      </c>
      <c r="M4012" s="178" t="str">
        <f>CONCATENATE(H4012," ",F4012," ","*",I4012,"/",L4012,"чел.")</f>
        <v>73 м2 (обрабатываемая площадь) *0,01105313/105чел.</v>
      </c>
      <c r="N4012" s="133">
        <f>N3062</f>
        <v>5928.7278082191779</v>
      </c>
      <c r="O4012" s="142">
        <f t="shared" si="493"/>
        <v>91.11927</v>
      </c>
      <c r="P4012" s="93"/>
      <c r="Q4012" s="93">
        <f t="shared" si="490"/>
        <v>9567.5233499999995</v>
      </c>
    </row>
    <row r="4013" spans="1:17" s="94" customFormat="1" ht="30" x14ac:dyDescent="0.25">
      <c r="A4013" s="276"/>
      <c r="B4013" s="279"/>
      <c r="C4013" s="269"/>
      <c r="D4013" s="208" t="s">
        <v>32</v>
      </c>
      <c r="E4013" s="96" t="s">
        <v>79</v>
      </c>
      <c r="F4013" s="206" t="s">
        <v>212</v>
      </c>
      <c r="G4013" s="168">
        <f t="shared" si="494"/>
        <v>7.4740200000000005E-3</v>
      </c>
      <c r="H4013" s="182">
        <f>H3823</f>
        <v>71</v>
      </c>
      <c r="I4013" s="176">
        <f t="shared" si="489"/>
        <v>1.1053130000000001E-2</v>
      </c>
      <c r="J4013" s="182"/>
      <c r="K4013" s="184">
        <v>1</v>
      </c>
      <c r="L4013" s="184">
        <f>'норма часов'!$H$16</f>
        <v>105</v>
      </c>
      <c r="M4013" s="178" t="str">
        <f>CONCATENATE(H4013," ",F4013," ","*",I4013,"/",L4013,"чел.")</f>
        <v>71 замеров(потребность) *0,01105313/105чел.</v>
      </c>
      <c r="N4013" s="133">
        <f>N3063</f>
        <v>12525.485211267594</v>
      </c>
      <c r="O4013" s="142">
        <f t="shared" si="493"/>
        <v>93.615726999999993</v>
      </c>
      <c r="P4013" s="93"/>
      <c r="Q4013" s="93">
        <f t="shared" si="490"/>
        <v>9829.6513349999987</v>
      </c>
    </row>
    <row r="4014" spans="1:17" s="94" customFormat="1" ht="30" x14ac:dyDescent="0.25">
      <c r="A4014" s="276"/>
      <c r="B4014" s="279"/>
      <c r="C4014" s="269"/>
      <c r="D4014" s="208" t="s">
        <v>113</v>
      </c>
      <c r="E4014" s="96" t="s">
        <v>48</v>
      </c>
      <c r="F4014" s="206" t="s">
        <v>26</v>
      </c>
      <c r="G4014" s="168">
        <f t="shared" si="494"/>
        <v>4.4212519999999998E-2</v>
      </c>
      <c r="H4014" s="182">
        <f>H3539</f>
        <v>35</v>
      </c>
      <c r="I4014" s="176">
        <f t="shared" si="489"/>
        <v>1.1053130000000001E-2</v>
      </c>
      <c r="J4014" s="182"/>
      <c r="K4014" s="184">
        <v>12</v>
      </c>
      <c r="L4014" s="184">
        <f>'норма часов'!$H$16</f>
        <v>105</v>
      </c>
      <c r="M4014" s="178" t="str">
        <f>CONCATENATE(H4014," ",F4014," ","в мес.","*",K4014,"мес.","*",I4014,"/",L4014,"чел.")</f>
        <v>35 шт в мес.*12мес.*0,01105313/105чел.</v>
      </c>
      <c r="N4014" s="133">
        <f>N3444</f>
        <v>3127.7868809523811</v>
      </c>
      <c r="O4014" s="142">
        <f t="shared" si="493"/>
        <v>138.28734</v>
      </c>
      <c r="P4014" s="93"/>
      <c r="Q4014" s="93">
        <f t="shared" si="490"/>
        <v>14520.170700000001</v>
      </c>
    </row>
    <row r="4015" spans="1:17" s="94" customFormat="1" x14ac:dyDescent="0.25">
      <c r="A4015" s="276"/>
      <c r="B4015" s="279"/>
      <c r="C4015" s="269"/>
      <c r="D4015" s="166" t="s">
        <v>25</v>
      </c>
      <c r="E4015" s="96" t="s">
        <v>26</v>
      </c>
      <c r="F4015" s="206" t="s">
        <v>26</v>
      </c>
      <c r="G4015" s="168">
        <f t="shared" si="494"/>
        <v>6.2739669999999997E-2</v>
      </c>
      <c r="H4015" s="182">
        <f>H3065</f>
        <v>596</v>
      </c>
      <c r="I4015" s="176">
        <f t="shared" si="489"/>
        <v>1.1053130000000001E-2</v>
      </c>
      <c r="J4015" s="182"/>
      <c r="K4015" s="184">
        <v>1</v>
      </c>
      <c r="L4015" s="184">
        <f>'норма часов'!$H$16</f>
        <v>105</v>
      </c>
      <c r="M4015" s="178" t="str">
        <f>CONCATENATE(H4015," ",F4015," ","*",I4015,"/",L4015,"чел.")</f>
        <v>596 шт *0,01105313/105чел.</v>
      </c>
      <c r="N4015" s="133">
        <f>N3065</f>
        <v>434.51181208053686</v>
      </c>
      <c r="O4015" s="142">
        <f t="shared" si="493"/>
        <v>27.261127999999999</v>
      </c>
      <c r="P4015" s="93"/>
      <c r="Q4015" s="93">
        <f t="shared" si="490"/>
        <v>2862.4184399999999</v>
      </c>
    </row>
    <row r="4016" spans="1:17" s="94" customFormat="1" ht="30" x14ac:dyDescent="0.25">
      <c r="A4016" s="276"/>
      <c r="B4016" s="279"/>
      <c r="C4016" s="269"/>
      <c r="D4016" s="208" t="s">
        <v>80</v>
      </c>
      <c r="E4016" s="96" t="s">
        <v>81</v>
      </c>
      <c r="F4016" s="206" t="s">
        <v>213</v>
      </c>
      <c r="G4016" s="168">
        <f t="shared" si="494"/>
        <v>7.4740200000000005E-3</v>
      </c>
      <c r="H4016" s="182">
        <f>H3446</f>
        <v>71</v>
      </c>
      <c r="I4016" s="176">
        <f>I4014</f>
        <v>1.1053130000000001E-2</v>
      </c>
      <c r="J4016" s="182"/>
      <c r="K4016" s="184">
        <v>1</v>
      </c>
      <c r="L4016" s="184">
        <f>'норма часов'!$H$16</f>
        <v>105</v>
      </c>
      <c r="M4016" s="178" t="str">
        <f>CONCATENATE(H4016," ",F4016," ","*",I4016,"/",L4016,"чел.")</f>
        <v>71 отключений(потребность) *0,01105313/105чел.</v>
      </c>
      <c r="N4016" s="133">
        <f>N3066</f>
        <v>5335.8598591549217</v>
      </c>
      <c r="O4016" s="142">
        <f t="shared" si="493"/>
        <v>39.880322999999997</v>
      </c>
      <c r="P4016" s="93"/>
      <c r="Q4016" s="93">
        <f t="shared" si="490"/>
        <v>4187.4339149999996</v>
      </c>
    </row>
    <row r="4017" spans="1:17" s="94" customFormat="1" ht="47.25" x14ac:dyDescent="0.25">
      <c r="A4017" s="276"/>
      <c r="B4017" s="279"/>
      <c r="C4017" s="269"/>
      <c r="D4017" s="211" t="s">
        <v>305</v>
      </c>
      <c r="E4017" s="96" t="s">
        <v>28</v>
      </c>
      <c r="F4017" s="206" t="s">
        <v>312</v>
      </c>
      <c r="G4017" s="168">
        <f t="shared" si="494"/>
        <v>1.4948040000000001E-2</v>
      </c>
      <c r="H4017" s="182">
        <f>H3067</f>
        <v>71</v>
      </c>
      <c r="I4017" s="176">
        <f>I4015</f>
        <v>1.1053130000000001E-2</v>
      </c>
      <c r="J4017" s="182"/>
      <c r="K4017" s="184">
        <v>2</v>
      </c>
      <c r="L4017" s="184">
        <f>'норма часов'!$H$16</f>
        <v>105</v>
      </c>
      <c r="M4017" s="178" t="str">
        <f>CONCATENATE(H4017," ",F4017," ","*",I4017,"/",L4017,"чел.")</f>
        <v>71 устройство *0,01105313/105чел.</v>
      </c>
      <c r="N4017" s="133">
        <f>N3067</f>
        <v>2964.3649999999984</v>
      </c>
      <c r="O4017" s="142">
        <f t="shared" si="493"/>
        <v>44.311447000000001</v>
      </c>
      <c r="P4017" s="93"/>
      <c r="Q4017" s="93">
        <f t="shared" si="490"/>
        <v>4652.701935</v>
      </c>
    </row>
    <row r="4018" spans="1:17" s="94" customFormat="1" ht="32.25" customHeight="1" x14ac:dyDescent="0.25">
      <c r="A4018" s="276"/>
      <c r="B4018" s="279"/>
      <c r="C4018" s="269"/>
      <c r="D4018" s="211" t="s">
        <v>306</v>
      </c>
      <c r="E4018" s="96" t="s">
        <v>26</v>
      </c>
      <c r="F4018" s="206" t="s">
        <v>26</v>
      </c>
      <c r="G4018" s="168">
        <f>MROUND(H4018*K4018*I4018/L4018,0.0000000001)</f>
        <v>7.4740212E-3</v>
      </c>
      <c r="H4018" s="182">
        <f>H3068</f>
        <v>71</v>
      </c>
      <c r="I4018" s="176">
        <f>I4016</f>
        <v>1.1053130000000001E-2</v>
      </c>
      <c r="J4018" s="182"/>
      <c r="K4018" s="184">
        <v>1</v>
      </c>
      <c r="L4018" s="184">
        <f>'норма часов'!$H$16</f>
        <v>105</v>
      </c>
      <c r="M4018" s="178" t="str">
        <f>CONCATENATE(H4018," ",F4018," ","*",I4018,"/",L4018,"чел.")</f>
        <v>71 шт *0,01105313/105чел.</v>
      </c>
      <c r="N4018" s="133">
        <f>N3068</f>
        <v>6640.1699999999964</v>
      </c>
      <c r="O4018" s="142">
        <f t="shared" si="493"/>
        <v>49.628771</v>
      </c>
      <c r="P4018" s="93"/>
      <c r="Q4018" s="93">
        <f t="shared" si="490"/>
        <v>5211.020955</v>
      </c>
    </row>
    <row r="4019" spans="1:17" s="94" customFormat="1" ht="31.5" x14ac:dyDescent="0.25">
      <c r="A4019" s="276"/>
      <c r="B4019" s="279"/>
      <c r="C4019" s="269"/>
      <c r="D4019" s="209" t="s">
        <v>307</v>
      </c>
      <c r="E4019" s="96" t="s">
        <v>26</v>
      </c>
      <c r="F4019" s="206" t="s">
        <v>26</v>
      </c>
      <c r="G4019" s="168">
        <f>MROUND(H4019*K4019*I4019/L4019,0.00000001)</f>
        <v>7.4740200000000005E-3</v>
      </c>
      <c r="H4019" s="182">
        <f>$H$1605</f>
        <v>71</v>
      </c>
      <c r="I4019" s="176">
        <f>I4014</f>
        <v>1.1053130000000001E-2</v>
      </c>
      <c r="J4019" s="182"/>
      <c r="K4019" s="184">
        <v>1</v>
      </c>
      <c r="L4019" s="184">
        <f>'норма часов'!$H$16</f>
        <v>105</v>
      </c>
      <c r="M4019" s="178" t="str">
        <f>CONCATENATE(H4019," ",F4019," ","в мес.","*",K4019,"мес.","*",I4019,"/",L4019,"чел.")</f>
        <v>71 шт в мес.*1мес.*0,01105313/105чел.</v>
      </c>
      <c r="N4019" s="133">
        <f>$N$3069</f>
        <v>11976.029859154949</v>
      </c>
      <c r="O4019" s="142">
        <f t="shared" si="493"/>
        <v>89.509086999999994</v>
      </c>
      <c r="P4019" s="93"/>
      <c r="Q4019" s="93">
        <f t="shared" si="490"/>
        <v>9398.454135</v>
      </c>
    </row>
    <row r="4020" spans="1:17" s="94" customFormat="1" ht="63" x14ac:dyDescent="0.25">
      <c r="A4020" s="276"/>
      <c r="B4020" s="279"/>
      <c r="C4020" s="269"/>
      <c r="D4020" s="211" t="s">
        <v>308</v>
      </c>
      <c r="E4020" s="96" t="s">
        <v>26</v>
      </c>
      <c r="F4020" s="206" t="s">
        <v>26</v>
      </c>
      <c r="G4020" s="168">
        <f>MROUND(H4020*K4020*I4020/L4020,0.00000001)</f>
        <v>1.0527E-4</v>
      </c>
      <c r="H4020" s="182">
        <f>$H$3070</f>
        <v>1</v>
      </c>
      <c r="I4020" s="176">
        <f>I4015</f>
        <v>1.1053130000000001E-2</v>
      </c>
      <c r="J4020" s="182"/>
      <c r="K4020" s="184">
        <v>1</v>
      </c>
      <c r="L4020" s="184">
        <f>'норма часов'!$H$16</f>
        <v>105</v>
      </c>
      <c r="M4020" s="178" t="str">
        <f>CONCATENATE(H4020," ",F4020," ","в год","*",K4020," раз в год","*",I4020,"/",L4020,"чел.")</f>
        <v>1 шт в год*1 раз в год*0,01105313/105чел.</v>
      </c>
      <c r="N4020" s="133">
        <f>$N$3070</f>
        <v>35572.370000000003</v>
      </c>
      <c r="O4020" s="142">
        <f t="shared" si="493"/>
        <v>3.7447029999999999</v>
      </c>
      <c r="P4020" s="93"/>
      <c r="Q4020" s="93">
        <f t="shared" si="490"/>
        <v>393.19381499999997</v>
      </c>
    </row>
    <row r="4021" spans="1:17" s="94" customFormat="1" ht="45" x14ac:dyDescent="0.25">
      <c r="A4021" s="276"/>
      <c r="B4021" s="279"/>
      <c r="C4021" s="269"/>
      <c r="D4021" s="208" t="s">
        <v>33</v>
      </c>
      <c r="E4021" s="96" t="s">
        <v>28</v>
      </c>
      <c r="F4021" s="206" t="s">
        <v>26</v>
      </c>
      <c r="G4021" s="168">
        <f>MROUND(H4021*K4021*I4021/L4021,0.00000001)</f>
        <v>8.9688249999999997E-2</v>
      </c>
      <c r="H4021" s="182">
        <f>H3736</f>
        <v>71</v>
      </c>
      <c r="I4021" s="176">
        <f>I4017</f>
        <v>1.1053130000000001E-2</v>
      </c>
      <c r="J4021" s="182"/>
      <c r="K4021" s="184">
        <v>12</v>
      </c>
      <c r="L4021" s="184">
        <f>'норма часов'!$H$16</f>
        <v>105</v>
      </c>
      <c r="M4021" s="178" t="str">
        <f>CONCATENATE(H4021," ",F4021," ","в мес.","*",K4021,"мес.","*",I4021,"/",L4021,"чел.")</f>
        <v>71 шт в мес.*12мес.*0,01105313/105чел.</v>
      </c>
      <c r="N4021" s="133">
        <f>N3736</f>
        <v>2608.6424999999977</v>
      </c>
      <c r="O4021" s="142">
        <f t="shared" si="493"/>
        <v>233.96458099999998</v>
      </c>
      <c r="P4021" s="93"/>
      <c r="Q4021" s="93">
        <f t="shared" si="490"/>
        <v>24566.281004999997</v>
      </c>
    </row>
    <row r="4022" spans="1:17" s="94" customFormat="1" ht="28.5" x14ac:dyDescent="0.25">
      <c r="A4022" s="276"/>
      <c r="B4022" s="279"/>
      <c r="C4022" s="201" t="s">
        <v>256</v>
      </c>
      <c r="D4022" s="208"/>
      <c r="E4022" s="96"/>
      <c r="F4022" s="206"/>
      <c r="G4022" s="168"/>
      <c r="H4022" s="182"/>
      <c r="I4022" s="176"/>
      <c r="J4022" s="182"/>
      <c r="K4022" s="184"/>
      <c r="L4022" s="184"/>
      <c r="M4022" s="178"/>
      <c r="N4022" s="139"/>
      <c r="O4022" s="140">
        <f>SUM(O4001:O4021)</f>
        <v>2426.1079570000002</v>
      </c>
      <c r="P4022" s="93"/>
      <c r="Q4022" s="93">
        <f t="shared" si="490"/>
        <v>0</v>
      </c>
    </row>
    <row r="4023" spans="1:17" s="94" customFormat="1" x14ac:dyDescent="0.25">
      <c r="A4023" s="276"/>
      <c r="B4023" s="279"/>
      <c r="C4023" s="198" t="s">
        <v>65</v>
      </c>
      <c r="D4023" s="208" t="s">
        <v>115</v>
      </c>
      <c r="E4023" s="96" t="s">
        <v>116</v>
      </c>
      <c r="F4023" s="206" t="s">
        <v>214</v>
      </c>
      <c r="G4023" s="168">
        <f>MROUND(H4023*K4023*I4023/L4023,0.0000000001)</f>
        <v>7.4740212E-3</v>
      </c>
      <c r="H4023" s="182">
        <f>H3073</f>
        <v>71</v>
      </c>
      <c r="I4023" s="176">
        <f>I4021</f>
        <v>1.1053130000000001E-2</v>
      </c>
      <c r="J4023" s="182"/>
      <c r="K4023" s="184">
        <v>1</v>
      </c>
      <c r="L4023" s="184">
        <f>'норма часов'!$H$16</f>
        <v>105</v>
      </c>
      <c r="M4023" s="178" t="str">
        <f>CONCATENATE(H4023," ",F4023," ","*",I4023,"/",L4023,"чел.")</f>
        <v>71 учреждений *0,01105313/105чел.</v>
      </c>
      <c r="N4023" s="133">
        <f>N3073</f>
        <v>61698.591549295772</v>
      </c>
      <c r="O4023" s="142">
        <f>MROUND(G4023*N4023,0.000001)</f>
        <v>461.13658099999998</v>
      </c>
      <c r="P4023" s="93"/>
      <c r="Q4023" s="93">
        <f t="shared" si="490"/>
        <v>48419.341004999995</v>
      </c>
    </row>
    <row r="4024" spans="1:17" s="94" customFormat="1" x14ac:dyDescent="0.25">
      <c r="A4024" s="276"/>
      <c r="B4024" s="279"/>
      <c r="C4024" s="269" t="s">
        <v>66</v>
      </c>
      <c r="D4024" s="208" t="s">
        <v>34</v>
      </c>
      <c r="E4024" s="96" t="s">
        <v>47</v>
      </c>
      <c r="F4024" s="206" t="s">
        <v>215</v>
      </c>
      <c r="G4024" s="168">
        <f t="shared" ref="G4024:G4030" si="495">MROUND(H4024*K4024*I4024/L4024,0.00000001)</f>
        <v>8.9688249999999997E-2</v>
      </c>
      <c r="H4024" s="182">
        <f>H3074</f>
        <v>71</v>
      </c>
      <c r="I4024" s="176">
        <f t="shared" si="489"/>
        <v>1.1053130000000001E-2</v>
      </c>
      <c r="J4024" s="182"/>
      <c r="K4024" s="184">
        <v>12</v>
      </c>
      <c r="L4024" s="184">
        <f>'норма часов'!$H$16</f>
        <v>105</v>
      </c>
      <c r="M4024" s="178" t="str">
        <f>CONCATENATE(H4024," ",F4024," ","в мес.","*",K4024,"мес.","*",I4024,"/",L4024,"чел.")</f>
        <v>71 зданий в мес.*12мес.*0,01105313/105чел.</v>
      </c>
      <c r="N4024" s="133">
        <f>N3074</f>
        <v>5107.0066549295807</v>
      </c>
      <c r="O4024" s="142">
        <f>MROUND(G4024*N4024,0.000001)</f>
        <v>458.03848999999997</v>
      </c>
      <c r="P4024" s="93"/>
      <c r="Q4024" s="93">
        <f t="shared" si="490"/>
        <v>48094.041449999997</v>
      </c>
    </row>
    <row r="4025" spans="1:17" s="94" customFormat="1" x14ac:dyDescent="0.25">
      <c r="A4025" s="276"/>
      <c r="B4025" s="279"/>
      <c r="C4025" s="269"/>
      <c r="D4025" s="208" t="s">
        <v>117</v>
      </c>
      <c r="E4025" s="96" t="s">
        <v>19</v>
      </c>
      <c r="F4025" s="206" t="s">
        <v>216</v>
      </c>
      <c r="G4025" s="168">
        <f t="shared" si="495"/>
        <v>0.26190655000000002</v>
      </c>
      <c r="H4025" s="182">
        <f>H3075</f>
        <v>2488</v>
      </c>
      <c r="I4025" s="176">
        <f t="shared" si="489"/>
        <v>1.1053130000000001E-2</v>
      </c>
      <c r="J4025" s="182"/>
      <c r="K4025" s="184">
        <v>1</v>
      </c>
      <c r="L4025" s="184">
        <f>'норма часов'!$H$16</f>
        <v>105</v>
      </c>
      <c r="M4025" s="178" t="str">
        <f>CONCATENATE(H4025," ",F4025," ","*",I4025,"/",L4025,"чел.")</f>
        <v>2488 чел. в год *0,01105313/105чел.</v>
      </c>
      <c r="N4025" s="133">
        <f>N3075</f>
        <v>2015.7675361736331</v>
      </c>
      <c r="O4025" s="142">
        <f>MROUND(G4025*N4025,0.000001)</f>
        <v>527.94272100000001</v>
      </c>
      <c r="P4025" s="93"/>
      <c r="Q4025" s="93">
        <f t="shared" si="490"/>
        <v>55433.985704999999</v>
      </c>
    </row>
    <row r="4026" spans="1:17" s="94" customFormat="1" ht="30" x14ac:dyDescent="0.25">
      <c r="A4026" s="276"/>
      <c r="B4026" s="279"/>
      <c r="C4026" s="269"/>
      <c r="D4026" s="208" t="s">
        <v>39</v>
      </c>
      <c r="E4026" s="96" t="s">
        <v>44</v>
      </c>
      <c r="F4026" s="206" t="s">
        <v>217</v>
      </c>
      <c r="G4026" s="168">
        <f t="shared" si="495"/>
        <v>7.3687500000000003E-3</v>
      </c>
      <c r="H4026" s="182">
        <f>H3456</f>
        <v>70</v>
      </c>
      <c r="I4026" s="176">
        <f t="shared" ref="I4026:I4042" si="496">I4025</f>
        <v>1.1053130000000001E-2</v>
      </c>
      <c r="J4026" s="182"/>
      <c r="K4026" s="184">
        <v>1</v>
      </c>
      <c r="L4026" s="184">
        <f>'норма часов'!$H$16</f>
        <v>105</v>
      </c>
      <c r="M4026" s="178" t="str">
        <f>CONCATENATE(H4026," ",F4026," (по 1 ЭЦП на 1 учреждение. Срок сертификата ЭЦП 1 год) ","*",I4026,"/",L4026,"чел.")</f>
        <v>70 ЭЦП (по 1 ЭЦП на 1 учреждение. Срок сертификата ЭЦП 1 год) *0,01105313/105чел.</v>
      </c>
      <c r="N4026" s="133">
        <f>N3076</f>
        <v>8423.5399999999972</v>
      </c>
      <c r="O4026" s="142">
        <f t="shared" ref="O4026:O4037" si="497">MROUND(G4026*N4026,0.000001)</f>
        <v>62.070959999999999</v>
      </c>
      <c r="P4026" s="93"/>
      <c r="Q4026" s="93">
        <f t="shared" si="490"/>
        <v>6517.4507999999996</v>
      </c>
    </row>
    <row r="4027" spans="1:17" s="94" customFormat="1" ht="30" x14ac:dyDescent="0.25">
      <c r="A4027" s="276"/>
      <c r="B4027" s="279"/>
      <c r="C4027" s="269"/>
      <c r="D4027" s="208" t="s">
        <v>37</v>
      </c>
      <c r="E4027" s="96" t="s">
        <v>42</v>
      </c>
      <c r="F4027" s="206" t="s">
        <v>218</v>
      </c>
      <c r="G4027" s="168">
        <f t="shared" si="495"/>
        <v>7.3687500000000003E-3</v>
      </c>
      <c r="H4027" s="182">
        <f>H3457</f>
        <v>70</v>
      </c>
      <c r="I4027" s="176">
        <f t="shared" si="496"/>
        <v>1.1053130000000001E-2</v>
      </c>
      <c r="J4027" s="182"/>
      <c r="K4027" s="184">
        <v>1</v>
      </c>
      <c r="L4027" s="184">
        <f>'норма часов'!$H$16</f>
        <v>105</v>
      </c>
      <c r="M4027" s="178" t="str">
        <f>CONCATENATE(H4027," ",F4027," (по 1 отчету на 1 учреждение) ","*",I4027,"/",L4027,"чел.")</f>
        <v>70 отчетов (по 1 отчету на 1 учреждение) *0,01105313/105чел.</v>
      </c>
      <c r="N4027" s="133">
        <f>N3457</f>
        <v>7114.4699999999866</v>
      </c>
      <c r="O4027" s="142">
        <f t="shared" si="497"/>
        <v>52.424751000000001</v>
      </c>
      <c r="P4027" s="93"/>
      <c r="Q4027" s="93">
        <f t="shared" si="490"/>
        <v>5504.5988550000002</v>
      </c>
    </row>
    <row r="4028" spans="1:17" s="94" customFormat="1" ht="30" x14ac:dyDescent="0.25">
      <c r="A4028" s="276"/>
      <c r="B4028" s="279"/>
      <c r="C4028" s="269"/>
      <c r="D4028" s="208" t="s">
        <v>38</v>
      </c>
      <c r="E4028" s="96" t="s">
        <v>43</v>
      </c>
      <c r="F4028" s="206" t="s">
        <v>219</v>
      </c>
      <c r="G4028" s="168">
        <f t="shared" si="495"/>
        <v>3.8528050000000001E-2</v>
      </c>
      <c r="H4028" s="182">
        <f>H3458</f>
        <v>366</v>
      </c>
      <c r="I4028" s="176">
        <f t="shared" si="496"/>
        <v>1.1053130000000001E-2</v>
      </c>
      <c r="J4028" s="182"/>
      <c r="K4028" s="184">
        <v>1</v>
      </c>
      <c r="L4028" s="184">
        <f>'норма часов'!$H$16</f>
        <v>105</v>
      </c>
      <c r="M4028" s="178" t="str">
        <f>CONCATENATE(H4028," ",F4028," (заявленная потребность руководителями учреждений) ","*",I4028,"/",L4028,"чел.")</f>
        <v>366 мест (заявленная потребность руководителями учреждений) *0,01105313/105чел.</v>
      </c>
      <c r="N4028" s="133">
        <f>N3078</f>
        <v>1185.7457103825129</v>
      </c>
      <c r="O4028" s="142">
        <f t="shared" si="497"/>
        <v>45.684469999999997</v>
      </c>
      <c r="P4028" s="93"/>
      <c r="Q4028" s="93">
        <f t="shared" si="490"/>
        <v>4796.8693499999999</v>
      </c>
    </row>
    <row r="4029" spans="1:17" s="94" customFormat="1" x14ac:dyDescent="0.25">
      <c r="A4029" s="276"/>
      <c r="B4029" s="279"/>
      <c r="C4029" s="269"/>
      <c r="D4029" s="208" t="s">
        <v>118</v>
      </c>
      <c r="E4029" s="96" t="s">
        <v>19</v>
      </c>
      <c r="F4029" s="206" t="s">
        <v>19</v>
      </c>
      <c r="G4029" s="168">
        <f t="shared" si="495"/>
        <v>0.26190655000000002</v>
      </c>
      <c r="H4029" s="182">
        <f>H3934</f>
        <v>2488</v>
      </c>
      <c r="I4029" s="176">
        <f t="shared" si="496"/>
        <v>1.1053130000000001E-2</v>
      </c>
      <c r="J4029" s="182"/>
      <c r="K4029" s="184">
        <v>1</v>
      </c>
      <c r="L4029" s="184">
        <f>'норма часов'!$H$16</f>
        <v>105</v>
      </c>
      <c r="M4029" s="178" t="str">
        <f>CONCATENATE(H4029," ",F4029," ","*",I4029,"/",L4029,"чел.")</f>
        <v>2488 чел. *0,01105313/105чел.</v>
      </c>
      <c r="N4029" s="133">
        <f>N3079</f>
        <v>533.58550241157548</v>
      </c>
      <c r="O4029" s="142">
        <f t="shared" si="497"/>
        <v>139.749538</v>
      </c>
      <c r="P4029" s="93"/>
      <c r="Q4029" s="93">
        <f t="shared" si="490"/>
        <v>14673.701489999999</v>
      </c>
    </row>
    <row r="4030" spans="1:17" s="94" customFormat="1" ht="30" x14ac:dyDescent="0.25">
      <c r="A4030" s="276"/>
      <c r="B4030" s="279"/>
      <c r="C4030" s="269"/>
      <c r="D4030" s="208" t="s">
        <v>35</v>
      </c>
      <c r="E4030" s="96" t="s">
        <v>19</v>
      </c>
      <c r="F4030" s="206" t="s">
        <v>19</v>
      </c>
      <c r="G4030" s="168">
        <f t="shared" si="495"/>
        <v>1.915876E-2</v>
      </c>
      <c r="H4030" s="182">
        <f>H3460</f>
        <v>182</v>
      </c>
      <c r="I4030" s="176">
        <f t="shared" si="496"/>
        <v>1.1053130000000001E-2</v>
      </c>
      <c r="J4030" s="182"/>
      <c r="K4030" s="184">
        <v>1</v>
      </c>
      <c r="L4030" s="184">
        <f>'норма часов'!$H$16</f>
        <v>105</v>
      </c>
      <c r="M4030" s="178" t="str">
        <f>CONCATENATE(H4030," ",F4030," (заявленная потребность руководителями учреждений) ","*",I4030,"/",L4030,"чел.")</f>
        <v>182 чел. (заявленная потребность руководителями учреждений) *0,01105313/105чел.</v>
      </c>
      <c r="N4030" s="133">
        <f>N3080</f>
        <v>830.02208791208784</v>
      </c>
      <c r="O4030" s="142">
        <f t="shared" si="497"/>
        <v>15.902194</v>
      </c>
      <c r="P4030" s="93"/>
      <c r="Q4030" s="93">
        <f t="shared" si="490"/>
        <v>1669.73037</v>
      </c>
    </row>
    <row r="4031" spans="1:17" s="94" customFormat="1" ht="30" x14ac:dyDescent="0.25">
      <c r="A4031" s="276"/>
      <c r="B4031" s="279"/>
      <c r="C4031" s="269"/>
      <c r="D4031" s="208" t="s">
        <v>36</v>
      </c>
      <c r="E4031" s="96" t="s">
        <v>19</v>
      </c>
      <c r="F4031" s="206" t="s">
        <v>19</v>
      </c>
      <c r="G4031" s="168">
        <f>MROUND(H4031*K4031*I4031/L4031,0.00000001)</f>
        <v>1.6105990000000001E-2</v>
      </c>
      <c r="H4031" s="182">
        <f>H3461</f>
        <v>153</v>
      </c>
      <c r="I4031" s="176">
        <f t="shared" si="496"/>
        <v>1.1053130000000001E-2</v>
      </c>
      <c r="J4031" s="182"/>
      <c r="K4031" s="184">
        <v>1</v>
      </c>
      <c r="L4031" s="184">
        <f>'норма часов'!$H$16</f>
        <v>105</v>
      </c>
      <c r="M4031" s="178" t="str">
        <f>CONCATENATE(H4031," ",F4031," (заявленная потребность руководителями учреждений) ","*",I4031,"/",L4031,"чел.")</f>
        <v>153 чел. (заявленная потребность руководителями учреждений) *0,01105313/105чел.</v>
      </c>
      <c r="N4031" s="133">
        <f>N3081</f>
        <v>1778.6194771241812</v>
      </c>
      <c r="O4031" s="142">
        <f t="shared" si="497"/>
        <v>28.646428</v>
      </c>
      <c r="P4031" s="93"/>
      <c r="Q4031" s="93">
        <f t="shared" si="490"/>
        <v>3007.8749400000002</v>
      </c>
    </row>
    <row r="4032" spans="1:17" s="94" customFormat="1" ht="30" x14ac:dyDescent="0.25">
      <c r="A4032" s="276"/>
      <c r="B4032" s="279"/>
      <c r="C4032" s="269"/>
      <c r="D4032" s="208" t="s">
        <v>119</v>
      </c>
      <c r="E4032" s="96" t="s">
        <v>19</v>
      </c>
      <c r="F4032" s="206" t="s">
        <v>19</v>
      </c>
      <c r="G4032" s="168">
        <f>MROUND(H4032*K4032*I4032/L4032,0.000001)</f>
        <v>1.2105999999999999E-2</v>
      </c>
      <c r="H4032" s="182">
        <f>H3462</f>
        <v>115</v>
      </c>
      <c r="I4032" s="176">
        <f t="shared" si="496"/>
        <v>1.1053130000000001E-2</v>
      </c>
      <c r="J4032" s="182"/>
      <c r="K4032" s="184">
        <v>1</v>
      </c>
      <c r="L4032" s="184">
        <f>'норма часов'!$H$16</f>
        <v>105</v>
      </c>
      <c r="M4032" s="178" t="str">
        <f>CONCATENATE(H4032," ",F4032," (заявленная потребность руководителями учреждений) ","*",I4032,"/",L4032,"чел.")</f>
        <v>115 чел. (заявленная потребность руководителями учреждений) *0,01105313/105чел.</v>
      </c>
      <c r="N4032" s="133">
        <f>N3082</f>
        <v>3794.3864347826106</v>
      </c>
      <c r="O4032" s="142">
        <f t="shared" si="497"/>
        <v>45.934841999999996</v>
      </c>
      <c r="P4032" s="93"/>
      <c r="Q4032" s="93">
        <f t="shared" si="490"/>
        <v>4823.15841</v>
      </c>
    </row>
    <row r="4033" spans="1:17" s="94" customFormat="1" ht="31.5" x14ac:dyDescent="0.25">
      <c r="A4033" s="276"/>
      <c r="B4033" s="279"/>
      <c r="C4033" s="269"/>
      <c r="D4033" s="211" t="s">
        <v>309</v>
      </c>
      <c r="E4033" s="96" t="s">
        <v>19</v>
      </c>
      <c r="F4033" s="206" t="s">
        <v>19</v>
      </c>
      <c r="G4033" s="168">
        <f>MROUND(H4033*K4033*I4033/L4033,0.000001)</f>
        <v>0.261907</v>
      </c>
      <c r="H4033" s="182">
        <f>H3463</f>
        <v>2488</v>
      </c>
      <c r="I4033" s="176">
        <f t="shared" si="496"/>
        <v>1.1053130000000001E-2</v>
      </c>
      <c r="J4033" s="182"/>
      <c r="K4033" s="184">
        <v>1</v>
      </c>
      <c r="L4033" s="184">
        <f>'норма часов'!$H$16</f>
        <v>105</v>
      </c>
      <c r="M4033" s="178" t="str">
        <f>CONCATENATE(H4033," ",F4033," (заявленная потребность руководителями учреждений) ","*",I4033,"/",L4033,"чел.")</f>
        <v>2488 чел. (заявленная потребность руководителями учреждений) *0,01105313/105чел.</v>
      </c>
      <c r="N4033" s="133">
        <f>$N$3083</f>
        <v>592.87280948553052</v>
      </c>
      <c r="O4033" s="142">
        <f t="shared" si="497"/>
        <v>155.27753899999999</v>
      </c>
      <c r="P4033" s="93"/>
      <c r="Q4033" s="93">
        <f t="shared" si="490"/>
        <v>16304.141594999999</v>
      </c>
    </row>
    <row r="4034" spans="1:17" s="94" customFormat="1" x14ac:dyDescent="0.25">
      <c r="A4034" s="276"/>
      <c r="B4034" s="279"/>
      <c r="C4034" s="269"/>
      <c r="D4034" s="166"/>
      <c r="E4034" s="166"/>
      <c r="F4034" s="206"/>
      <c r="G4034" s="168"/>
      <c r="H4034" s="182">
        <f>H3464</f>
        <v>0</v>
      </c>
      <c r="I4034" s="176">
        <f t="shared" si="496"/>
        <v>1.1053130000000001E-2</v>
      </c>
      <c r="J4034" s="182"/>
      <c r="K4034" s="184">
        <v>1</v>
      </c>
      <c r="L4034" s="184">
        <f>'норма часов'!$H$16</f>
        <v>105</v>
      </c>
      <c r="M4034" s="178"/>
      <c r="N4034" s="133">
        <f>N3084</f>
        <v>0</v>
      </c>
      <c r="O4034" s="142">
        <f t="shared" si="497"/>
        <v>0</v>
      </c>
      <c r="P4034" s="93"/>
      <c r="Q4034" s="93">
        <f t="shared" si="490"/>
        <v>0</v>
      </c>
    </row>
    <row r="4035" spans="1:17" s="94" customFormat="1" x14ac:dyDescent="0.25">
      <c r="A4035" s="276"/>
      <c r="B4035" s="279"/>
      <c r="C4035" s="269"/>
      <c r="D4035" s="166" t="s">
        <v>287</v>
      </c>
      <c r="E4035" s="166" t="s">
        <v>26</v>
      </c>
      <c r="F4035" s="206" t="s">
        <v>26</v>
      </c>
      <c r="G4035" s="168">
        <f>MROUND(H4035*K4035*I4035/L4035,0.00000001)</f>
        <v>7.3687500000000003E-3</v>
      </c>
      <c r="H4035" s="182">
        <f>H3085</f>
        <v>70</v>
      </c>
      <c r="I4035" s="176">
        <f t="shared" si="496"/>
        <v>1.1053130000000001E-2</v>
      </c>
      <c r="J4035" s="182"/>
      <c r="K4035" s="184">
        <v>1</v>
      </c>
      <c r="L4035" s="184">
        <f>'норма часов'!$H$16</f>
        <v>105</v>
      </c>
      <c r="M4035" s="178" t="str">
        <f>CONCATENATE(H4035," ",F4035," ","*",I4035,"/",L4035,"чел.")</f>
        <v>70 шт *0,01105313/105чел.</v>
      </c>
      <c r="N4035" s="133">
        <f>N3085</f>
        <v>70990.589999999924</v>
      </c>
      <c r="O4035" s="142">
        <f t="shared" si="497"/>
        <v>523.11190999999997</v>
      </c>
      <c r="P4035" s="93"/>
      <c r="Q4035" s="93">
        <f t="shared" si="490"/>
        <v>54926.750549999997</v>
      </c>
    </row>
    <row r="4036" spans="1:17" s="94" customFormat="1" x14ac:dyDescent="0.25">
      <c r="A4036" s="276"/>
      <c r="B4036" s="279"/>
      <c r="C4036" s="269"/>
      <c r="D4036" s="166" t="s">
        <v>284</v>
      </c>
      <c r="E4036" s="166" t="s">
        <v>26</v>
      </c>
      <c r="F4036" s="206" t="s">
        <v>26</v>
      </c>
      <c r="G4036" s="168">
        <f>MROUND(H4036*K4036*I4036/L4036,0.00000001)</f>
        <v>7.3687500000000003E-3</v>
      </c>
      <c r="H4036" s="182">
        <f>$H$3086</f>
        <v>70</v>
      </c>
      <c r="I4036" s="176">
        <f t="shared" si="496"/>
        <v>1.1053130000000001E-2</v>
      </c>
      <c r="J4036" s="182"/>
      <c r="K4036" s="184">
        <v>1</v>
      </c>
      <c r="L4036" s="184">
        <f>'норма часов'!$H$16</f>
        <v>105</v>
      </c>
      <c r="M4036" s="178" t="str">
        <f>CONCATENATE(H4036," ",F4036," ","*",I4036,"/",L4036,"чел.")</f>
        <v>70 шт *0,01105313/105чел.</v>
      </c>
      <c r="N4036" s="133">
        <f>$N$3086</f>
        <v>24000</v>
      </c>
      <c r="O4036" s="142">
        <f t="shared" si="497"/>
        <v>176.85</v>
      </c>
      <c r="P4036" s="93"/>
      <c r="Q4036" s="93">
        <f t="shared" si="490"/>
        <v>18569.25</v>
      </c>
    </row>
    <row r="4037" spans="1:17" s="94" customFormat="1" x14ac:dyDescent="0.25">
      <c r="A4037" s="276"/>
      <c r="B4037" s="279"/>
      <c r="C4037" s="269"/>
      <c r="D4037" s="208" t="s">
        <v>121</v>
      </c>
      <c r="E4037" s="96" t="s">
        <v>122</v>
      </c>
      <c r="F4037" s="206" t="s">
        <v>220</v>
      </c>
      <c r="G4037" s="168">
        <f>MROUND(H4037*K4037*I4037/L4037,0.00000001)</f>
        <v>7.3687500000000003E-3</v>
      </c>
      <c r="H4037" s="182">
        <f>H3087</f>
        <v>70</v>
      </c>
      <c r="I4037" s="176">
        <f>I4033</f>
        <v>1.1053130000000001E-2</v>
      </c>
      <c r="J4037" s="182"/>
      <c r="K4037" s="184">
        <v>1</v>
      </c>
      <c r="L4037" s="184">
        <f>'норма часов'!$H$16</f>
        <v>105</v>
      </c>
      <c r="M4037" s="178" t="str">
        <f>CONCATENATE(H4037," ",F4037," ","*",I4037,"/",L4037,"чел.")</f>
        <v>70 сайтов *0,01105313/105чел.</v>
      </c>
      <c r="N4037" s="133">
        <f>N3087</f>
        <v>6165.8800000000037</v>
      </c>
      <c r="O4037" s="142">
        <f t="shared" si="497"/>
        <v>45.434827999999996</v>
      </c>
      <c r="P4037" s="93"/>
      <c r="Q4037" s="93">
        <f t="shared" si="490"/>
        <v>4770.6569399999998</v>
      </c>
    </row>
    <row r="4038" spans="1:17" s="94" customFormat="1" x14ac:dyDescent="0.25">
      <c r="A4038" s="276"/>
      <c r="B4038" s="279"/>
      <c r="C4038" s="201" t="s">
        <v>257</v>
      </c>
      <c r="D4038" s="208"/>
      <c r="E4038" s="96"/>
      <c r="F4038" s="206"/>
      <c r="G4038" s="168"/>
      <c r="H4038" s="182"/>
      <c r="I4038" s="176"/>
      <c r="J4038" s="182"/>
      <c r="K4038" s="184"/>
      <c r="L4038" s="184"/>
      <c r="M4038" s="178"/>
      <c r="N4038" s="139"/>
      <c r="O4038" s="140">
        <f>SUM(O4024:O4037)</f>
        <v>2277.0686709999995</v>
      </c>
      <c r="P4038" s="93"/>
      <c r="Q4038" s="93">
        <f t="shared" si="490"/>
        <v>0</v>
      </c>
    </row>
    <row r="4039" spans="1:17" s="94" customFormat="1" x14ac:dyDescent="0.25">
      <c r="A4039" s="276"/>
      <c r="B4039" s="279"/>
      <c r="C4039" s="198" t="s">
        <v>207</v>
      </c>
      <c r="D4039" s="166"/>
      <c r="E4039" s="166"/>
      <c r="F4039" s="210"/>
      <c r="G4039" s="168"/>
      <c r="H4039" s="182">
        <f>H3089</f>
        <v>0</v>
      </c>
      <c r="I4039" s="176">
        <f>I4037</f>
        <v>1.1053130000000001E-2</v>
      </c>
      <c r="J4039" s="182"/>
      <c r="K4039" s="184">
        <v>12</v>
      </c>
      <c r="L4039" s="184">
        <f>'норма часов'!$H$16</f>
        <v>105</v>
      </c>
      <c r="M4039" s="178"/>
      <c r="N4039" s="133"/>
      <c r="O4039" s="142">
        <f>MROUND(G4039*N4039,0.000001)</f>
        <v>0</v>
      </c>
      <c r="P4039" s="93"/>
      <c r="Q4039" s="93">
        <f t="shared" si="490"/>
        <v>0</v>
      </c>
    </row>
    <row r="4040" spans="1:17" s="94" customFormat="1" ht="30" x14ac:dyDescent="0.25">
      <c r="A4040" s="276"/>
      <c r="B4040" s="279"/>
      <c r="C4040" s="198" t="s">
        <v>67</v>
      </c>
      <c r="D4040" s="166" t="s">
        <v>124</v>
      </c>
      <c r="E4040" s="193" t="s">
        <v>26</v>
      </c>
      <c r="F4040" s="181" t="s">
        <v>26</v>
      </c>
      <c r="G4040" s="168">
        <f>MROUND(H4040*K4040*I4040/L4040,0.0000001)</f>
        <v>1.8948199999999998E-2</v>
      </c>
      <c r="H4040" s="171">
        <f>H3470</f>
        <v>180</v>
      </c>
      <c r="I4040" s="176">
        <f t="shared" si="496"/>
        <v>1.1053130000000001E-2</v>
      </c>
      <c r="J4040" s="182"/>
      <c r="K4040" s="184">
        <v>1</v>
      </c>
      <c r="L4040" s="184">
        <f>'норма часов'!$H$16</f>
        <v>105</v>
      </c>
      <c r="M4040" s="178" t="str">
        <f>CONCATENATE(H4040," ",F4040," ","*",I4040,"/",L4040,"чел.")</f>
        <v>180 шт *0,01105313/105чел.</v>
      </c>
      <c r="N4040" s="133">
        <f>N3090</f>
        <v>2331.9664444444447</v>
      </c>
      <c r="O4040" s="142">
        <f>MROUND(G4040*N4040,0.000001)</f>
        <v>44.186566999999997</v>
      </c>
      <c r="P4040" s="93"/>
      <c r="Q4040" s="93">
        <f t="shared" si="490"/>
        <v>4639.5895350000001</v>
      </c>
    </row>
    <row r="4041" spans="1:17" s="94" customFormat="1" x14ac:dyDescent="0.25">
      <c r="A4041" s="276"/>
      <c r="B4041" s="279"/>
      <c r="C4041" s="269" t="s">
        <v>226</v>
      </c>
      <c r="D4041" s="166" t="s">
        <v>40</v>
      </c>
      <c r="E4041" s="180" t="s">
        <v>26</v>
      </c>
      <c r="F4041" s="180" t="s">
        <v>48</v>
      </c>
      <c r="G4041" s="168">
        <f>MROUND(H4041*K4041*I4041/L4041,0.000001)</f>
        <v>2.9895999999999999E-2</v>
      </c>
      <c r="H4041" s="171">
        <f>H3091</f>
        <v>284</v>
      </c>
      <c r="I4041" s="176">
        <f>I4037</f>
        <v>1.1053130000000001E-2</v>
      </c>
      <c r="J4041" s="182"/>
      <c r="K4041" s="184">
        <v>1</v>
      </c>
      <c r="L4041" s="184">
        <f>'норма часов'!$H$16</f>
        <v>105</v>
      </c>
      <c r="M4041" s="178" t="str">
        <f>CONCATENATE(H4041," ",F4041," ","*",I4041,"/",L4041,"чел.")</f>
        <v>284 шт. *0,01105313/105чел.</v>
      </c>
      <c r="N4041" s="133">
        <f>N3091</f>
        <v>770.73253521126651</v>
      </c>
      <c r="O4041" s="142">
        <f>MROUND(G4041*N4041,0.000001)</f>
        <v>23.041819999999998</v>
      </c>
      <c r="P4041" s="93"/>
      <c r="Q4041" s="93">
        <f t="shared" si="490"/>
        <v>2419.3910999999998</v>
      </c>
    </row>
    <row r="4042" spans="1:17" s="94" customFormat="1" x14ac:dyDescent="0.25">
      <c r="A4042" s="276"/>
      <c r="B4042" s="279"/>
      <c r="C4042" s="269"/>
      <c r="D4042" s="166"/>
      <c r="E4042" s="180"/>
      <c r="F4042" s="180"/>
      <c r="G4042" s="168"/>
      <c r="H4042" s="171">
        <f>H3472</f>
        <v>0</v>
      </c>
      <c r="I4042" s="176">
        <f t="shared" si="496"/>
        <v>1.1053130000000001E-2</v>
      </c>
      <c r="J4042" s="182"/>
      <c r="K4042" s="184">
        <v>1</v>
      </c>
      <c r="L4042" s="184">
        <f>'норма часов'!$H$16</f>
        <v>105</v>
      </c>
      <c r="M4042" s="178"/>
      <c r="N4042" s="133">
        <f>N3092</f>
        <v>0</v>
      </c>
      <c r="O4042" s="142">
        <f>MROUND(G4042*N4042,0.000001)</f>
        <v>0</v>
      </c>
      <c r="P4042" s="93"/>
      <c r="Q4042" s="93">
        <f t="shared" si="490"/>
        <v>0</v>
      </c>
    </row>
    <row r="4043" spans="1:17" s="94" customFormat="1" x14ac:dyDescent="0.25">
      <c r="A4043" s="277"/>
      <c r="B4043" s="280"/>
      <c r="C4043" s="221" t="s">
        <v>258</v>
      </c>
      <c r="D4043" s="166"/>
      <c r="E4043" s="180"/>
      <c r="F4043" s="180"/>
      <c r="G4043" s="168"/>
      <c r="H4043" s="171"/>
      <c r="I4043" s="176"/>
      <c r="J4043" s="182"/>
      <c r="K4043" s="184"/>
      <c r="L4043" s="184"/>
      <c r="M4043" s="178"/>
      <c r="N4043" s="139"/>
      <c r="O4043" s="140">
        <f>SUM(O4041:O4042)</f>
        <v>23.041819999999998</v>
      </c>
      <c r="P4043" s="93"/>
      <c r="Q4043" s="93">
        <f t="shared" si="490"/>
        <v>0</v>
      </c>
    </row>
    <row r="4044" spans="1:17" s="94" customFormat="1" x14ac:dyDescent="0.25">
      <c r="A4044" s="275" t="str">
        <f>CONCATENATE('норма часов'!$B$17,",  ",'норма часов'!$C$17,", ",'норма часов'!$D$17,", ",'норма часов'!$F$17)</f>
        <v>Присмотр и уход,  дети с туберкулезной интоксикацией, от 3 лет до 8 лет, группа круглосуточного пребывания</v>
      </c>
      <c r="B4044" s="278" t="str">
        <f>'норма часов'!$A$17</f>
        <v>880900О.99.0.ББ08АБ36000</v>
      </c>
      <c r="C4044" s="170"/>
      <c r="D4044" s="281" t="s">
        <v>15</v>
      </c>
      <c r="E4044" s="281"/>
      <c r="F4044" s="281"/>
      <c r="G4044" s="282"/>
      <c r="H4044" s="171"/>
      <c r="I4044" s="176"/>
      <c r="J4044" s="171"/>
      <c r="K4044" s="177"/>
      <c r="L4044" s="177"/>
      <c r="M4044" s="197"/>
      <c r="N4044" s="139"/>
      <c r="O4044" s="140">
        <f>O4045+O4050+O4061</f>
        <v>69137.672793999998</v>
      </c>
      <c r="P4044" s="93"/>
      <c r="Q4044" s="93">
        <f t="shared" ref="Q4044:Q4110" si="498">O4044*L4044</f>
        <v>0</v>
      </c>
    </row>
    <row r="4045" spans="1:17" s="94" customFormat="1" x14ac:dyDescent="0.25">
      <c r="A4045" s="276"/>
      <c r="B4045" s="279"/>
      <c r="C4045" s="167"/>
      <c r="D4045" s="283" t="s">
        <v>49</v>
      </c>
      <c r="E4045" s="283"/>
      <c r="F4045" s="283"/>
      <c r="G4045" s="284"/>
      <c r="H4045" s="171"/>
      <c r="I4045" s="176"/>
      <c r="J4045" s="171"/>
      <c r="K4045" s="177"/>
      <c r="L4045" s="177"/>
      <c r="M4045" s="178"/>
      <c r="N4045" s="133"/>
      <c r="O4045" s="140">
        <f>O4047+O4049</f>
        <v>39588.198554999995</v>
      </c>
      <c r="P4045" s="93"/>
      <c r="Q4045" s="93">
        <f t="shared" si="498"/>
        <v>0</v>
      </c>
    </row>
    <row r="4046" spans="1:17" s="94" customFormat="1" x14ac:dyDescent="0.25">
      <c r="A4046" s="276"/>
      <c r="B4046" s="279"/>
      <c r="C4046" s="167">
        <v>211</v>
      </c>
      <c r="D4046" s="179" t="s">
        <v>73</v>
      </c>
      <c r="E4046" s="180" t="s">
        <v>87</v>
      </c>
      <c r="F4046" s="181" t="s">
        <v>87</v>
      </c>
      <c r="G4046" s="168">
        <f>MROUND(H4046*K4046*I4046/L4046,0.00000001)</f>
        <v>1.6338782000000001</v>
      </c>
      <c r="H4046" s="182">
        <f>H3001</f>
        <v>754.5</v>
      </c>
      <c r="I4046" s="183">
        <f>'норма часов'!$K$17</f>
        <v>5.4137780000000002E-3</v>
      </c>
      <c r="J4046" s="182"/>
      <c r="K4046" s="184">
        <v>12</v>
      </c>
      <c r="L4046" s="184">
        <f>'норма часов'!$H$17</f>
        <v>30</v>
      </c>
      <c r="M4046" s="178" t="str">
        <f>CONCATENATE(H4046," ",F4046," ","в мес.","*",K4046,"мес.","*",I4046,"/",L4046,"чел.")</f>
        <v>754,5 шт. ед в мес.*12мес.*0,005413778/30чел.</v>
      </c>
      <c r="N4046" s="133">
        <f>N3001</f>
        <v>18609.515968632655</v>
      </c>
      <c r="O4046" s="141">
        <f>MROUND(G4046*N4046,0.000001)</f>
        <v>30405.682453999998</v>
      </c>
      <c r="P4046" s="93"/>
      <c r="Q4046" s="93">
        <f t="shared" si="498"/>
        <v>912170.47361999995</v>
      </c>
    </row>
    <row r="4047" spans="1:17" s="94" customFormat="1" x14ac:dyDescent="0.25">
      <c r="A4047" s="276"/>
      <c r="B4047" s="279"/>
      <c r="C4047" s="170" t="s">
        <v>249</v>
      </c>
      <c r="D4047" s="179"/>
      <c r="E4047" s="180"/>
      <c r="F4047" s="181"/>
      <c r="G4047" s="168"/>
      <c r="H4047" s="182"/>
      <c r="I4047" s="217"/>
      <c r="J4047" s="182"/>
      <c r="K4047" s="184"/>
      <c r="L4047" s="184"/>
      <c r="M4047" s="178"/>
      <c r="N4047" s="139"/>
      <c r="O4047" s="140">
        <f>SUM(O4046)</f>
        <v>30405.682453999998</v>
      </c>
      <c r="P4047" s="93"/>
      <c r="Q4047" s="93">
        <f t="shared" si="498"/>
        <v>0</v>
      </c>
    </row>
    <row r="4048" spans="1:17" s="94" customFormat="1" x14ac:dyDescent="0.25">
      <c r="A4048" s="276"/>
      <c r="B4048" s="279"/>
      <c r="C4048" s="167">
        <v>213</v>
      </c>
      <c r="D4048" s="179" t="s">
        <v>74</v>
      </c>
      <c r="E4048" s="180" t="s">
        <v>75</v>
      </c>
      <c r="F4048" s="181"/>
      <c r="G4048" s="168">
        <v>30.2</v>
      </c>
      <c r="H4048" s="171"/>
      <c r="I4048" s="176">
        <f>I4046</f>
        <v>5.4137780000000002E-3</v>
      </c>
      <c r="J4048" s="171"/>
      <c r="K4048" s="177">
        <v>12</v>
      </c>
      <c r="L4048" s="184">
        <f>'норма часов'!$H$17</f>
        <v>30</v>
      </c>
      <c r="M4048" s="178"/>
      <c r="N4048" s="133"/>
      <c r="O4048" s="142">
        <f>MROUND(O4046*0.302,0.000001)</f>
        <v>9182.5161009999993</v>
      </c>
      <c r="P4048" s="93"/>
      <c r="Q4048" s="93">
        <f t="shared" si="498"/>
        <v>275475.48303</v>
      </c>
    </row>
    <row r="4049" spans="1:17" s="94" customFormat="1" x14ac:dyDescent="0.25">
      <c r="A4049" s="276"/>
      <c r="B4049" s="279"/>
      <c r="C4049" s="170" t="s">
        <v>250</v>
      </c>
      <c r="D4049" s="179"/>
      <c r="E4049" s="180"/>
      <c r="F4049" s="181"/>
      <c r="G4049" s="168"/>
      <c r="H4049" s="171"/>
      <c r="I4049" s="176"/>
      <c r="J4049" s="171"/>
      <c r="K4049" s="177"/>
      <c r="L4049" s="184"/>
      <c r="M4049" s="178"/>
      <c r="N4049" s="139"/>
      <c r="O4049" s="140">
        <f>SUM(O4048)</f>
        <v>9182.5161009999993</v>
      </c>
      <c r="P4049" s="93"/>
      <c r="Q4049" s="93">
        <f t="shared" si="498"/>
        <v>0</v>
      </c>
    </row>
    <row r="4050" spans="1:17" s="94" customFormat="1" x14ac:dyDescent="0.25">
      <c r="A4050" s="276"/>
      <c r="B4050" s="279"/>
      <c r="C4050" s="167"/>
      <c r="D4050" s="285" t="s">
        <v>50</v>
      </c>
      <c r="E4050" s="285"/>
      <c r="F4050" s="285"/>
      <c r="G4050" s="284"/>
      <c r="H4050" s="171"/>
      <c r="I4050" s="176">
        <f>I4048</f>
        <v>5.4137780000000002E-3</v>
      </c>
      <c r="J4050" s="171"/>
      <c r="K4050" s="177"/>
      <c r="L4050" s="184"/>
      <c r="M4050" s="178"/>
      <c r="N4050" s="133"/>
      <c r="O4050" s="140">
        <f>O4054+O4055+O4056+O4057+O4058++O4059</f>
        <v>29549.474238999999</v>
      </c>
      <c r="P4050" s="93"/>
      <c r="Q4050" s="93">
        <f t="shared" si="498"/>
        <v>0</v>
      </c>
    </row>
    <row r="4051" spans="1:17" s="94" customFormat="1" x14ac:dyDescent="0.25">
      <c r="A4051" s="276"/>
      <c r="B4051" s="279"/>
      <c r="C4051" s="270" t="s">
        <v>67</v>
      </c>
      <c r="D4051" s="166"/>
      <c r="E4051" s="193"/>
      <c r="F4051" s="181"/>
      <c r="G4051" s="168"/>
      <c r="H4051" s="171">
        <f>H3481</f>
        <v>0</v>
      </c>
      <c r="I4051" s="176">
        <f t="shared" ref="I4051:I4120" si="499">I4050</f>
        <v>5.4137780000000002E-3</v>
      </c>
      <c r="J4051" s="182"/>
      <c r="K4051" s="184">
        <v>1</v>
      </c>
      <c r="L4051" s="184">
        <f>'норма часов'!$H$17</f>
        <v>30</v>
      </c>
      <c r="M4051" s="178"/>
      <c r="N4051" s="133">
        <f>N3006</f>
        <v>0</v>
      </c>
      <c r="O4051" s="142">
        <f>MROUND(G4051*N4051,0.000001)</f>
        <v>0</v>
      </c>
      <c r="P4051" s="93"/>
      <c r="Q4051" s="93">
        <f t="shared" si="498"/>
        <v>0</v>
      </c>
    </row>
    <row r="4052" spans="1:17" s="94" customFormat="1" x14ac:dyDescent="0.25">
      <c r="A4052" s="276"/>
      <c r="B4052" s="279"/>
      <c r="C4052" s="270"/>
      <c r="D4052" s="166"/>
      <c r="E4052" s="193"/>
      <c r="F4052" s="181"/>
      <c r="G4052" s="168"/>
      <c r="H4052" s="171">
        <f>H3482</f>
        <v>0</v>
      </c>
      <c r="I4052" s="176">
        <f t="shared" si="499"/>
        <v>5.4137780000000002E-3</v>
      </c>
      <c r="J4052" s="182"/>
      <c r="K4052" s="184">
        <v>1</v>
      </c>
      <c r="L4052" s="184">
        <f>'норма часов'!$H$17</f>
        <v>30</v>
      </c>
      <c r="M4052" s="178"/>
      <c r="N4052" s="133">
        <f>N3007</f>
        <v>0</v>
      </c>
      <c r="O4052" s="142">
        <f>MROUND(G4052*N4052,0.000001)</f>
        <v>0</v>
      </c>
      <c r="P4052" s="93"/>
      <c r="Q4052" s="93">
        <f t="shared" si="498"/>
        <v>0</v>
      </c>
    </row>
    <row r="4053" spans="1:17" s="94" customFormat="1" x14ac:dyDescent="0.25">
      <c r="A4053" s="276"/>
      <c r="B4053" s="279"/>
      <c r="C4053" s="270"/>
      <c r="D4053" s="166"/>
      <c r="E4053" s="193"/>
      <c r="F4053" s="181"/>
      <c r="G4053" s="168"/>
      <c r="H4053" s="171">
        <f>H3483</f>
        <v>0</v>
      </c>
      <c r="I4053" s="176">
        <f t="shared" si="499"/>
        <v>5.4137780000000002E-3</v>
      </c>
      <c r="J4053" s="182"/>
      <c r="K4053" s="184">
        <v>1</v>
      </c>
      <c r="L4053" s="184">
        <f>'норма часов'!$H$17</f>
        <v>30</v>
      </c>
      <c r="M4053" s="178"/>
      <c r="N4053" s="133">
        <f>N3008</f>
        <v>0</v>
      </c>
      <c r="O4053" s="142">
        <f>MROUND(G4053*N4053,0.000001)</f>
        <v>0</v>
      </c>
      <c r="P4053" s="93"/>
      <c r="Q4053" s="93">
        <f t="shared" si="498"/>
        <v>0</v>
      </c>
    </row>
    <row r="4054" spans="1:17" s="94" customFormat="1" x14ac:dyDescent="0.25">
      <c r="A4054" s="276"/>
      <c r="B4054" s="279"/>
      <c r="C4054" s="170" t="s">
        <v>251</v>
      </c>
      <c r="D4054" s="166"/>
      <c r="E4054" s="193"/>
      <c r="F4054" s="181"/>
      <c r="G4054" s="168"/>
      <c r="H4054" s="171"/>
      <c r="I4054" s="176"/>
      <c r="J4054" s="182"/>
      <c r="K4054" s="184"/>
      <c r="L4054" s="184"/>
      <c r="M4054" s="178"/>
      <c r="N4054" s="139"/>
      <c r="O4054" s="140">
        <f>SUM(O4051:O4053)</f>
        <v>0</v>
      </c>
      <c r="P4054" s="93"/>
      <c r="Q4054" s="93">
        <f t="shared" si="498"/>
        <v>0</v>
      </c>
    </row>
    <row r="4055" spans="1:17" s="94" customFormat="1" x14ac:dyDescent="0.25">
      <c r="A4055" s="276"/>
      <c r="B4055" s="279"/>
      <c r="C4055" s="167" t="s">
        <v>91</v>
      </c>
      <c r="D4055" s="166"/>
      <c r="E4055" s="180"/>
      <c r="F4055" s="181"/>
      <c r="G4055" s="168"/>
      <c r="H4055" s="171"/>
      <c r="I4055" s="176">
        <f>I4053</f>
        <v>5.4137780000000002E-3</v>
      </c>
      <c r="J4055" s="182"/>
      <c r="K4055" s="184"/>
      <c r="L4055" s="184"/>
      <c r="M4055" s="178"/>
      <c r="N4055" s="133"/>
      <c r="O4055" s="142">
        <f>MROUND(G4055*N4055,0.000001)</f>
        <v>0</v>
      </c>
      <c r="P4055" s="93"/>
      <c r="Q4055" s="93">
        <f t="shared" si="498"/>
        <v>0</v>
      </c>
    </row>
    <row r="4056" spans="1:17" s="94" customFormat="1" ht="30" x14ac:dyDescent="0.25">
      <c r="A4056" s="276"/>
      <c r="B4056" s="279"/>
      <c r="C4056" s="167" t="s">
        <v>93</v>
      </c>
      <c r="D4056" s="218" t="s">
        <v>94</v>
      </c>
      <c r="E4056" s="180" t="s">
        <v>95</v>
      </c>
      <c r="F4056" s="181" t="s">
        <v>95</v>
      </c>
      <c r="G4056" s="196">
        <f>G3011</f>
        <v>247</v>
      </c>
      <c r="H4056" s="171">
        <f>H3011</f>
        <v>247</v>
      </c>
      <c r="I4056" s="176">
        <f t="shared" si="499"/>
        <v>5.4137780000000002E-3</v>
      </c>
      <c r="J4056" s="182"/>
      <c r="K4056" s="184">
        <v>1</v>
      </c>
      <c r="L4056" s="184">
        <f>'норма часов'!$H$17</f>
        <v>30</v>
      </c>
      <c r="M4056" s="178" t="str">
        <f>CONCATENATE(G4056,"- фактичесое посещение 1 ребенка в год")</f>
        <v>247- фактичесое посещение 1 ребенка в год</v>
      </c>
      <c r="N4056" s="133">
        <f>N3486</f>
        <v>103.30800858029397</v>
      </c>
      <c r="O4056" s="142">
        <f>MROUND(G4056*N4056,0.000001)</f>
        <v>25517.078118999998</v>
      </c>
      <c r="P4056" s="93"/>
      <c r="Q4056" s="93">
        <f t="shared" si="498"/>
        <v>765512.34356999991</v>
      </c>
    </row>
    <row r="4057" spans="1:17" s="94" customFormat="1" ht="30" x14ac:dyDescent="0.25">
      <c r="A4057" s="276"/>
      <c r="B4057" s="279"/>
      <c r="C4057" s="167" t="s">
        <v>96</v>
      </c>
      <c r="D4057" s="166" t="s">
        <v>97</v>
      </c>
      <c r="E4057" s="180" t="s">
        <v>98</v>
      </c>
      <c r="F4057" s="181" t="s">
        <v>203</v>
      </c>
      <c r="G4057" s="168">
        <f>MROUND(H4057*K4057*I4057/L4057,0.000001)</f>
        <v>3.6091849999999996</v>
      </c>
      <c r="H4057" s="171">
        <f>H3487</f>
        <v>20000</v>
      </c>
      <c r="I4057" s="176">
        <f t="shared" si="499"/>
        <v>5.4137780000000002E-3</v>
      </c>
      <c r="J4057" s="182"/>
      <c r="K4057" s="184">
        <v>1</v>
      </c>
      <c r="L4057" s="184">
        <f>'норма часов'!$H$17</f>
        <v>30</v>
      </c>
      <c r="M4057" s="178" t="str">
        <f>CONCATENATE(H4057," ",F4057," ","*",I4057,"/",L4057,"чел.")</f>
        <v>20000 компл. *0,005413778/30чел.</v>
      </c>
      <c r="N4057" s="133">
        <f>N3012</f>
        <v>418.36548000000005</v>
      </c>
      <c r="O4057" s="142">
        <f>MROUND(G4057*N4057,0.000001)</f>
        <v>1509.9584149999998</v>
      </c>
      <c r="P4057" s="93"/>
      <c r="Q4057" s="93">
        <f t="shared" si="498"/>
        <v>45298.752449999993</v>
      </c>
    </row>
    <row r="4058" spans="1:17" s="94" customFormat="1" ht="30" x14ac:dyDescent="0.25">
      <c r="A4058" s="276"/>
      <c r="B4058" s="279"/>
      <c r="C4058" s="270" t="s">
        <v>85</v>
      </c>
      <c r="D4058" s="166" t="s">
        <v>99</v>
      </c>
      <c r="E4058" s="180" t="s">
        <v>202</v>
      </c>
      <c r="F4058" s="181" t="s">
        <v>204</v>
      </c>
      <c r="G4058" s="168">
        <f>MROUND(H4058*K4058*I4058/L4058,0.000001)</f>
        <v>1.0870869999999999</v>
      </c>
      <c r="H4058" s="171">
        <f>H3488</f>
        <v>502</v>
      </c>
      <c r="I4058" s="176">
        <f t="shared" si="499"/>
        <v>5.4137780000000002E-3</v>
      </c>
      <c r="J4058" s="182"/>
      <c r="K4058" s="184">
        <v>12</v>
      </c>
      <c r="L4058" s="184">
        <f>'норма часов'!$H$17</f>
        <v>30</v>
      </c>
      <c r="M4058" s="178" t="str">
        <f>CONCATENATE(H4058," ",F4058," ","*",I4058,"/",L4058,"чел.")</f>
        <v>502 гр. *0,005413778/30чел.</v>
      </c>
      <c r="N4058" s="133">
        <f>N3013</f>
        <v>2320.3641517264273</v>
      </c>
      <c r="O4058" s="142">
        <f>MROUND(G4058*N4058,0.000001)</f>
        <v>2522.4377049999998</v>
      </c>
      <c r="P4058" s="93"/>
      <c r="Q4058" s="93">
        <f t="shared" si="498"/>
        <v>75673.131150000001</v>
      </c>
    </row>
    <row r="4059" spans="1:17" s="94" customFormat="1" x14ac:dyDescent="0.25">
      <c r="A4059" s="276"/>
      <c r="B4059" s="279"/>
      <c r="C4059" s="270"/>
      <c r="D4059" s="166"/>
      <c r="E4059" s="180"/>
      <c r="F4059" s="181"/>
      <c r="G4059" s="168"/>
      <c r="H4059" s="171">
        <f>H3489</f>
        <v>0</v>
      </c>
      <c r="I4059" s="176">
        <f t="shared" si="499"/>
        <v>5.4137780000000002E-3</v>
      </c>
      <c r="J4059" s="182"/>
      <c r="K4059" s="184">
        <v>1</v>
      </c>
      <c r="L4059" s="184">
        <f>'норма часов'!$H$17</f>
        <v>30</v>
      </c>
      <c r="M4059" s="178"/>
      <c r="N4059" s="133">
        <f>N3299</f>
        <v>0</v>
      </c>
      <c r="O4059" s="142">
        <f>MROUND(G4059*N4059,0.000001)</f>
        <v>0</v>
      </c>
      <c r="P4059" s="93"/>
      <c r="Q4059" s="93">
        <f t="shared" si="498"/>
        <v>0</v>
      </c>
    </row>
    <row r="4060" spans="1:17" s="94" customFormat="1" x14ac:dyDescent="0.25">
      <c r="A4060" s="276"/>
      <c r="B4060" s="279"/>
      <c r="C4060" s="170" t="s">
        <v>259</v>
      </c>
      <c r="D4060" s="283"/>
      <c r="E4060" s="283"/>
      <c r="F4060" s="283"/>
      <c r="G4060" s="284"/>
      <c r="H4060" s="171"/>
      <c r="I4060" s="176">
        <f t="shared" si="499"/>
        <v>5.4137780000000002E-3</v>
      </c>
      <c r="J4060" s="171"/>
      <c r="K4060" s="177"/>
      <c r="L4060" s="184"/>
      <c r="M4060" s="197"/>
      <c r="N4060" s="133"/>
      <c r="O4060" s="140">
        <f>O4058+O4059</f>
        <v>2522.4377049999998</v>
      </c>
      <c r="P4060" s="93"/>
      <c r="Q4060" s="93">
        <f t="shared" si="498"/>
        <v>0</v>
      </c>
    </row>
    <row r="4061" spans="1:17" s="92" customFormat="1" x14ac:dyDescent="0.25">
      <c r="A4061" s="276"/>
      <c r="B4061" s="279"/>
      <c r="C4061" s="170"/>
      <c r="D4061" s="283" t="s">
        <v>51</v>
      </c>
      <c r="E4061" s="283"/>
      <c r="F4061" s="283"/>
      <c r="G4061" s="284"/>
      <c r="H4061" s="171"/>
      <c r="I4061" s="172">
        <f t="shared" si="499"/>
        <v>5.4137780000000002E-3</v>
      </c>
      <c r="J4061" s="173"/>
      <c r="K4061" s="174"/>
      <c r="L4061" s="184"/>
      <c r="M4061" s="175"/>
      <c r="N4061" s="139"/>
      <c r="O4061" s="140"/>
      <c r="P4061" s="91"/>
      <c r="Q4061" s="93">
        <f t="shared" si="498"/>
        <v>0</v>
      </c>
    </row>
    <row r="4062" spans="1:17" s="94" customFormat="1" x14ac:dyDescent="0.25">
      <c r="A4062" s="276"/>
      <c r="B4062" s="279"/>
      <c r="C4062" s="170"/>
      <c r="D4062" s="286" t="s">
        <v>5</v>
      </c>
      <c r="E4062" s="286"/>
      <c r="F4062" s="286"/>
      <c r="G4062" s="287"/>
      <c r="H4062" s="171"/>
      <c r="I4062" s="176">
        <f t="shared" si="499"/>
        <v>5.4137780000000002E-3</v>
      </c>
      <c r="J4062" s="171"/>
      <c r="K4062" s="177"/>
      <c r="L4062" s="184"/>
      <c r="M4062" s="197"/>
      <c r="N4062" s="139"/>
      <c r="O4062" s="140">
        <f>O4063+O4073+O4079+O4081+O4083+O4085+O4087</f>
        <v>60589.096760422231</v>
      </c>
      <c r="P4062" s="93"/>
      <c r="Q4062" s="93">
        <f t="shared" si="498"/>
        <v>0</v>
      </c>
    </row>
    <row r="4063" spans="1:17" s="94" customFormat="1" x14ac:dyDescent="0.25">
      <c r="A4063" s="276"/>
      <c r="B4063" s="279"/>
      <c r="C4063" s="198" t="s">
        <v>57</v>
      </c>
      <c r="D4063" s="286" t="s">
        <v>6</v>
      </c>
      <c r="E4063" s="286"/>
      <c r="F4063" s="286"/>
      <c r="G4063" s="287"/>
      <c r="H4063" s="182"/>
      <c r="I4063" s="176">
        <f t="shared" si="499"/>
        <v>5.4137780000000002E-3</v>
      </c>
      <c r="J4063" s="182"/>
      <c r="K4063" s="184"/>
      <c r="L4063" s="184"/>
      <c r="M4063" s="197"/>
      <c r="N4063" s="133"/>
      <c r="O4063" s="140">
        <f>O4064+O4065+O4069+O4072</f>
        <v>36336.578560422233</v>
      </c>
      <c r="P4063" s="93"/>
      <c r="Q4063" s="93">
        <f t="shared" si="498"/>
        <v>0</v>
      </c>
    </row>
    <row r="4064" spans="1:17" s="94" customFormat="1" ht="30" x14ac:dyDescent="0.25">
      <c r="A4064" s="276"/>
      <c r="B4064" s="279"/>
      <c r="C4064" s="198" t="s">
        <v>59</v>
      </c>
      <c r="D4064" s="166" t="s">
        <v>7</v>
      </c>
      <c r="E4064" s="199" t="s">
        <v>8</v>
      </c>
      <c r="F4064" s="199" t="s">
        <v>8</v>
      </c>
      <c r="G4064" s="168">
        <f>MROUND(H4064*K4064*I4064/L4064,0.000001)</f>
        <v>702.25226199999997</v>
      </c>
      <c r="H4064" s="219">
        <f>H3019</f>
        <v>3891472.4332458824</v>
      </c>
      <c r="I4064" s="176">
        <f t="shared" si="499"/>
        <v>5.4137780000000002E-3</v>
      </c>
      <c r="J4064" s="182"/>
      <c r="K4064" s="184">
        <v>1</v>
      </c>
      <c r="L4064" s="184">
        <f>'норма часов'!$H$17</f>
        <v>30</v>
      </c>
      <c r="M4064" s="178" t="str">
        <f>CONCATENATE(H4064," ",F4064,"(лимиты выделенные УЖКХ) ","*",I4064,"/",L4064,"чел.")</f>
        <v>3891472,43324588 кВт час.(лимиты выделенные УЖКХ) *0,005413778/30чел.</v>
      </c>
      <c r="N4064" s="133">
        <f>N3019</f>
        <v>11.336912949220538</v>
      </c>
      <c r="O4064" s="142">
        <f>MROUND(G4064*N4064,0.000001)</f>
        <v>7961.3727629999994</v>
      </c>
      <c r="P4064" s="93"/>
      <c r="Q4064" s="93">
        <f t="shared" si="498"/>
        <v>238841.18289</v>
      </c>
    </row>
    <row r="4065" spans="1:17" s="94" customFormat="1" ht="30" x14ac:dyDescent="0.25">
      <c r="A4065" s="276"/>
      <c r="B4065" s="279"/>
      <c r="C4065" s="198" t="s">
        <v>60</v>
      </c>
      <c r="D4065" s="166" t="s">
        <v>9</v>
      </c>
      <c r="E4065" s="199" t="s">
        <v>10</v>
      </c>
      <c r="F4065" s="199" t="s">
        <v>10</v>
      </c>
      <c r="G4065" s="168">
        <f>MROUND(H4065*K4065*I4065/L4065,0.000001)</f>
        <v>5.3778030000000001</v>
      </c>
      <c r="H4065" s="182">
        <f>H3020</f>
        <v>29800.65</v>
      </c>
      <c r="I4065" s="176">
        <f t="shared" si="499"/>
        <v>5.4137780000000002E-3</v>
      </c>
      <c r="J4065" s="182"/>
      <c r="K4065" s="184">
        <v>1</v>
      </c>
      <c r="L4065" s="184">
        <f>'норма часов'!$H$17</f>
        <v>30</v>
      </c>
      <c r="M4065" s="178" t="str">
        <f>CONCATENATE(H4065," ",F4065,"(лимиты выделенные УЖКХ) ","*",I4065,"/",L4065,"чел.")</f>
        <v>29800,65 Гкал(лимиты выделенные УЖКХ) *0,005413778/30чел.</v>
      </c>
      <c r="N4065" s="133">
        <f>N3020</f>
        <v>3104.576696817016</v>
      </c>
      <c r="O4065" s="142">
        <f>MROUND(G4065*N4065,0.000001)</f>
        <v>16695.801874000001</v>
      </c>
      <c r="P4065" s="93"/>
      <c r="Q4065" s="93">
        <f t="shared" si="498"/>
        <v>500874.05622000003</v>
      </c>
    </row>
    <row r="4066" spans="1:17" s="94" customFormat="1" ht="30" x14ac:dyDescent="0.25">
      <c r="A4066" s="276"/>
      <c r="B4066" s="279"/>
      <c r="C4066" s="269" t="s">
        <v>61</v>
      </c>
      <c r="D4066" s="166" t="s">
        <v>12</v>
      </c>
      <c r="E4066" s="200" t="s">
        <v>11</v>
      </c>
      <c r="F4066" s="200" t="s">
        <v>11</v>
      </c>
      <c r="G4066" s="168">
        <f>MROUND(H4066*K4066*I4066/L4066,0.00000001)</f>
        <v>41.115296450000002</v>
      </c>
      <c r="H4066" s="182">
        <f>H3116</f>
        <v>227836.99175999995</v>
      </c>
      <c r="I4066" s="176">
        <f t="shared" si="499"/>
        <v>5.4137780000000002E-3</v>
      </c>
      <c r="J4066" s="182"/>
      <c r="K4066" s="184">
        <v>1</v>
      </c>
      <c r="L4066" s="184">
        <f>'норма часов'!$H$17</f>
        <v>30</v>
      </c>
      <c r="M4066" s="178" t="str">
        <f>CONCATENATE(H4066," ",F4066,"(лимиты выделенные УЖКХ) ","*",I4066,"/",L4066,"чел.")</f>
        <v>227836,99176 м3(лимиты выделенные УЖКХ) *0,005413778/30чел.</v>
      </c>
      <c r="N4066" s="133">
        <f>N3116</f>
        <v>56.382747200000004</v>
      </c>
      <c r="O4066" s="142">
        <f>MROUND(G4066*N4066,0.000001)</f>
        <v>2318.193366</v>
      </c>
      <c r="P4066" s="93"/>
      <c r="Q4066" s="93">
        <f t="shared" si="498"/>
        <v>69545.80098</v>
      </c>
    </row>
    <row r="4067" spans="1:17" s="94" customFormat="1" ht="30" x14ac:dyDescent="0.25">
      <c r="A4067" s="276"/>
      <c r="B4067" s="279"/>
      <c r="C4067" s="269"/>
      <c r="D4067" s="166" t="s">
        <v>17</v>
      </c>
      <c r="E4067" s="200" t="s">
        <v>11</v>
      </c>
      <c r="F4067" s="200" t="s">
        <v>11</v>
      </c>
      <c r="G4067" s="168">
        <f>MROUND(H4067*K4067*I4067/L4067,0.0000000000001)</f>
        <v>5.6322367989300001E-2</v>
      </c>
      <c r="H4067" s="182">
        <f>H3497</f>
        <v>26.008809369960769</v>
      </c>
      <c r="I4067" s="176">
        <f t="shared" si="499"/>
        <v>5.4137780000000002E-3</v>
      </c>
      <c r="J4067" s="182"/>
      <c r="K4067" s="184">
        <v>12</v>
      </c>
      <c r="L4067" s="184">
        <f>'норма часов'!$H$17</f>
        <v>30</v>
      </c>
      <c r="M4067" s="178" t="str">
        <f>CONCATENATE(H4067," ",F4067,"(лимиты выделенные УЖКХ) ","*",I4067,"/",L4067,"чел.")</f>
        <v>26,0088093699608 м3(лимиты выделенные УЖКХ) *0,005413778/30чел.</v>
      </c>
      <c r="N4067" s="133">
        <f>N3022</f>
        <v>62546.013407878731</v>
      </c>
      <c r="O4067" s="142">
        <f>MROUND(G4067*N4067,0.0000000000001)</f>
        <v>3522.7395834222375</v>
      </c>
      <c r="P4067" s="93"/>
      <c r="Q4067" s="93">
        <f t="shared" si="498"/>
        <v>105682.18750266712</v>
      </c>
    </row>
    <row r="4068" spans="1:17" s="94" customFormat="1" ht="30" x14ac:dyDescent="0.25">
      <c r="A4068" s="276"/>
      <c r="B4068" s="279"/>
      <c r="C4068" s="269"/>
      <c r="D4068" s="166" t="s">
        <v>13</v>
      </c>
      <c r="E4068" s="200" t="s">
        <v>11</v>
      </c>
      <c r="F4068" s="200" t="s">
        <v>11</v>
      </c>
      <c r="G4068" s="168">
        <f>MROUND(H4068*K4068*I4068/L4068,0.000001)</f>
        <v>41.115296000000001</v>
      </c>
      <c r="H4068" s="182">
        <f>H3118</f>
        <v>227836.99175999995</v>
      </c>
      <c r="I4068" s="176">
        <f t="shared" si="499"/>
        <v>5.4137780000000002E-3</v>
      </c>
      <c r="J4068" s="182"/>
      <c r="K4068" s="184">
        <v>1</v>
      </c>
      <c r="L4068" s="184">
        <f>'норма часов'!$H$17</f>
        <v>30</v>
      </c>
      <c r="M4068" s="178" t="str">
        <f>CONCATENATE(H4068," ",F4068,"(лимиты выделенные УЖКХ) ","*",I4068,"/",L4068,"чел.")</f>
        <v>227836,99176 м3(лимиты выделенные УЖКХ) *0,005413778/30чел.</v>
      </c>
      <c r="N4068" s="133">
        <f>N3118</f>
        <v>119.08121213471127</v>
      </c>
      <c r="O4068" s="142">
        <f>MROUND(G4068*N4068,0.000001)</f>
        <v>4896.0592849999994</v>
      </c>
      <c r="P4068" s="93"/>
      <c r="Q4068" s="93">
        <f t="shared" si="498"/>
        <v>146881.77854999999</v>
      </c>
    </row>
    <row r="4069" spans="1:17" s="94" customFormat="1" ht="28.5" x14ac:dyDescent="0.25">
      <c r="A4069" s="276"/>
      <c r="B4069" s="279"/>
      <c r="C4069" s="201" t="s">
        <v>253</v>
      </c>
      <c r="D4069" s="166"/>
      <c r="E4069" s="200"/>
      <c r="F4069" s="200"/>
      <c r="G4069" s="168"/>
      <c r="H4069" s="182"/>
      <c r="I4069" s="176"/>
      <c r="J4069" s="182"/>
      <c r="K4069" s="184"/>
      <c r="L4069" s="184"/>
      <c r="M4069" s="178"/>
      <c r="N4069" s="139"/>
      <c r="O4069" s="140">
        <f>SUM(O4066:O4068)</f>
        <v>10736.992234422236</v>
      </c>
      <c r="P4069" s="93"/>
      <c r="Q4069" s="93">
        <f t="shared" si="498"/>
        <v>0</v>
      </c>
    </row>
    <row r="4070" spans="1:17" s="94" customFormat="1" x14ac:dyDescent="0.25">
      <c r="A4070" s="276"/>
      <c r="B4070" s="279"/>
      <c r="C4070" s="269" t="s">
        <v>208</v>
      </c>
      <c r="D4070" s="166" t="s">
        <v>21</v>
      </c>
      <c r="E4070" s="96" t="s">
        <v>11</v>
      </c>
      <c r="F4070" s="96" t="s">
        <v>11</v>
      </c>
      <c r="G4070" s="168">
        <f>MROUND(H4070*K4070*I4070/L4070,0.00000001)</f>
        <v>6.3104800000000003E-2</v>
      </c>
      <c r="H4070" s="182">
        <f>H3025</f>
        <v>349.68999999999994</v>
      </c>
      <c r="I4070" s="176">
        <f>I4068</f>
        <v>5.4137780000000002E-3</v>
      </c>
      <c r="J4070" s="182"/>
      <c r="K4070" s="184">
        <v>1</v>
      </c>
      <c r="L4070" s="184">
        <f>'норма часов'!$H$17</f>
        <v>30</v>
      </c>
      <c r="M4070" s="178" t="str">
        <f>CONCATENATE(H4070," ",F4070," ","*",I4070,"/",L4070,"чел.")</f>
        <v>349,69 м3 *0,005413778/30чел.</v>
      </c>
      <c r="N4070" s="133">
        <f>N3025</f>
        <v>9688.2240269953381</v>
      </c>
      <c r="O4070" s="142">
        <f>MROUND(G4070*N4070,0.000001)</f>
        <v>611.37343999999996</v>
      </c>
      <c r="P4070" s="93"/>
      <c r="Q4070" s="93">
        <f t="shared" si="498"/>
        <v>18341.2032</v>
      </c>
    </row>
    <row r="4071" spans="1:17" s="94" customFormat="1" ht="45" x14ac:dyDescent="0.25">
      <c r="A4071" s="276"/>
      <c r="B4071" s="279"/>
      <c r="C4071" s="269"/>
      <c r="D4071" s="166" t="s">
        <v>22</v>
      </c>
      <c r="E4071" s="96" t="s">
        <v>23</v>
      </c>
      <c r="F4071" s="96" t="s">
        <v>26</v>
      </c>
      <c r="G4071" s="168">
        <f>MROUND(H4071*K4071*I4071/L4071,0.0000001)</f>
        <v>5.1250399999999995E-2</v>
      </c>
      <c r="H4071" s="182">
        <f>H3976</f>
        <v>284</v>
      </c>
      <c r="I4071" s="176">
        <f t="shared" si="499"/>
        <v>5.4137780000000002E-3</v>
      </c>
      <c r="J4071" s="182"/>
      <c r="K4071" s="184">
        <v>1</v>
      </c>
      <c r="L4071" s="184">
        <f>'норма часов'!$H$17</f>
        <v>30</v>
      </c>
      <c r="M4071" s="178" t="str">
        <f>CONCATENATE(H4071," ",F4071,"(потребность из расчета 4 контейнера для уборки территории весной и осенью на 1 учреждение)","*",I4071,"/",L4071,"чел.")</f>
        <v>284 шт(потребность из расчета 4 контейнера для уборки территории весной и осенью на 1 учреждение)*0,005413778/30чел.</v>
      </c>
      <c r="N4071" s="133">
        <f>N3976</f>
        <v>6459.2324999999964</v>
      </c>
      <c r="O4071" s="142">
        <f>MROUND(G4071*N4071,0.000001)</f>
        <v>331.03824900000001</v>
      </c>
      <c r="P4071" s="93"/>
      <c r="Q4071" s="93">
        <f t="shared" si="498"/>
        <v>9931.1474699999999</v>
      </c>
    </row>
    <row r="4072" spans="1:17" s="94" customFormat="1" ht="28.5" x14ac:dyDescent="0.25">
      <c r="A4072" s="276"/>
      <c r="B4072" s="279"/>
      <c r="C4072" s="201" t="s">
        <v>254</v>
      </c>
      <c r="D4072" s="166"/>
      <c r="E4072" s="96"/>
      <c r="F4072" s="96"/>
      <c r="G4072" s="168"/>
      <c r="H4072" s="182"/>
      <c r="I4072" s="176"/>
      <c r="J4072" s="182"/>
      <c r="K4072" s="184"/>
      <c r="L4072" s="184"/>
      <c r="M4072" s="178"/>
      <c r="N4072" s="139"/>
      <c r="O4072" s="140">
        <f>SUM(O4070:O4071)</f>
        <v>942.41168900000002</v>
      </c>
      <c r="P4072" s="93"/>
      <c r="Q4072" s="93">
        <f t="shared" si="498"/>
        <v>0</v>
      </c>
    </row>
    <row r="4073" spans="1:17" s="94" customFormat="1" x14ac:dyDescent="0.25">
      <c r="A4073" s="276"/>
      <c r="B4073" s="279"/>
      <c r="C4073" s="198"/>
      <c r="D4073" s="285" t="s">
        <v>14</v>
      </c>
      <c r="E4073" s="285"/>
      <c r="F4073" s="285"/>
      <c r="G4073" s="284"/>
      <c r="H4073" s="204"/>
      <c r="I4073" s="176">
        <f>I4068</f>
        <v>5.4137780000000002E-3</v>
      </c>
      <c r="J4073" s="204"/>
      <c r="K4073" s="205"/>
      <c r="L4073" s="184"/>
      <c r="M4073" s="197"/>
      <c r="N4073" s="133"/>
      <c r="O4073" s="140">
        <f>O4077+O4078</f>
        <v>9503.0120449999995</v>
      </c>
      <c r="P4073" s="93"/>
      <c r="Q4073" s="93">
        <f t="shared" si="498"/>
        <v>0</v>
      </c>
    </row>
    <row r="4074" spans="1:17" s="94" customFormat="1" x14ac:dyDescent="0.25">
      <c r="A4074" s="276"/>
      <c r="B4074" s="279"/>
      <c r="C4074" s="269" t="s">
        <v>62</v>
      </c>
      <c r="D4074" s="166" t="s">
        <v>41</v>
      </c>
      <c r="E4074" s="193" t="s">
        <v>20</v>
      </c>
      <c r="F4074" s="193" t="s">
        <v>20</v>
      </c>
      <c r="G4074" s="168">
        <f>MROUND(H4074*K4074*I4074/L4074,0.00000001)</f>
        <v>1.92459808</v>
      </c>
      <c r="H4074" s="182">
        <f>H3124</f>
        <v>10665</v>
      </c>
      <c r="I4074" s="176">
        <f t="shared" si="499"/>
        <v>5.4137780000000002E-3</v>
      </c>
      <c r="J4074" s="182"/>
      <c r="K4074" s="184">
        <v>1</v>
      </c>
      <c r="L4074" s="184">
        <f>'норма часов'!$H$17</f>
        <v>30</v>
      </c>
      <c r="M4074" s="178" t="str">
        <f>CONCATENATE(H4074," ",F4074," ","*",I4074,"/",L4074,"чел.")</f>
        <v>10665 м2 *0,005413778/30чел.</v>
      </c>
      <c r="N4074" s="133">
        <f>N3029</f>
        <v>822.31598687294888</v>
      </c>
      <c r="O4074" s="142">
        <f>MROUND(G4074*N4074,0.000001)</f>
        <v>1582.6277689999999</v>
      </c>
      <c r="P4074" s="93"/>
      <c r="Q4074" s="93">
        <f t="shared" si="498"/>
        <v>47478.833070000001</v>
      </c>
    </row>
    <row r="4075" spans="1:17" s="94" customFormat="1" x14ac:dyDescent="0.25">
      <c r="A4075" s="276"/>
      <c r="B4075" s="279"/>
      <c r="C4075" s="269"/>
      <c r="D4075" s="166" t="s">
        <v>41</v>
      </c>
      <c r="E4075" s="193" t="s">
        <v>78</v>
      </c>
      <c r="F4075" s="193" t="s">
        <v>78</v>
      </c>
      <c r="G4075" s="168">
        <f>MROUND(H4075*K4075*I4075/L4075,0.00000001)</f>
        <v>5.7145420000000002E-2</v>
      </c>
      <c r="H4075" s="182">
        <f>H3030</f>
        <v>316.66660000000002</v>
      </c>
      <c r="I4075" s="176">
        <f t="shared" si="499"/>
        <v>5.4137780000000002E-3</v>
      </c>
      <c r="J4075" s="182"/>
      <c r="K4075" s="184">
        <v>1</v>
      </c>
      <c r="L4075" s="184">
        <f>'норма часов'!$H$17</f>
        <v>30</v>
      </c>
      <c r="M4075" s="178" t="str">
        <f>CONCATENATE(H4075," ",F4075," ","*",I4075,"/",L4075,"чел.")</f>
        <v>316,6666 погон.м. *0,005413778/30чел.</v>
      </c>
      <c r="N4075" s="133">
        <f>N3030</f>
        <v>3000.0006315790802</v>
      </c>
      <c r="O4075" s="142">
        <f>MROUND(G4075*N4075,0.000001)</f>
        <v>171.436296</v>
      </c>
      <c r="P4075" s="93"/>
      <c r="Q4075" s="93">
        <f t="shared" si="498"/>
        <v>5143.0888800000002</v>
      </c>
    </row>
    <row r="4076" spans="1:17" s="94" customFormat="1" x14ac:dyDescent="0.25">
      <c r="A4076" s="276"/>
      <c r="B4076" s="279"/>
      <c r="C4076" s="269"/>
      <c r="D4076" s="166" t="s">
        <v>41</v>
      </c>
      <c r="E4076" s="193" t="s">
        <v>48</v>
      </c>
      <c r="F4076" s="193" t="s">
        <v>48</v>
      </c>
      <c r="G4076" s="168">
        <f>MROUND(H4076*K4076*I4076/L4076,0.0000000001)</f>
        <v>0.1656616068</v>
      </c>
      <c r="H4076" s="182">
        <f>H3031</f>
        <v>918</v>
      </c>
      <c r="I4076" s="176">
        <f t="shared" si="499"/>
        <v>5.4137780000000002E-3</v>
      </c>
      <c r="J4076" s="182"/>
      <c r="K4076" s="184">
        <v>1</v>
      </c>
      <c r="L4076" s="184">
        <f>'норма часов'!$H$17</f>
        <v>30</v>
      </c>
      <c r="M4076" s="178" t="str">
        <f>CONCATENATE(H4076," ",F4076," ","*",I4076,"/",L4076,"чел.")</f>
        <v>918 шт. *0,005413778/30чел.</v>
      </c>
      <c r="N4076" s="133">
        <f>N3031</f>
        <v>46775.762527233113</v>
      </c>
      <c r="O4076" s="142">
        <f>MROUND(G4076*N4076,0.000001)</f>
        <v>7748.9479799999999</v>
      </c>
      <c r="P4076" s="93"/>
      <c r="Q4076" s="93">
        <f t="shared" si="498"/>
        <v>232468.4394</v>
      </c>
    </row>
    <row r="4077" spans="1:17" s="94" customFormat="1" ht="28.5" x14ac:dyDescent="0.25">
      <c r="A4077" s="276"/>
      <c r="B4077" s="279"/>
      <c r="C4077" s="201" t="s">
        <v>252</v>
      </c>
      <c r="D4077" s="166"/>
      <c r="E4077" s="193"/>
      <c r="F4077" s="193"/>
      <c r="G4077" s="168"/>
      <c r="H4077" s="182"/>
      <c r="I4077" s="176"/>
      <c r="J4077" s="182"/>
      <c r="K4077" s="184"/>
      <c r="L4077" s="184"/>
      <c r="M4077" s="178"/>
      <c r="N4077" s="139"/>
      <c r="O4077" s="140">
        <f>SUM(O4074:O4076)</f>
        <v>9503.0120449999995</v>
      </c>
      <c r="P4077" s="93"/>
      <c r="Q4077" s="93">
        <f t="shared" si="498"/>
        <v>0</v>
      </c>
    </row>
    <row r="4078" spans="1:17" s="94" customFormat="1" x14ac:dyDescent="0.25">
      <c r="A4078" s="276"/>
      <c r="B4078" s="279"/>
      <c r="C4078" s="198" t="s">
        <v>63</v>
      </c>
      <c r="D4078" s="166"/>
      <c r="E4078" s="193"/>
      <c r="F4078" s="193"/>
      <c r="G4078" s="168"/>
      <c r="H4078" s="182">
        <f>H3983</f>
        <v>0</v>
      </c>
      <c r="I4078" s="176">
        <f>I4076</f>
        <v>5.4137780000000002E-3</v>
      </c>
      <c r="J4078" s="182"/>
      <c r="K4078" s="184">
        <v>12</v>
      </c>
      <c r="L4078" s="184">
        <f>'норма часов'!$H$17</f>
        <v>30</v>
      </c>
      <c r="M4078" s="178"/>
      <c r="N4078" s="133">
        <f>N3983</f>
        <v>0</v>
      </c>
      <c r="O4078" s="142">
        <f>MROUND(G4078*N4078,0.000001)</f>
        <v>0</v>
      </c>
      <c r="P4078" s="93"/>
      <c r="Q4078" s="93">
        <f t="shared" si="498"/>
        <v>0</v>
      </c>
    </row>
    <row r="4079" spans="1:17" s="94" customFormat="1" x14ac:dyDescent="0.25">
      <c r="A4079" s="276"/>
      <c r="B4079" s="279"/>
      <c r="C4079" s="198"/>
      <c r="D4079" s="283" t="s">
        <v>52</v>
      </c>
      <c r="E4079" s="283"/>
      <c r="F4079" s="283"/>
      <c r="G4079" s="284"/>
      <c r="H4079" s="171"/>
      <c r="I4079" s="176">
        <f t="shared" si="499"/>
        <v>5.4137780000000002E-3</v>
      </c>
      <c r="J4079" s="171"/>
      <c r="K4079" s="177"/>
      <c r="L4079" s="184"/>
      <c r="M4079" s="197"/>
      <c r="N4079" s="133"/>
      <c r="O4079" s="140"/>
      <c r="P4079" s="93"/>
      <c r="Q4079" s="93">
        <f t="shared" si="498"/>
        <v>0</v>
      </c>
    </row>
    <row r="4080" spans="1:17" s="94" customFormat="1" x14ac:dyDescent="0.25">
      <c r="A4080" s="276"/>
      <c r="B4080" s="279"/>
      <c r="C4080" s="198"/>
      <c r="D4080" s="179"/>
      <c r="E4080" s="180"/>
      <c r="F4080" s="181"/>
      <c r="G4080" s="168"/>
      <c r="H4080" s="171"/>
      <c r="I4080" s="176">
        <f t="shared" si="499"/>
        <v>5.4137780000000002E-3</v>
      </c>
      <c r="J4080" s="171"/>
      <c r="K4080" s="177"/>
      <c r="L4080" s="184"/>
      <c r="M4080" s="197"/>
      <c r="N4080" s="133"/>
      <c r="O4080" s="142"/>
      <c r="P4080" s="93"/>
      <c r="Q4080" s="93">
        <f t="shared" si="498"/>
        <v>0</v>
      </c>
    </row>
    <row r="4081" spans="1:17" s="94" customFormat="1" x14ac:dyDescent="0.25">
      <c r="A4081" s="276"/>
      <c r="B4081" s="279"/>
      <c r="C4081" s="267" t="s">
        <v>101</v>
      </c>
      <c r="D4081" s="288" t="s">
        <v>53</v>
      </c>
      <c r="E4081" s="288"/>
      <c r="F4081" s="288"/>
      <c r="G4081" s="289"/>
      <c r="H4081" s="171"/>
      <c r="I4081" s="176">
        <f t="shared" si="499"/>
        <v>5.4137780000000002E-3</v>
      </c>
      <c r="J4081" s="171"/>
      <c r="K4081" s="177"/>
      <c r="L4081" s="184"/>
      <c r="M4081" s="197"/>
      <c r="N4081" s="133"/>
      <c r="O4081" s="140">
        <f>O4082</f>
        <v>69.040753999999993</v>
      </c>
      <c r="P4081" s="93"/>
      <c r="Q4081" s="93">
        <f t="shared" si="498"/>
        <v>0</v>
      </c>
    </row>
    <row r="4082" spans="1:17" s="94" customFormat="1" ht="45" x14ac:dyDescent="0.25">
      <c r="A4082" s="276"/>
      <c r="B4082" s="279"/>
      <c r="C4082" s="268"/>
      <c r="D4082" s="166" t="s">
        <v>286</v>
      </c>
      <c r="E4082" s="180" t="s">
        <v>26</v>
      </c>
      <c r="F4082" s="180" t="s">
        <v>26</v>
      </c>
      <c r="G4082" s="168">
        <f>MROUND(H4082*K4082*I4082/L4082,0.00000001)</f>
        <v>0.15158578</v>
      </c>
      <c r="H4082" s="182">
        <f>$H$3037</f>
        <v>70</v>
      </c>
      <c r="I4082" s="176">
        <f t="shared" si="499"/>
        <v>5.4137780000000002E-3</v>
      </c>
      <c r="J4082" s="182"/>
      <c r="K4082" s="184">
        <v>12</v>
      </c>
      <c r="L4082" s="184">
        <f>'норма часов'!$H$17</f>
        <v>30</v>
      </c>
      <c r="M4082" s="178" t="str">
        <f>CONCATENATE(H4082," ",F4082," ","в мес.","*",K4082,"мес.","*",I4082,"/",L4082,"чел.")</f>
        <v>70 шт в мес.*12мес.*0,005413778/30чел.</v>
      </c>
      <c r="N4082" s="133">
        <f>$N$3037</f>
        <v>455.45666666666642</v>
      </c>
      <c r="O4082" s="142">
        <f>MROUND(G4082*N4082,0.000001)</f>
        <v>69.040753999999993</v>
      </c>
      <c r="P4082" s="93"/>
      <c r="Q4082" s="93">
        <f t="shared" si="498"/>
        <v>2071.2226199999996</v>
      </c>
    </row>
    <row r="4083" spans="1:17" s="94" customFormat="1" x14ac:dyDescent="0.25">
      <c r="A4083" s="276"/>
      <c r="B4083" s="279"/>
      <c r="C4083" s="269" t="s">
        <v>102</v>
      </c>
      <c r="D4083" s="288" t="s">
        <v>54</v>
      </c>
      <c r="E4083" s="288"/>
      <c r="F4083" s="288"/>
      <c r="G4083" s="289"/>
      <c r="H4083" s="171"/>
      <c r="I4083" s="176">
        <f>I4081</f>
        <v>5.4137780000000002E-3</v>
      </c>
      <c r="J4083" s="182"/>
      <c r="K4083" s="177"/>
      <c r="L4083" s="184"/>
      <c r="M4083" s="197"/>
      <c r="N4083" s="133"/>
      <c r="O4083" s="140">
        <f>O4084</f>
        <v>23.623244999999997</v>
      </c>
      <c r="P4083" s="93"/>
      <c r="Q4083" s="93">
        <f t="shared" si="498"/>
        <v>0</v>
      </c>
    </row>
    <row r="4084" spans="1:17" s="94" customFormat="1" x14ac:dyDescent="0.25">
      <c r="A4084" s="276"/>
      <c r="B4084" s="279"/>
      <c r="C4084" s="269"/>
      <c r="D4084" s="179" t="s">
        <v>103</v>
      </c>
      <c r="E4084" s="180" t="s">
        <v>26</v>
      </c>
      <c r="F4084" s="180" t="s">
        <v>26</v>
      </c>
      <c r="G4084" s="168">
        <f>MROUND(H4084*K4084*I4084/L4084,0.00000001)</f>
        <v>8.6620399999999993E-3</v>
      </c>
      <c r="H4084" s="182">
        <v>4</v>
      </c>
      <c r="I4084" s="176">
        <f t="shared" si="499"/>
        <v>5.4137780000000002E-3</v>
      </c>
      <c r="J4084" s="182"/>
      <c r="K4084" s="184">
        <v>12</v>
      </c>
      <c r="L4084" s="184">
        <f>'норма часов'!$H$17</f>
        <v>30</v>
      </c>
      <c r="M4084" s="178" t="str">
        <f>CONCATENATE(H4084," ",F4084," ","в мес.","*",K4084,"мес.","*",I4084,"/",L4084,"чел.")</f>
        <v>4 шт в мес.*12мес.*0,005413778/30чел.</v>
      </c>
      <c r="N4084" s="133">
        <f>N3039</f>
        <v>2727.2150000000001</v>
      </c>
      <c r="O4084" s="142">
        <f>MROUND(G4084*N4084,0.000001)</f>
        <v>23.623244999999997</v>
      </c>
      <c r="P4084" s="93"/>
      <c r="Q4084" s="93">
        <f t="shared" si="498"/>
        <v>708.69734999999991</v>
      </c>
    </row>
    <row r="4085" spans="1:17" s="94" customFormat="1" x14ac:dyDescent="0.25">
      <c r="A4085" s="276"/>
      <c r="B4085" s="279"/>
      <c r="C4085" s="198"/>
      <c r="D4085" s="283" t="s">
        <v>55</v>
      </c>
      <c r="E4085" s="283"/>
      <c r="F4085" s="283"/>
      <c r="G4085" s="284"/>
      <c r="H4085" s="171"/>
      <c r="I4085" s="176">
        <f t="shared" si="499"/>
        <v>5.4137780000000002E-3</v>
      </c>
      <c r="J4085" s="171"/>
      <c r="K4085" s="177"/>
      <c r="L4085" s="184"/>
      <c r="M4085" s="197"/>
      <c r="N4085" s="133"/>
      <c r="O4085" s="142"/>
      <c r="P4085" s="93"/>
      <c r="Q4085" s="93">
        <f t="shared" si="498"/>
        <v>0</v>
      </c>
    </row>
    <row r="4086" spans="1:17" s="94" customFormat="1" x14ac:dyDescent="0.25">
      <c r="A4086" s="276"/>
      <c r="B4086" s="279"/>
      <c r="C4086" s="198"/>
      <c r="D4086" s="166"/>
      <c r="E4086" s="96"/>
      <c r="F4086" s="206"/>
      <c r="G4086" s="161"/>
      <c r="H4086" s="171"/>
      <c r="I4086" s="176">
        <f t="shared" si="499"/>
        <v>5.4137780000000002E-3</v>
      </c>
      <c r="J4086" s="171"/>
      <c r="K4086" s="177"/>
      <c r="L4086" s="184"/>
      <c r="M4086" s="197"/>
      <c r="N4086" s="133"/>
      <c r="O4086" s="142"/>
      <c r="P4086" s="93"/>
      <c r="Q4086" s="93">
        <f t="shared" si="498"/>
        <v>0</v>
      </c>
    </row>
    <row r="4087" spans="1:17" s="94" customFormat="1" x14ac:dyDescent="0.25">
      <c r="A4087" s="276"/>
      <c r="B4087" s="279"/>
      <c r="C4087" s="198"/>
      <c r="D4087" s="288" t="s">
        <v>56</v>
      </c>
      <c r="E4087" s="288"/>
      <c r="F4087" s="288"/>
      <c r="G4087" s="289"/>
      <c r="H4087" s="182"/>
      <c r="I4087" s="176">
        <f t="shared" si="499"/>
        <v>5.4137780000000002E-3</v>
      </c>
      <c r="J4087" s="182"/>
      <c r="K4087" s="184"/>
      <c r="L4087" s="184"/>
      <c r="M4087" s="197"/>
      <c r="N4087" s="133"/>
      <c r="O4087" s="140">
        <f>O4095+O4117+O4118+O4133+O4134+O4135+O4138</f>
        <v>14656.842155999999</v>
      </c>
      <c r="P4087" s="93"/>
      <c r="Q4087" s="93">
        <f t="shared" si="498"/>
        <v>0</v>
      </c>
    </row>
    <row r="4088" spans="1:17" s="94" customFormat="1" ht="45" x14ac:dyDescent="0.25">
      <c r="A4088" s="276"/>
      <c r="B4088" s="279"/>
      <c r="C4088" s="269" t="s">
        <v>64</v>
      </c>
      <c r="D4088" s="166" t="s">
        <v>24</v>
      </c>
      <c r="E4088" s="96" t="s">
        <v>20</v>
      </c>
      <c r="F4088" s="96" t="s">
        <v>209</v>
      </c>
      <c r="G4088" s="168">
        <f>MROUND(H4088*K4088*I4088/L4088,0.000001)</f>
        <v>271.59323899999998</v>
      </c>
      <c r="H4088" s="182">
        <f>H3708</f>
        <v>125417.61000000002</v>
      </c>
      <c r="I4088" s="176">
        <f t="shared" si="499"/>
        <v>5.4137780000000002E-3</v>
      </c>
      <c r="J4088" s="182"/>
      <c r="K4088" s="184">
        <v>12</v>
      </c>
      <c r="L4088" s="184">
        <f>'норма часов'!$H$17</f>
        <v>30</v>
      </c>
      <c r="M4088" s="178" t="str">
        <f>CONCATENATE(H4088," ",F4088," ","в мес.","*",K4088,"мес.","*",I4088,"/",L4088,"чел.")</f>
        <v>125417,61 м2 (обрабатываемая площадь) в мес.*12мес.*0,005413778/30чел.</v>
      </c>
      <c r="N4088" s="133">
        <f>N3043</f>
        <v>1.2568903867115102</v>
      </c>
      <c r="O4088" s="142">
        <f>MROUND(G4088*N4088,0.000001)</f>
        <v>341.362931</v>
      </c>
      <c r="P4088" s="93"/>
      <c r="Q4088" s="93">
        <f t="shared" si="498"/>
        <v>10240.887930000001</v>
      </c>
    </row>
    <row r="4089" spans="1:17" s="94" customFormat="1" ht="45" x14ac:dyDescent="0.25">
      <c r="A4089" s="276"/>
      <c r="B4089" s="279"/>
      <c r="C4089" s="269"/>
      <c r="D4089" s="166" t="s">
        <v>77</v>
      </c>
      <c r="E4089" s="96" t="s">
        <v>20</v>
      </c>
      <c r="F4089" s="96" t="s">
        <v>209</v>
      </c>
      <c r="G4089" s="168">
        <f>MROUND(H4089*K4089*I4089/L4089,0.000001)</f>
        <v>271.59323899999998</v>
      </c>
      <c r="H4089" s="182">
        <f>H3804</f>
        <v>125417.61000000002</v>
      </c>
      <c r="I4089" s="176">
        <f t="shared" si="499"/>
        <v>5.4137780000000002E-3</v>
      </c>
      <c r="J4089" s="182"/>
      <c r="K4089" s="184">
        <v>12</v>
      </c>
      <c r="L4089" s="184">
        <f>'норма часов'!$H$17</f>
        <v>30</v>
      </c>
      <c r="M4089" s="178" t="str">
        <f>CONCATENATE(H4089," ",F4089," ","в мес.","*",K4089,"мес.","*",I4089,"/",L4089,"чел.")</f>
        <v>125417,61 м2 (обрабатываемая площадь) в мес.*12мес.*0,005413778/30чел.</v>
      </c>
      <c r="N4089" s="133">
        <f>N3044</f>
        <v>1.6600438261155399</v>
      </c>
      <c r="O4089" s="142">
        <f>MROUND(G4089*N4089,0.000001)</f>
        <v>450.85667999999998</v>
      </c>
      <c r="P4089" s="93"/>
      <c r="Q4089" s="93">
        <f t="shared" si="498"/>
        <v>13525.7004</v>
      </c>
    </row>
    <row r="4090" spans="1:17" s="94" customFormat="1" ht="45" x14ac:dyDescent="0.25">
      <c r="A4090" s="276"/>
      <c r="B4090" s="279"/>
      <c r="C4090" s="269"/>
      <c r="D4090" s="166" t="s">
        <v>298</v>
      </c>
      <c r="E4090" s="96" t="s">
        <v>20</v>
      </c>
      <c r="F4090" s="96" t="s">
        <v>209</v>
      </c>
      <c r="G4090" s="168">
        <f>MROUND(H4090*K4090*I4090/L4090,0.00000001)</f>
        <v>271.59323913000003</v>
      </c>
      <c r="H4090" s="182">
        <f>$H$3045</f>
        <v>125417.61000000002</v>
      </c>
      <c r="I4090" s="176">
        <f>I4086</f>
        <v>5.4137780000000002E-3</v>
      </c>
      <c r="J4090" s="182"/>
      <c r="K4090" s="184">
        <v>12</v>
      </c>
      <c r="L4090" s="184">
        <f>'норма часов'!$H$17</f>
        <v>30</v>
      </c>
      <c r="M4090" s="178" t="str">
        <f t="shared" ref="M4090:M4092" si="500">CONCATENATE(H4090," ",F4090," ","в мес.","*",K4090,"мес.","*",I4090,"/",L4090,"чел.")</f>
        <v>125417,61 м2 (обрабатываемая площадь) в мес.*12мес.*0,005413778/30чел.</v>
      </c>
      <c r="N4090" s="133">
        <f>$N$3045</f>
        <v>0.59287278317614256</v>
      </c>
      <c r="O4090" s="142">
        <f t="shared" ref="O4090:O4092" si="501">MROUND(G4090*N4090,0.000001)</f>
        <v>161.02024</v>
      </c>
      <c r="P4090" s="93"/>
      <c r="Q4090" s="93">
        <f t="shared" si="498"/>
        <v>4830.6072000000004</v>
      </c>
    </row>
    <row r="4091" spans="1:17" s="94" customFormat="1" ht="45" x14ac:dyDescent="0.25">
      <c r="A4091" s="276"/>
      <c r="B4091" s="279"/>
      <c r="C4091" s="269"/>
      <c r="D4091" s="166" t="s">
        <v>299</v>
      </c>
      <c r="E4091" s="96" t="s">
        <v>20</v>
      </c>
      <c r="F4091" s="96" t="s">
        <v>209</v>
      </c>
      <c r="G4091" s="168">
        <f>MROUND(H4091*K4091*I4091/L4091,0.00000001)</f>
        <v>543.18647826000006</v>
      </c>
      <c r="H4091" s="182">
        <f>$H$3046</f>
        <v>125417.61000000002</v>
      </c>
      <c r="I4091" s="176">
        <f>I4087</f>
        <v>5.4137780000000002E-3</v>
      </c>
      <c r="J4091" s="182"/>
      <c r="K4091" s="184">
        <v>24</v>
      </c>
      <c r="L4091" s="184">
        <f>'норма часов'!$H$17</f>
        <v>30</v>
      </c>
      <c r="M4091" s="178" t="str">
        <f>CONCATENATE(H4091," ",F4091," ","в год","*",K4091,"  раза в год","*",I4091,"/",L4091,"чел.")</f>
        <v>125417,61 м2 (обрабатываемая площадь) в год*24  раза в год*0,005413778/30чел.</v>
      </c>
      <c r="N4091" s="133">
        <f>$N$3046</f>
        <v>2.4900657458177777</v>
      </c>
      <c r="O4091" s="142">
        <f t="shared" si="501"/>
        <v>1352.5700429999999</v>
      </c>
      <c r="P4091" s="93"/>
      <c r="Q4091" s="93">
        <f t="shared" si="498"/>
        <v>40577.101289999999</v>
      </c>
    </row>
    <row r="4092" spans="1:17" s="94" customFormat="1" ht="45" x14ac:dyDescent="0.25">
      <c r="A4092" s="276"/>
      <c r="B4092" s="279"/>
      <c r="C4092" s="269"/>
      <c r="D4092" s="166" t="s">
        <v>300</v>
      </c>
      <c r="E4092" s="96" t="s">
        <v>280</v>
      </c>
      <c r="F4092" s="96" t="s">
        <v>281</v>
      </c>
      <c r="G4092" s="168">
        <f>MROUND(H4092*K4092*I4092/L4092,0.00000001)</f>
        <v>5.6303300000000002E-3</v>
      </c>
      <c r="H4092" s="182">
        <f>$H$3047</f>
        <v>31.200000000000021</v>
      </c>
      <c r="I4092" s="176">
        <f>I4088</f>
        <v>5.4137780000000002E-3</v>
      </c>
      <c r="J4092" s="182"/>
      <c r="K4092" s="184">
        <v>1</v>
      </c>
      <c r="L4092" s="184">
        <f>'норма часов'!$H$17</f>
        <v>30</v>
      </c>
      <c r="M4092" s="178" t="str">
        <f t="shared" si="500"/>
        <v>31,2 га (обрабатываемая площадь) в мес.*1мес.*0,005413778/30чел.</v>
      </c>
      <c r="N4092" s="133">
        <f>$N$3047</f>
        <v>592.87083333333283</v>
      </c>
      <c r="O4092" s="142">
        <f t="shared" si="501"/>
        <v>3.3380579999999997</v>
      </c>
      <c r="P4092" s="93"/>
      <c r="Q4092" s="93">
        <f t="shared" si="498"/>
        <v>100.14174</v>
      </c>
    </row>
    <row r="4093" spans="1:17" s="94" customFormat="1" ht="45" x14ac:dyDescent="0.25">
      <c r="A4093" s="276"/>
      <c r="B4093" s="279"/>
      <c r="C4093" s="269"/>
      <c r="D4093" s="166" t="s">
        <v>276</v>
      </c>
      <c r="E4093" s="96" t="s">
        <v>280</v>
      </c>
      <c r="F4093" s="96" t="s">
        <v>281</v>
      </c>
      <c r="G4093" s="168">
        <f>MROUND(H4093*K4093*I4093/L4093,0.000001)</f>
        <v>5.6299999999999996E-3</v>
      </c>
      <c r="H4093" s="182">
        <f>H3048</f>
        <v>31.200000000000021</v>
      </c>
      <c r="I4093" s="176">
        <f>I4089</f>
        <v>5.4137780000000002E-3</v>
      </c>
      <c r="J4093" s="182"/>
      <c r="K4093" s="184">
        <v>1</v>
      </c>
      <c r="L4093" s="184">
        <f>'норма часов'!$H$17</f>
        <v>30</v>
      </c>
      <c r="M4093" s="178" t="str">
        <f>CONCATENATE(H4093," ",F4093," ","в мес.","*",K4093,"мес.","*",I4093,"/",L4093,"чел.")</f>
        <v>31,2 га (обрабатываемая площадь) в мес.*1мес.*0,005413778/30чел.</v>
      </c>
      <c r="N4093" s="133">
        <f>N3048</f>
        <v>3226.5067307692289</v>
      </c>
      <c r="O4093" s="142">
        <f>MROUND(G4093*N4093,0.000001)</f>
        <v>18.165233000000001</v>
      </c>
      <c r="P4093" s="93"/>
      <c r="Q4093" s="93">
        <f t="shared" si="498"/>
        <v>544.95699000000002</v>
      </c>
    </row>
    <row r="4094" spans="1:17" s="94" customFormat="1" ht="25.5" x14ac:dyDescent="0.25">
      <c r="A4094" s="276"/>
      <c r="B4094" s="279"/>
      <c r="C4094" s="269"/>
      <c r="D4094" s="166" t="s">
        <v>105</v>
      </c>
      <c r="E4094" s="96" t="s">
        <v>106</v>
      </c>
      <c r="F4094" s="206" t="s">
        <v>210</v>
      </c>
      <c r="G4094" s="168">
        <f>MROUND(H4094*K4094*I4094/L4094,0.000001)</f>
        <v>43.609930999999996</v>
      </c>
      <c r="H4094" s="182">
        <f>H3429</f>
        <v>20138.400000000001</v>
      </c>
      <c r="I4094" s="176">
        <f>I4089</f>
        <v>5.4137780000000002E-3</v>
      </c>
      <c r="J4094" s="182"/>
      <c r="K4094" s="184">
        <v>12</v>
      </c>
      <c r="L4094" s="184">
        <f>'норма часов'!$H$17</f>
        <v>30</v>
      </c>
      <c r="M4094" s="178" t="str">
        <f>CONCATENATE(H4094," ",F4094," ","в мес.","*",K4094,"мес.","*",I4094,"/",L4094,"чел.")</f>
        <v>20138,4 кг стираемого белья в мес.*12мес.*0,005413778/30чел.</v>
      </c>
      <c r="N4094" s="133">
        <f>N3429</f>
        <v>77.073464045471994</v>
      </c>
      <c r="O4094" s="142">
        <f>MROUND(G4094*N4094,0.000001)</f>
        <v>3361.1684489999998</v>
      </c>
      <c r="P4094" s="93"/>
      <c r="Q4094" s="93">
        <f t="shared" si="498"/>
        <v>100835.05347</v>
      </c>
    </row>
    <row r="4095" spans="1:17" s="94" customFormat="1" ht="28.5" x14ac:dyDescent="0.25">
      <c r="A4095" s="276"/>
      <c r="B4095" s="279"/>
      <c r="C4095" s="201" t="s">
        <v>255</v>
      </c>
      <c r="D4095" s="166"/>
      <c r="E4095" s="96"/>
      <c r="F4095" s="206"/>
      <c r="G4095" s="168"/>
      <c r="H4095" s="182"/>
      <c r="I4095" s="176"/>
      <c r="J4095" s="182"/>
      <c r="K4095" s="184"/>
      <c r="L4095" s="184"/>
      <c r="M4095" s="178"/>
      <c r="N4095" s="139"/>
      <c r="O4095" s="140">
        <f>SUM(O4088:O4094)</f>
        <v>5688.4816339999998</v>
      </c>
      <c r="P4095" s="93"/>
      <c r="Q4095" s="93">
        <f t="shared" si="498"/>
        <v>0</v>
      </c>
    </row>
    <row r="4096" spans="1:17" s="94" customFormat="1" ht="45" x14ac:dyDescent="0.25">
      <c r="A4096" s="276"/>
      <c r="B4096" s="279"/>
      <c r="C4096" s="269" t="s">
        <v>63</v>
      </c>
      <c r="D4096" s="208" t="s">
        <v>301</v>
      </c>
      <c r="E4096" s="96" t="s">
        <v>20</v>
      </c>
      <c r="F4096" s="96" t="s">
        <v>209</v>
      </c>
      <c r="G4096" s="168">
        <f>MROUND(H4096*K4096*I4096/L4096,0.000001)</f>
        <v>1.374708</v>
      </c>
      <c r="H4096" s="182">
        <f>H3526</f>
        <v>7617.8300000000008</v>
      </c>
      <c r="I4096" s="176">
        <f>I4094</f>
        <v>5.4137780000000002E-3</v>
      </c>
      <c r="J4096" s="182"/>
      <c r="K4096" s="184">
        <v>1</v>
      </c>
      <c r="L4096" s="184">
        <f>'норма часов'!$H$17</f>
        <v>30</v>
      </c>
      <c r="M4096" s="178" t="str">
        <f>CONCATENATE(H4096," ",F4096," ","*",I4096,"/",L4096,"чел.")</f>
        <v>7617,83 м2 (обрабатываемая площадь) *0,005413778/30чел.</v>
      </c>
      <c r="N4096" s="133">
        <f>N3526</f>
        <v>74.831520262331921</v>
      </c>
      <c r="O4096" s="142">
        <f t="shared" ref="O4096:O4116" si="502">MROUND(G4096*N4096,0.000001)</f>
        <v>102.87148999999999</v>
      </c>
      <c r="P4096" s="93"/>
      <c r="Q4096" s="93">
        <f t="shared" si="498"/>
        <v>3086.1446999999998</v>
      </c>
    </row>
    <row r="4097" spans="1:17" s="94" customFormat="1" ht="60" x14ac:dyDescent="0.25">
      <c r="A4097" s="276"/>
      <c r="B4097" s="279"/>
      <c r="C4097" s="269"/>
      <c r="D4097" s="166" t="s">
        <v>302</v>
      </c>
      <c r="E4097" s="96" t="s">
        <v>26</v>
      </c>
      <c r="F4097" s="206" t="s">
        <v>26</v>
      </c>
      <c r="G4097" s="168">
        <f>MROUND(H4097*K4097*I4097/L4097,0.000001)</f>
        <v>4.8719999999999996E-3</v>
      </c>
      <c r="H4097" s="182">
        <f>H3717</f>
        <v>27</v>
      </c>
      <c r="I4097" s="176">
        <f t="shared" si="499"/>
        <v>5.4137780000000002E-3</v>
      </c>
      <c r="J4097" s="182"/>
      <c r="K4097" s="184">
        <v>1</v>
      </c>
      <c r="L4097" s="184">
        <f>'норма часов'!$H$17</f>
        <v>30</v>
      </c>
      <c r="M4097" s="178" t="str">
        <f>CONCATENATE(H4097," ",F4097," ","*",I4097,"/",L4097,"чел.")</f>
        <v>27 шт *0,005413778/30чел.</v>
      </c>
      <c r="N4097" s="133">
        <f>N3052</f>
        <v>7114.4748148148165</v>
      </c>
      <c r="O4097" s="142">
        <f t="shared" si="502"/>
        <v>34.661721</v>
      </c>
      <c r="P4097" s="93"/>
      <c r="Q4097" s="93">
        <f t="shared" si="498"/>
        <v>1039.8516300000001</v>
      </c>
    </row>
    <row r="4098" spans="1:17" s="94" customFormat="1" ht="45" x14ac:dyDescent="0.25">
      <c r="A4098" s="276"/>
      <c r="B4098" s="279"/>
      <c r="C4098" s="269"/>
      <c r="D4098" s="208" t="s">
        <v>30</v>
      </c>
      <c r="E4098" s="96" t="s">
        <v>45</v>
      </c>
      <c r="F4098" s="206" t="s">
        <v>223</v>
      </c>
      <c r="G4098" s="168">
        <f>MROUND(H4098*K4098*I4098/L4098,0.00000001)</f>
        <v>5.1972270000000001E-2</v>
      </c>
      <c r="H4098" s="182">
        <f>H3718</f>
        <v>72</v>
      </c>
      <c r="I4098" s="176">
        <f t="shared" si="499"/>
        <v>5.4137780000000002E-3</v>
      </c>
      <c r="J4098" s="182"/>
      <c r="K4098" s="184">
        <v>4</v>
      </c>
      <c r="L4098" s="184">
        <f>'норма часов'!$H$17</f>
        <v>30</v>
      </c>
      <c r="M4098" s="178" t="str">
        <f>CONCATENATE(H4098," ",F4098," ","в кв.","*",K4098,"кв.","*",I4098,"/",L4098,"чел.")</f>
        <v>72 системы в кв.*4кв.*0,005413778/30чел.</v>
      </c>
      <c r="N4098" s="133">
        <f>N3718</f>
        <v>7541.0103472222254</v>
      </c>
      <c r="O4098" s="142">
        <f t="shared" si="502"/>
        <v>391.92342600000001</v>
      </c>
      <c r="P4098" s="93"/>
      <c r="Q4098" s="93">
        <f t="shared" si="498"/>
        <v>11757.70278</v>
      </c>
    </row>
    <row r="4099" spans="1:17" s="94" customFormat="1" ht="60" x14ac:dyDescent="0.25">
      <c r="A4099" s="276"/>
      <c r="B4099" s="279"/>
      <c r="C4099" s="269"/>
      <c r="D4099" s="208" t="s">
        <v>86</v>
      </c>
      <c r="E4099" s="96" t="s">
        <v>45</v>
      </c>
      <c r="F4099" s="206" t="s">
        <v>224</v>
      </c>
      <c r="G4099" s="168">
        <f>MROUND(H4099*K4099*I4099/L4099,0.000001)</f>
        <v>0.153751</v>
      </c>
      <c r="H4099" s="182">
        <f>H3909</f>
        <v>71</v>
      </c>
      <c r="I4099" s="176">
        <f t="shared" si="499"/>
        <v>5.4137780000000002E-3</v>
      </c>
      <c r="J4099" s="182"/>
      <c r="K4099" s="184">
        <v>12</v>
      </c>
      <c r="L4099" s="184">
        <f>'норма часов'!$H$17</f>
        <v>30</v>
      </c>
      <c r="M4099" s="178" t="str">
        <f>CONCATENATE(H4099," ",F4099," ","в мес.","*",K4099,"мес.","*",I4099,"/",L4099,"чел.")</f>
        <v>71 систем в мес.*12мес.*0,005413778/30чел.</v>
      </c>
      <c r="N4099" s="133">
        <f>N3909</f>
        <v>6224.8300469483565</v>
      </c>
      <c r="O4099" s="142">
        <f t="shared" si="502"/>
        <v>957.07384500000001</v>
      </c>
      <c r="P4099" s="93"/>
      <c r="Q4099" s="93">
        <f t="shared" si="498"/>
        <v>28712.215349999999</v>
      </c>
    </row>
    <row r="4100" spans="1:17" s="94" customFormat="1" ht="31.5" x14ac:dyDescent="0.25">
      <c r="A4100" s="276"/>
      <c r="B4100" s="279"/>
      <c r="C4100" s="269"/>
      <c r="D4100" s="211" t="s">
        <v>303</v>
      </c>
      <c r="E4100" s="96" t="s">
        <v>26</v>
      </c>
      <c r="F4100" s="206" t="s">
        <v>26</v>
      </c>
      <c r="G4100" s="168">
        <f>MROUND(H4100*K4100*I4100/L4100,0.000000001)</f>
        <v>7.2183700000000002E-4</v>
      </c>
      <c r="H4100" s="182">
        <f>H4005</f>
        <v>4</v>
      </c>
      <c r="I4100" s="176">
        <f t="shared" si="499"/>
        <v>5.4137780000000002E-3</v>
      </c>
      <c r="J4100" s="182"/>
      <c r="K4100" s="184">
        <v>1</v>
      </c>
      <c r="L4100" s="184">
        <f>'норма часов'!$H$17</f>
        <v>30</v>
      </c>
      <c r="M4100" s="178" t="str">
        <f>CONCATENATE(H4100," ",F4100," ","*",I4100,"/",L4100,"чел.")</f>
        <v>4 шт *0,005413778/30чел.</v>
      </c>
      <c r="N4100" s="133">
        <f>N3055</f>
        <v>74229.032500000001</v>
      </c>
      <c r="O4100" s="142">
        <f t="shared" si="502"/>
        <v>53.581261999999995</v>
      </c>
      <c r="P4100" s="93"/>
      <c r="Q4100" s="93">
        <f t="shared" si="498"/>
        <v>1607.4378599999998</v>
      </c>
    </row>
    <row r="4101" spans="1:17" s="94" customFormat="1" ht="30" x14ac:dyDescent="0.25">
      <c r="A4101" s="276"/>
      <c r="B4101" s="279"/>
      <c r="C4101" s="269"/>
      <c r="D4101" s="208" t="s">
        <v>108</v>
      </c>
      <c r="E4101" s="96" t="s">
        <v>26</v>
      </c>
      <c r="F4101" s="206" t="s">
        <v>26</v>
      </c>
      <c r="G4101" s="168">
        <f>MROUND(H4101*K4101*I4101/L4101,0.00000001)</f>
        <v>2.1655099999999998E-3</v>
      </c>
      <c r="H4101" s="182">
        <v>1</v>
      </c>
      <c r="I4101" s="176">
        <f t="shared" si="499"/>
        <v>5.4137780000000002E-3</v>
      </c>
      <c r="J4101" s="182"/>
      <c r="K4101" s="184">
        <v>12</v>
      </c>
      <c r="L4101" s="184">
        <f>'норма часов'!$H$17</f>
        <v>30</v>
      </c>
      <c r="M4101" s="178" t="str">
        <f>CONCATENATE(H4101," ",F4101," ","в мес.","*",K4101,"мес.","*",I4101,"/",L4101,"чел.")</f>
        <v>1 шт в мес.*12мес.*0,005413778/30чел.</v>
      </c>
      <c r="N4101" s="133">
        <f>N3056</f>
        <v>3023.6541666666667</v>
      </c>
      <c r="O4101" s="142">
        <f t="shared" si="502"/>
        <v>6.5477529999999993</v>
      </c>
      <c r="P4101" s="93"/>
      <c r="Q4101" s="93">
        <f t="shared" si="498"/>
        <v>196.43258999999998</v>
      </c>
    </row>
    <row r="4102" spans="1:17" s="94" customFormat="1" ht="31.5" x14ac:dyDescent="0.25">
      <c r="A4102" s="276"/>
      <c r="B4102" s="279"/>
      <c r="C4102" s="269"/>
      <c r="D4102" s="211" t="s">
        <v>304</v>
      </c>
      <c r="E4102" s="96" t="s">
        <v>26</v>
      </c>
      <c r="F4102" s="206" t="s">
        <v>26</v>
      </c>
      <c r="G4102" s="168">
        <f>MROUND(H4102*K4102*I4102/L4102,0.0000001)</f>
        <v>1.2812599999999999E-2</v>
      </c>
      <c r="H4102" s="182">
        <f>H3722</f>
        <v>71</v>
      </c>
      <c r="I4102" s="176">
        <f t="shared" si="499"/>
        <v>5.4137780000000002E-3</v>
      </c>
      <c r="J4102" s="182"/>
      <c r="K4102" s="184">
        <v>1</v>
      </c>
      <c r="L4102" s="184">
        <f>'норма часов'!$H$17</f>
        <v>30</v>
      </c>
      <c r="M4102" s="178" t="str">
        <f>CONCATENATE(H4102," ",F4102," ","*",I4102,"/",L4102,"чел.")</f>
        <v>71 шт *0,005413778/30чел.</v>
      </c>
      <c r="N4102" s="133">
        <f>N3722</f>
        <v>948.59014084506896</v>
      </c>
      <c r="O4102" s="142">
        <f t="shared" si="502"/>
        <v>12.153905999999999</v>
      </c>
      <c r="P4102" s="93"/>
      <c r="Q4102" s="93">
        <f t="shared" si="498"/>
        <v>364.61717999999996</v>
      </c>
    </row>
    <row r="4103" spans="1:17" s="94" customFormat="1" ht="60" x14ac:dyDescent="0.25">
      <c r="A4103" s="276"/>
      <c r="B4103" s="279"/>
      <c r="C4103" s="269"/>
      <c r="D4103" s="208" t="s">
        <v>31</v>
      </c>
      <c r="E4103" s="96" t="s">
        <v>46</v>
      </c>
      <c r="F4103" s="206" t="s">
        <v>225</v>
      </c>
      <c r="G4103" s="168">
        <f>MROUND(H4103*K4103*I4103/L4103,0.00000001)</f>
        <v>1.5880419999999999E-2</v>
      </c>
      <c r="H4103" s="182">
        <f>H3913</f>
        <v>44</v>
      </c>
      <c r="I4103" s="176">
        <f t="shared" si="499"/>
        <v>5.4137780000000002E-3</v>
      </c>
      <c r="J4103" s="182"/>
      <c r="K4103" s="184">
        <v>2</v>
      </c>
      <c r="L4103" s="184">
        <f>'норма часов'!$H$17</f>
        <v>30</v>
      </c>
      <c r="M4103" s="178" t="str">
        <f>CONCATENATE(H4103," ",F4103," ","*",I4103,"/",L4103,"чел.")</f>
        <v>44 дымохода *0,005413778/30чел.</v>
      </c>
      <c r="N4103" s="133">
        <f>N3913</f>
        <v>5125.3856818181812</v>
      </c>
      <c r="O4103" s="142">
        <f t="shared" si="502"/>
        <v>81.393276999999998</v>
      </c>
      <c r="P4103" s="93"/>
      <c r="Q4103" s="93">
        <f t="shared" si="498"/>
        <v>2441.7983100000001</v>
      </c>
    </row>
    <row r="4104" spans="1:17" s="94" customFormat="1" ht="30" x14ac:dyDescent="0.25">
      <c r="A4104" s="276"/>
      <c r="B4104" s="279"/>
      <c r="C4104" s="269"/>
      <c r="D4104" s="208" t="s">
        <v>109</v>
      </c>
      <c r="E4104" s="96" t="s">
        <v>45</v>
      </c>
      <c r="F4104" s="206" t="s">
        <v>211</v>
      </c>
      <c r="G4104" s="168">
        <f>MROUND(H4104*K4104*I4104/L4104,0.00000001)</f>
        <v>3.6092000000000003E-4</v>
      </c>
      <c r="H4104" s="182">
        <v>1</v>
      </c>
      <c r="I4104" s="176">
        <f t="shared" si="499"/>
        <v>5.4137780000000002E-3</v>
      </c>
      <c r="J4104" s="182"/>
      <c r="K4104" s="184">
        <v>2</v>
      </c>
      <c r="L4104" s="184">
        <f>'норма часов'!$H$17</f>
        <v>30</v>
      </c>
      <c r="M4104" s="178" t="str">
        <f>CONCATENATE(H4104," ",F4104," ","в мес.","*",K4104,"*",I4104,"/",L4104,"чел.")</f>
        <v>1  система(2 раза в год (зима, лето) в мес.*2*0,005413778/30чел.</v>
      </c>
      <c r="N4104" s="133">
        <f>N3059</f>
        <v>9753.27</v>
      </c>
      <c r="O4104" s="142">
        <f t="shared" si="502"/>
        <v>3.5201499999999997</v>
      </c>
      <c r="P4104" s="93"/>
      <c r="Q4104" s="93">
        <f t="shared" si="498"/>
        <v>105.60449999999999</v>
      </c>
    </row>
    <row r="4105" spans="1:17" s="94" customFormat="1" ht="45" x14ac:dyDescent="0.25">
      <c r="A4105" s="276"/>
      <c r="B4105" s="279"/>
      <c r="C4105" s="269"/>
      <c r="D4105" s="208" t="s">
        <v>110</v>
      </c>
      <c r="E4105" s="96" t="s">
        <v>48</v>
      </c>
      <c r="F4105" s="206" t="s">
        <v>26</v>
      </c>
      <c r="G4105" s="168">
        <f>MROUND(H4105*K4105*I4105/L4105,0.000001)</f>
        <v>5.594E-3</v>
      </c>
      <c r="H4105" s="182">
        <f>H3725</f>
        <v>31</v>
      </c>
      <c r="I4105" s="176">
        <f t="shared" si="499"/>
        <v>5.4137780000000002E-3</v>
      </c>
      <c r="J4105" s="182"/>
      <c r="K4105" s="184">
        <v>1</v>
      </c>
      <c r="L4105" s="184">
        <f>'норма часов'!$H$17</f>
        <v>30</v>
      </c>
      <c r="M4105" s="178" t="str">
        <f>CONCATENATE(H4105," ",F4105," ","*",I4105,"/",L4105,"чел.")</f>
        <v>31 шт *0,005413778/30чел.</v>
      </c>
      <c r="N4105" s="133">
        <f>N3060</f>
        <v>13392.040967741937</v>
      </c>
      <c r="O4105" s="142">
        <f t="shared" si="502"/>
        <v>74.915076999999997</v>
      </c>
      <c r="P4105" s="93"/>
      <c r="Q4105" s="93">
        <f t="shared" si="498"/>
        <v>2247.4523099999997</v>
      </c>
    </row>
    <row r="4106" spans="1:17" s="94" customFormat="1" x14ac:dyDescent="0.25">
      <c r="A4106" s="276"/>
      <c r="B4106" s="279"/>
      <c r="C4106" s="269"/>
      <c r="D4106" s="208" t="s">
        <v>111</v>
      </c>
      <c r="E4106" s="96" t="s">
        <v>48</v>
      </c>
      <c r="F4106" s="206" t="s">
        <v>26</v>
      </c>
      <c r="G4106" s="168">
        <f>MROUND(H4106*K4106*I4106/L4106,0.000000001)</f>
        <v>5.9551558000000004E-2</v>
      </c>
      <c r="H4106" s="182">
        <f>H3156</f>
        <v>330</v>
      </c>
      <c r="I4106" s="176">
        <f t="shared" si="499"/>
        <v>5.4137780000000002E-3</v>
      </c>
      <c r="J4106" s="182"/>
      <c r="K4106" s="184">
        <v>1</v>
      </c>
      <c r="L4106" s="184">
        <f>'норма часов'!$H$17</f>
        <v>30</v>
      </c>
      <c r="M4106" s="178" t="str">
        <f>CONCATENATE(H4106," ",F4106," ","*",I4106,"/",L4106,"чел.")</f>
        <v>330 шт *0,005413778/30чел.</v>
      </c>
      <c r="N4106" s="133">
        <f>N3061</f>
        <v>17624.491333333328</v>
      </c>
      <c r="O4106" s="142">
        <f t="shared" si="502"/>
        <v>1049.565918</v>
      </c>
      <c r="P4106" s="93"/>
      <c r="Q4106" s="93">
        <f t="shared" si="498"/>
        <v>31486.97754</v>
      </c>
    </row>
    <row r="4107" spans="1:17" s="94" customFormat="1" ht="45" x14ac:dyDescent="0.25">
      <c r="A4107" s="276"/>
      <c r="B4107" s="279"/>
      <c r="C4107" s="269"/>
      <c r="D4107" s="208" t="s">
        <v>112</v>
      </c>
      <c r="E4107" s="96" t="s">
        <v>20</v>
      </c>
      <c r="F4107" s="96" t="s">
        <v>209</v>
      </c>
      <c r="G4107" s="168">
        <f>MROUND(H4107*K4107*I4107/L4107,0.00000001)</f>
        <v>2.634705E-2</v>
      </c>
      <c r="H4107" s="182">
        <f>H3727</f>
        <v>73</v>
      </c>
      <c r="I4107" s="176">
        <f t="shared" si="499"/>
        <v>5.4137780000000002E-3</v>
      </c>
      <c r="J4107" s="182"/>
      <c r="K4107" s="184">
        <v>2</v>
      </c>
      <c r="L4107" s="184">
        <f>'норма часов'!$H$17</f>
        <v>30</v>
      </c>
      <c r="M4107" s="178" t="str">
        <f>CONCATENATE(H4107," ",F4107," ","*",I4107,"/",L4107,"чел.")</f>
        <v>73 м2 (обрабатываемая площадь) *0,005413778/30чел.</v>
      </c>
      <c r="N4107" s="133">
        <f>N3062</f>
        <v>5928.7278082191779</v>
      </c>
      <c r="O4107" s="142">
        <f t="shared" si="502"/>
        <v>156.204488</v>
      </c>
      <c r="P4107" s="93"/>
      <c r="Q4107" s="93">
        <f t="shared" si="498"/>
        <v>4686.1346400000002</v>
      </c>
    </row>
    <row r="4108" spans="1:17" s="94" customFormat="1" ht="30" x14ac:dyDescent="0.25">
      <c r="A4108" s="276"/>
      <c r="B4108" s="279"/>
      <c r="C4108" s="269"/>
      <c r="D4108" s="208" t="s">
        <v>32</v>
      </c>
      <c r="E4108" s="96" t="s">
        <v>79</v>
      </c>
      <c r="F4108" s="206" t="s">
        <v>212</v>
      </c>
      <c r="G4108" s="168">
        <f>MROUND(H4108*K4108*I4108/L4108,0.00000001)</f>
        <v>1.281261E-2</v>
      </c>
      <c r="H4108" s="182">
        <f>H3918</f>
        <v>71</v>
      </c>
      <c r="I4108" s="176">
        <f t="shared" si="499"/>
        <v>5.4137780000000002E-3</v>
      </c>
      <c r="J4108" s="182"/>
      <c r="K4108" s="184">
        <v>1</v>
      </c>
      <c r="L4108" s="184">
        <f>'норма часов'!$H$17</f>
        <v>30</v>
      </c>
      <c r="M4108" s="178" t="str">
        <f>CONCATENATE(H4108," ",F4108," ","*",I4108,"/",L4108,"чел.")</f>
        <v>71 замеров(потребность) *0,005413778/30чел.</v>
      </c>
      <c r="N4108" s="133">
        <f>N3063</f>
        <v>12525.485211267594</v>
      </c>
      <c r="O4108" s="142">
        <f t="shared" si="502"/>
        <v>160.48415699999998</v>
      </c>
      <c r="P4108" s="93"/>
      <c r="Q4108" s="93">
        <f t="shared" si="498"/>
        <v>4814.5247099999997</v>
      </c>
    </row>
    <row r="4109" spans="1:17" s="94" customFormat="1" ht="30" x14ac:dyDescent="0.25">
      <c r="A4109" s="276"/>
      <c r="B4109" s="279"/>
      <c r="C4109" s="269"/>
      <c r="D4109" s="208" t="s">
        <v>113</v>
      </c>
      <c r="E4109" s="96" t="s">
        <v>48</v>
      </c>
      <c r="F4109" s="206" t="s">
        <v>26</v>
      </c>
      <c r="G4109" s="168">
        <f>MROUND(H4109*K4109*I4109/L4109,0.00000001)</f>
        <v>7.5792890000000002E-2</v>
      </c>
      <c r="H4109" s="182">
        <f>H3634</f>
        <v>35</v>
      </c>
      <c r="I4109" s="176">
        <f t="shared" si="499"/>
        <v>5.4137780000000002E-3</v>
      </c>
      <c r="J4109" s="182"/>
      <c r="K4109" s="184">
        <v>12</v>
      </c>
      <c r="L4109" s="184">
        <f>'норма часов'!$H$17</f>
        <v>30</v>
      </c>
      <c r="M4109" s="178" t="str">
        <f>CONCATENATE(H4109," ",F4109," ","в мес.","*",K4109,"мес.","*",I4109,"/",L4109,"чел.")</f>
        <v>35 шт в мес.*12мес.*0,005413778/30чел.</v>
      </c>
      <c r="N4109" s="133">
        <f>N3539</f>
        <v>3127.7868809523811</v>
      </c>
      <c r="O4109" s="142">
        <f t="shared" si="502"/>
        <v>237.06400699999998</v>
      </c>
      <c r="P4109" s="93"/>
      <c r="Q4109" s="93">
        <f t="shared" si="498"/>
        <v>7111.9202099999993</v>
      </c>
    </row>
    <row r="4110" spans="1:17" s="94" customFormat="1" x14ac:dyDescent="0.25">
      <c r="A4110" s="276"/>
      <c r="B4110" s="279"/>
      <c r="C4110" s="269"/>
      <c r="D4110" s="166" t="s">
        <v>25</v>
      </c>
      <c r="E4110" s="96" t="s">
        <v>26</v>
      </c>
      <c r="F4110" s="206" t="s">
        <v>26</v>
      </c>
      <c r="G4110" s="168">
        <f>MROUND(H4110*K4110*I4110/L4110,0.000001)</f>
        <v>0.107554</v>
      </c>
      <c r="H4110" s="182">
        <f>H3065</f>
        <v>596</v>
      </c>
      <c r="I4110" s="176">
        <f t="shared" si="499"/>
        <v>5.4137780000000002E-3</v>
      </c>
      <c r="J4110" s="182"/>
      <c r="K4110" s="184">
        <v>1</v>
      </c>
      <c r="L4110" s="184">
        <f>'норма часов'!$H$17</f>
        <v>30</v>
      </c>
      <c r="M4110" s="178" t="str">
        <f>CONCATENATE(H4110," ",F4110," ","*",I4110,"/",L4110,"чел.")</f>
        <v>596 шт *0,005413778/30чел.</v>
      </c>
      <c r="N4110" s="133">
        <f>N3065</f>
        <v>434.51181208053686</v>
      </c>
      <c r="O4110" s="142">
        <f t="shared" si="502"/>
        <v>46.733483</v>
      </c>
      <c r="P4110" s="93"/>
      <c r="Q4110" s="93">
        <f t="shared" si="498"/>
        <v>1402.00449</v>
      </c>
    </row>
    <row r="4111" spans="1:17" s="94" customFormat="1" ht="30" x14ac:dyDescent="0.25">
      <c r="A4111" s="276"/>
      <c r="B4111" s="279"/>
      <c r="C4111" s="269"/>
      <c r="D4111" s="208" t="s">
        <v>80</v>
      </c>
      <c r="E4111" s="96" t="s">
        <v>81</v>
      </c>
      <c r="F4111" s="206" t="s">
        <v>213</v>
      </c>
      <c r="G4111" s="168">
        <f>MROUND(H4111*K4111*I4111/L4111,0.00000001)</f>
        <v>1.281261E-2</v>
      </c>
      <c r="H4111" s="182">
        <f>H3541</f>
        <v>71</v>
      </c>
      <c r="I4111" s="176">
        <f>I4109</f>
        <v>5.4137780000000002E-3</v>
      </c>
      <c r="J4111" s="182"/>
      <c r="K4111" s="184">
        <v>1</v>
      </c>
      <c r="L4111" s="184">
        <f>'норма часов'!$H$17</f>
        <v>30</v>
      </c>
      <c r="M4111" s="178" t="str">
        <f>CONCATENATE(H4111," ",F4111," ","*",I4111,"/",L4111,"чел.")</f>
        <v>71 отключений(потребность) *0,005413778/30чел.</v>
      </c>
      <c r="N4111" s="133">
        <f>N3066</f>
        <v>5335.8598591549217</v>
      </c>
      <c r="O4111" s="142">
        <f t="shared" si="502"/>
        <v>68.366291000000004</v>
      </c>
      <c r="P4111" s="93"/>
      <c r="Q4111" s="93">
        <f t="shared" ref="Q4111:Q4138" si="503">O4111*L4111</f>
        <v>2050.98873</v>
      </c>
    </row>
    <row r="4112" spans="1:17" s="94" customFormat="1" ht="47.25" x14ac:dyDescent="0.25">
      <c r="A4112" s="276"/>
      <c r="B4112" s="279"/>
      <c r="C4112" s="269"/>
      <c r="D4112" s="211" t="s">
        <v>305</v>
      </c>
      <c r="E4112" s="96" t="s">
        <v>28</v>
      </c>
      <c r="F4112" s="206" t="s">
        <v>312</v>
      </c>
      <c r="G4112" s="168">
        <f>MROUND(H4112*K4112*I4112/L4112,0.00000001)</f>
        <v>2.5625220000000001E-2</v>
      </c>
      <c r="H4112" s="182">
        <f>H3067</f>
        <v>71</v>
      </c>
      <c r="I4112" s="176">
        <f>I4110</f>
        <v>5.4137780000000002E-3</v>
      </c>
      <c r="J4112" s="182"/>
      <c r="K4112" s="184">
        <v>2</v>
      </c>
      <c r="L4112" s="184">
        <f>'норма часов'!$H$17</f>
        <v>30</v>
      </c>
      <c r="M4112" s="178" t="str">
        <f>CONCATENATE(H4112," ",F4112," ","*",I4112,"/",L4112,"чел.")</f>
        <v>71 устройство *0,005413778/30чел.</v>
      </c>
      <c r="N4112" s="133">
        <f>N3067</f>
        <v>2964.3649999999984</v>
      </c>
      <c r="O4112" s="142">
        <f t="shared" si="502"/>
        <v>75.962504999999993</v>
      </c>
      <c r="P4112" s="93"/>
      <c r="Q4112" s="93">
        <f t="shared" si="503"/>
        <v>2278.8751499999998</v>
      </c>
    </row>
    <row r="4113" spans="1:17" s="94" customFormat="1" ht="32.25" customHeight="1" x14ac:dyDescent="0.25">
      <c r="A4113" s="276"/>
      <c r="B4113" s="279"/>
      <c r="C4113" s="269"/>
      <c r="D4113" s="211" t="s">
        <v>306</v>
      </c>
      <c r="E4113" s="96" t="s">
        <v>26</v>
      </c>
      <c r="F4113" s="206" t="s">
        <v>26</v>
      </c>
      <c r="G4113" s="168">
        <f>MROUND(H4113*K4113*I4113/L4113,0.0000000001)</f>
        <v>1.28126079E-2</v>
      </c>
      <c r="H4113" s="182">
        <f>H3068</f>
        <v>71</v>
      </c>
      <c r="I4113" s="176">
        <f>I4111</f>
        <v>5.4137780000000002E-3</v>
      </c>
      <c r="J4113" s="182"/>
      <c r="K4113" s="184">
        <v>1</v>
      </c>
      <c r="L4113" s="184">
        <f>'норма часов'!$H$17</f>
        <v>30</v>
      </c>
      <c r="M4113" s="178" t="str">
        <f>CONCATENATE(H4113," ",F4113," ","*",I4113,"/",L4113,"чел.")</f>
        <v>71 шт *0,005413778/30чел.</v>
      </c>
      <c r="N4113" s="133">
        <f>N3068</f>
        <v>6640.1699999999964</v>
      </c>
      <c r="O4113" s="142">
        <f t="shared" si="502"/>
        <v>85.077894999999998</v>
      </c>
      <c r="P4113" s="93"/>
      <c r="Q4113" s="93">
        <f t="shared" si="503"/>
        <v>2552.3368500000001</v>
      </c>
    </row>
    <row r="4114" spans="1:17" s="94" customFormat="1" ht="31.5" x14ac:dyDescent="0.25">
      <c r="A4114" s="276"/>
      <c r="B4114" s="279"/>
      <c r="C4114" s="269"/>
      <c r="D4114" s="209" t="s">
        <v>307</v>
      </c>
      <c r="E4114" s="96" t="s">
        <v>26</v>
      </c>
      <c r="F4114" s="206" t="s">
        <v>26</v>
      </c>
      <c r="G4114" s="168">
        <f>MROUND(H4114*K4114*I4114/L4114,0.00000001)</f>
        <v>1.281261E-2</v>
      </c>
      <c r="H4114" s="182">
        <f>$H$1605</f>
        <v>71</v>
      </c>
      <c r="I4114" s="176">
        <f>I4109</f>
        <v>5.4137780000000002E-3</v>
      </c>
      <c r="J4114" s="182"/>
      <c r="K4114" s="184">
        <v>1</v>
      </c>
      <c r="L4114" s="184">
        <f>'норма часов'!$H$17</f>
        <v>30</v>
      </c>
      <c r="M4114" s="178" t="str">
        <f>CONCATENATE(H4114," ",F4114," ","в мес.","*",K4114,"мес.","*",I4114,"/",L4114,"чел.")</f>
        <v>71 шт в мес.*1мес.*0,005413778/30чел.</v>
      </c>
      <c r="N4114" s="133">
        <f>$N$3069</f>
        <v>11976.029859154949</v>
      </c>
      <c r="O4114" s="142">
        <f t="shared" si="502"/>
        <v>153.4442</v>
      </c>
      <c r="P4114" s="93"/>
      <c r="Q4114" s="93">
        <f t="shared" si="503"/>
        <v>4603.326</v>
      </c>
    </row>
    <row r="4115" spans="1:17" s="94" customFormat="1" ht="63" x14ac:dyDescent="0.25">
      <c r="A4115" s="276"/>
      <c r="B4115" s="279"/>
      <c r="C4115" s="269"/>
      <c r="D4115" s="211" t="s">
        <v>308</v>
      </c>
      <c r="E4115" s="96" t="s">
        <v>26</v>
      </c>
      <c r="F4115" s="206" t="s">
        <v>26</v>
      </c>
      <c r="G4115" s="168">
        <f>MROUND(H4115*K4115*I4115/L4115,0.00000001)</f>
        <v>1.8046000000000002E-4</v>
      </c>
      <c r="H4115" s="182">
        <f>$H$3070</f>
        <v>1</v>
      </c>
      <c r="I4115" s="176">
        <f>I4110</f>
        <v>5.4137780000000002E-3</v>
      </c>
      <c r="J4115" s="182"/>
      <c r="K4115" s="184">
        <v>1</v>
      </c>
      <c r="L4115" s="184">
        <f>'норма часов'!$H$17</f>
        <v>30</v>
      </c>
      <c r="M4115" s="178" t="str">
        <f>CONCATENATE(H4115," ",F4115," ","в год","*",K4115," раз в год","*",I4115,"/",L4115,"чел.")</f>
        <v>1 шт в год*1 раз в год*0,005413778/30чел.</v>
      </c>
      <c r="N4115" s="133">
        <f>$N$3070</f>
        <v>35572.370000000003</v>
      </c>
      <c r="O4115" s="142">
        <f t="shared" si="502"/>
        <v>6.4193899999999999</v>
      </c>
      <c r="P4115" s="93"/>
      <c r="Q4115" s="93">
        <f t="shared" si="503"/>
        <v>192.58170000000001</v>
      </c>
    </row>
    <row r="4116" spans="1:17" s="94" customFormat="1" ht="45" x14ac:dyDescent="0.25">
      <c r="A4116" s="276"/>
      <c r="B4116" s="279"/>
      <c r="C4116" s="269"/>
      <c r="D4116" s="208" t="s">
        <v>33</v>
      </c>
      <c r="E4116" s="96" t="s">
        <v>28</v>
      </c>
      <c r="F4116" s="206" t="s">
        <v>26</v>
      </c>
      <c r="G4116" s="168">
        <f>MROUND(H4116*K4116*I4116/L4116,0.000001)</f>
        <v>0.153751</v>
      </c>
      <c r="H4116" s="182">
        <f>H3926</f>
        <v>71</v>
      </c>
      <c r="I4116" s="176">
        <f>I4112</f>
        <v>5.4137780000000002E-3</v>
      </c>
      <c r="J4116" s="182"/>
      <c r="K4116" s="184">
        <v>12</v>
      </c>
      <c r="L4116" s="184">
        <f>'норма часов'!$H$17</f>
        <v>30</v>
      </c>
      <c r="M4116" s="178" t="str">
        <f>CONCATENATE(H4116," ",F4116," ","в мес.","*",K4116,"мес.","*",I4116,"/",L4116,"чел.")</f>
        <v>71 шт в мес.*12мес.*0,005413778/30чел.</v>
      </c>
      <c r="N4116" s="133">
        <f>N3831</f>
        <v>2608.6424999999977</v>
      </c>
      <c r="O4116" s="142">
        <f t="shared" si="502"/>
        <v>401.08139299999999</v>
      </c>
      <c r="P4116" s="93"/>
      <c r="Q4116" s="93">
        <f t="shared" si="503"/>
        <v>12032.441789999999</v>
      </c>
    </row>
    <row r="4117" spans="1:17" s="94" customFormat="1" ht="28.5" x14ac:dyDescent="0.25">
      <c r="A4117" s="276"/>
      <c r="B4117" s="279"/>
      <c r="C4117" s="201" t="s">
        <v>256</v>
      </c>
      <c r="D4117" s="208"/>
      <c r="E4117" s="96"/>
      <c r="F4117" s="206"/>
      <c r="G4117" s="168"/>
      <c r="H4117" s="182"/>
      <c r="I4117" s="176"/>
      <c r="J4117" s="182"/>
      <c r="K4117" s="184"/>
      <c r="L4117" s="184"/>
      <c r="M4117" s="178"/>
      <c r="N4117" s="139"/>
      <c r="O4117" s="140">
        <f>SUM(O4096:O4116)</f>
        <v>4159.0456340000001</v>
      </c>
      <c r="P4117" s="93"/>
      <c r="Q4117" s="93">
        <f t="shared" si="503"/>
        <v>0</v>
      </c>
    </row>
    <row r="4118" spans="1:17" s="94" customFormat="1" x14ac:dyDescent="0.25">
      <c r="A4118" s="276"/>
      <c r="B4118" s="279"/>
      <c r="C4118" s="198" t="s">
        <v>65</v>
      </c>
      <c r="D4118" s="208" t="s">
        <v>115</v>
      </c>
      <c r="E4118" s="96" t="s">
        <v>116</v>
      </c>
      <c r="F4118" s="206" t="s">
        <v>214</v>
      </c>
      <c r="G4118" s="168">
        <f>MROUND(H4118*K4118*I4118/L4118,0.0000000001)</f>
        <v>1.28126079E-2</v>
      </c>
      <c r="H4118" s="182">
        <f>H3073</f>
        <v>71</v>
      </c>
      <c r="I4118" s="176">
        <f>I4116</f>
        <v>5.4137780000000002E-3</v>
      </c>
      <c r="J4118" s="182"/>
      <c r="K4118" s="184">
        <v>1</v>
      </c>
      <c r="L4118" s="184">
        <f>'норма часов'!$H$17</f>
        <v>30</v>
      </c>
      <c r="M4118" s="178" t="str">
        <f>CONCATENATE(H4118," ",F4118," ","*",I4118,"/",L4118,"чел.")</f>
        <v>71 учреждений *0,005413778/30чел.</v>
      </c>
      <c r="N4118" s="133">
        <f>N3073</f>
        <v>61698.591549295772</v>
      </c>
      <c r="O4118" s="142">
        <f t="shared" ref="O4118:O4132" si="504">MROUND(G4118*N4118,0.000001)</f>
        <v>790.51986199999999</v>
      </c>
      <c r="P4118" s="93"/>
      <c r="Q4118" s="93">
        <f t="shared" si="503"/>
        <v>23715.595860000001</v>
      </c>
    </row>
    <row r="4119" spans="1:17" s="94" customFormat="1" x14ac:dyDescent="0.25">
      <c r="A4119" s="276"/>
      <c r="B4119" s="279"/>
      <c r="C4119" s="269" t="s">
        <v>66</v>
      </c>
      <c r="D4119" s="208" t="s">
        <v>34</v>
      </c>
      <c r="E4119" s="96" t="s">
        <v>47</v>
      </c>
      <c r="F4119" s="206" t="s">
        <v>215</v>
      </c>
      <c r="G4119" s="168">
        <f t="shared" ref="G4119:G4125" si="505">MROUND(H4119*K4119*I4119/L4119,0.00000001)</f>
        <v>0.15375130000000001</v>
      </c>
      <c r="H4119" s="182">
        <f>H3074</f>
        <v>71</v>
      </c>
      <c r="I4119" s="176">
        <f t="shared" si="499"/>
        <v>5.4137780000000002E-3</v>
      </c>
      <c r="J4119" s="182"/>
      <c r="K4119" s="184">
        <v>12</v>
      </c>
      <c r="L4119" s="184">
        <f>'норма часов'!$H$17</f>
        <v>30</v>
      </c>
      <c r="M4119" s="178" t="str">
        <f>CONCATENATE(H4119," ",F4119," ","в мес.","*",K4119,"мес.","*",I4119,"/",L4119,"чел.")</f>
        <v>71 зданий в мес.*12мес.*0,005413778/30чел.</v>
      </c>
      <c r="N4119" s="133">
        <f>N3074</f>
        <v>5107.0066549295807</v>
      </c>
      <c r="O4119" s="142">
        <f t="shared" si="504"/>
        <v>785.20891199999994</v>
      </c>
      <c r="P4119" s="93"/>
      <c r="Q4119" s="93">
        <f t="shared" si="503"/>
        <v>23556.267359999998</v>
      </c>
    </row>
    <row r="4120" spans="1:17" s="94" customFormat="1" x14ac:dyDescent="0.25">
      <c r="A4120" s="276"/>
      <c r="B4120" s="279"/>
      <c r="C4120" s="269"/>
      <c r="D4120" s="208" t="s">
        <v>117</v>
      </c>
      <c r="E4120" s="96" t="s">
        <v>19</v>
      </c>
      <c r="F4120" s="206" t="s">
        <v>216</v>
      </c>
      <c r="G4120" s="168">
        <f t="shared" si="505"/>
        <v>0.44898266000000003</v>
      </c>
      <c r="H4120" s="182">
        <f>H3075</f>
        <v>2488</v>
      </c>
      <c r="I4120" s="176">
        <f t="shared" si="499"/>
        <v>5.4137780000000002E-3</v>
      </c>
      <c r="J4120" s="182"/>
      <c r="K4120" s="184">
        <v>1</v>
      </c>
      <c r="L4120" s="184">
        <f>'норма часов'!$H$17</f>
        <v>30</v>
      </c>
      <c r="M4120" s="178" t="str">
        <f>CONCATENATE(H4120," ",F4120," ","*",I4120,"/",L4120,"чел.")</f>
        <v>2488 чел. в год *0,005413778/30чел.</v>
      </c>
      <c r="N4120" s="133">
        <f>N3075</f>
        <v>2015.7675361736331</v>
      </c>
      <c r="O4120" s="142">
        <f t="shared" si="504"/>
        <v>905.04467</v>
      </c>
      <c r="P4120" s="93"/>
      <c r="Q4120" s="93">
        <f t="shared" si="503"/>
        <v>27151.340100000001</v>
      </c>
    </row>
    <row r="4121" spans="1:17" s="94" customFormat="1" ht="30" x14ac:dyDescent="0.25">
      <c r="A4121" s="276"/>
      <c r="B4121" s="279"/>
      <c r="C4121" s="269"/>
      <c r="D4121" s="208" t="s">
        <v>39</v>
      </c>
      <c r="E4121" s="96" t="s">
        <v>44</v>
      </c>
      <c r="F4121" s="206" t="s">
        <v>217</v>
      </c>
      <c r="G4121" s="168">
        <f t="shared" si="505"/>
        <v>1.263215E-2</v>
      </c>
      <c r="H4121" s="182">
        <f>H3551</f>
        <v>70</v>
      </c>
      <c r="I4121" s="176">
        <f t="shared" ref="I4121:I4137" si="506">I4120</f>
        <v>5.4137780000000002E-3</v>
      </c>
      <c r="J4121" s="182"/>
      <c r="K4121" s="184">
        <v>1</v>
      </c>
      <c r="L4121" s="184">
        <f>'норма часов'!$H$17</f>
        <v>30</v>
      </c>
      <c r="M4121" s="178" t="str">
        <f>CONCATENATE(H4121," ",F4121," (по 1 ЭЦП на 1 учреждение. Срок сертификата ЭЦП 1 год) ","*",I4121,"/",L4121,"чел.")</f>
        <v>70 ЭЦП (по 1 ЭЦП на 1 учреждение. Срок сертификата ЭЦП 1 год) *0,005413778/30чел.</v>
      </c>
      <c r="N4121" s="133">
        <f>N3076</f>
        <v>8423.5399999999972</v>
      </c>
      <c r="O4121" s="142">
        <f t="shared" si="504"/>
        <v>106.407421</v>
      </c>
      <c r="P4121" s="93"/>
      <c r="Q4121" s="93">
        <f t="shared" si="503"/>
        <v>3192.2226300000002</v>
      </c>
    </row>
    <row r="4122" spans="1:17" s="94" customFormat="1" ht="30" x14ac:dyDescent="0.25">
      <c r="A4122" s="276"/>
      <c r="B4122" s="279"/>
      <c r="C4122" s="269"/>
      <c r="D4122" s="208" t="s">
        <v>37</v>
      </c>
      <c r="E4122" s="96" t="s">
        <v>42</v>
      </c>
      <c r="F4122" s="206" t="s">
        <v>218</v>
      </c>
      <c r="G4122" s="168">
        <f t="shared" si="505"/>
        <v>1.263215E-2</v>
      </c>
      <c r="H4122" s="182">
        <f>H3552</f>
        <v>70</v>
      </c>
      <c r="I4122" s="176">
        <f t="shared" si="506"/>
        <v>5.4137780000000002E-3</v>
      </c>
      <c r="J4122" s="182"/>
      <c r="K4122" s="184">
        <v>1</v>
      </c>
      <c r="L4122" s="184">
        <f>'норма часов'!$H$17</f>
        <v>30</v>
      </c>
      <c r="M4122" s="178" t="str">
        <f>CONCATENATE(H4122," ",F4122," (по 1 отчету на 1 учреждение) ","*",I4122,"/",L4122,"чел.")</f>
        <v>70 отчетов (по 1 отчету на 1 учреждение) *0,005413778/30чел.</v>
      </c>
      <c r="N4122" s="133">
        <f>N3457</f>
        <v>7114.4699999999866</v>
      </c>
      <c r="O4122" s="142">
        <f t="shared" si="504"/>
        <v>89.871051999999992</v>
      </c>
      <c r="P4122" s="93"/>
      <c r="Q4122" s="93">
        <f t="shared" si="503"/>
        <v>2696.1315599999998</v>
      </c>
    </row>
    <row r="4123" spans="1:17" s="94" customFormat="1" ht="30" x14ac:dyDescent="0.25">
      <c r="A4123" s="276"/>
      <c r="B4123" s="279"/>
      <c r="C4123" s="269"/>
      <c r="D4123" s="208" t="s">
        <v>38</v>
      </c>
      <c r="E4123" s="96" t="s">
        <v>43</v>
      </c>
      <c r="F4123" s="206" t="s">
        <v>219</v>
      </c>
      <c r="G4123" s="168">
        <f t="shared" si="505"/>
        <v>6.6048090000000004E-2</v>
      </c>
      <c r="H4123" s="182">
        <f>H3553</f>
        <v>366</v>
      </c>
      <c r="I4123" s="176">
        <f t="shared" si="506"/>
        <v>5.4137780000000002E-3</v>
      </c>
      <c r="J4123" s="182"/>
      <c r="K4123" s="184">
        <v>1</v>
      </c>
      <c r="L4123" s="184">
        <f>'норма часов'!$H$17</f>
        <v>30</v>
      </c>
      <c r="M4123" s="178" t="str">
        <f>CONCATENATE(H4123," ",F4123," (заявленная потребность руководителями учреждений) ","*",I4123,"/",L4123,"чел.")</f>
        <v>366 мест (заявленная потребность руководителями учреждений) *0,005413778/30чел.</v>
      </c>
      <c r="N4123" s="133">
        <f>N3363</f>
        <v>1185.7457103825129</v>
      </c>
      <c r="O4123" s="142">
        <f t="shared" si="504"/>
        <v>78.316238999999996</v>
      </c>
      <c r="P4123" s="93"/>
      <c r="Q4123" s="93">
        <f t="shared" si="503"/>
        <v>2349.4871699999999</v>
      </c>
    </row>
    <row r="4124" spans="1:17" s="94" customFormat="1" x14ac:dyDescent="0.25">
      <c r="A4124" s="276"/>
      <c r="B4124" s="279"/>
      <c r="C4124" s="269"/>
      <c r="D4124" s="208" t="s">
        <v>118</v>
      </c>
      <c r="E4124" s="96" t="s">
        <v>19</v>
      </c>
      <c r="F4124" s="206" t="s">
        <v>19</v>
      </c>
      <c r="G4124" s="168">
        <f t="shared" si="505"/>
        <v>0.44898266000000003</v>
      </c>
      <c r="H4124" s="182">
        <f>H4029</f>
        <v>2488</v>
      </c>
      <c r="I4124" s="176">
        <f t="shared" si="506"/>
        <v>5.4137780000000002E-3</v>
      </c>
      <c r="J4124" s="182"/>
      <c r="K4124" s="184">
        <v>1</v>
      </c>
      <c r="L4124" s="184">
        <f>'норма часов'!$H$17</f>
        <v>30</v>
      </c>
      <c r="M4124" s="178" t="str">
        <f>CONCATENATE(H4124," ",F4124," ","*",I4124,"/",L4124,"чел.")</f>
        <v>2488 чел. *0,005413778/30чел.</v>
      </c>
      <c r="N4124" s="133">
        <f>N3079</f>
        <v>533.58550241157548</v>
      </c>
      <c r="O4124" s="142">
        <f t="shared" si="504"/>
        <v>239.570638</v>
      </c>
      <c r="P4124" s="93"/>
      <c r="Q4124" s="93">
        <f t="shared" si="503"/>
        <v>7187.1191399999998</v>
      </c>
    </row>
    <row r="4125" spans="1:17" s="94" customFormat="1" ht="30" x14ac:dyDescent="0.25">
      <c r="A4125" s="276"/>
      <c r="B4125" s="279"/>
      <c r="C4125" s="269"/>
      <c r="D4125" s="208" t="s">
        <v>35</v>
      </c>
      <c r="E4125" s="96" t="s">
        <v>19</v>
      </c>
      <c r="F4125" s="206" t="s">
        <v>19</v>
      </c>
      <c r="G4125" s="168">
        <f t="shared" si="505"/>
        <v>3.2843589999999999E-2</v>
      </c>
      <c r="H4125" s="182">
        <f>H3555</f>
        <v>182</v>
      </c>
      <c r="I4125" s="176">
        <f t="shared" si="506"/>
        <v>5.4137780000000002E-3</v>
      </c>
      <c r="J4125" s="182"/>
      <c r="K4125" s="184">
        <v>1</v>
      </c>
      <c r="L4125" s="184">
        <f>'норма часов'!$H$17</f>
        <v>30</v>
      </c>
      <c r="M4125" s="178" t="str">
        <f>CONCATENATE(H4125," ",F4125," (заявленная потребность руководителями учреждений) ","*",I4125,"/",L4125,"чел.")</f>
        <v>182 чел. (заявленная потребность руководителями учреждений) *0,005413778/30чел.</v>
      </c>
      <c r="N4125" s="133">
        <f>N3080</f>
        <v>830.02208791208784</v>
      </c>
      <c r="O4125" s="142">
        <f t="shared" si="504"/>
        <v>27.260904999999998</v>
      </c>
      <c r="P4125" s="93"/>
      <c r="Q4125" s="93">
        <f t="shared" si="503"/>
        <v>817.82714999999996</v>
      </c>
    </row>
    <row r="4126" spans="1:17" s="94" customFormat="1" ht="30" x14ac:dyDescent="0.25">
      <c r="A4126" s="276"/>
      <c r="B4126" s="279"/>
      <c r="C4126" s="269"/>
      <c r="D4126" s="208" t="s">
        <v>36</v>
      </c>
      <c r="E4126" s="96" t="s">
        <v>19</v>
      </c>
      <c r="F4126" s="206" t="s">
        <v>19</v>
      </c>
      <c r="G4126" s="168">
        <f>MROUND(H4126*K4126*I4126/L4126,0.00000001)</f>
        <v>2.7610269999999999E-2</v>
      </c>
      <c r="H4126" s="182">
        <f>H3556</f>
        <v>153</v>
      </c>
      <c r="I4126" s="176">
        <f t="shared" si="506"/>
        <v>5.4137780000000002E-3</v>
      </c>
      <c r="J4126" s="182"/>
      <c r="K4126" s="184">
        <v>1</v>
      </c>
      <c r="L4126" s="184">
        <f>'норма часов'!$H$17</f>
        <v>30</v>
      </c>
      <c r="M4126" s="178" t="str">
        <f>CONCATENATE(H4126," ",F4126," (заявленная потребность руководителями учреждений) ","*",I4126,"/",L4126,"чел.")</f>
        <v>153 чел. (заявленная потребность руководителями учреждений) *0,005413778/30чел.</v>
      </c>
      <c r="N4126" s="133">
        <f>N3081</f>
        <v>1778.6194771241812</v>
      </c>
      <c r="O4126" s="142">
        <f t="shared" si="504"/>
        <v>49.108163999999995</v>
      </c>
      <c r="P4126" s="93"/>
      <c r="Q4126" s="93">
        <f t="shared" si="503"/>
        <v>1473.2449199999999</v>
      </c>
    </row>
    <row r="4127" spans="1:17" s="94" customFormat="1" ht="30" x14ac:dyDescent="0.25">
      <c r="A4127" s="276"/>
      <c r="B4127" s="279"/>
      <c r="C4127" s="269"/>
      <c r="D4127" s="208" t="s">
        <v>119</v>
      </c>
      <c r="E4127" s="96" t="s">
        <v>19</v>
      </c>
      <c r="F4127" s="206" t="s">
        <v>19</v>
      </c>
      <c r="G4127" s="168">
        <f>MROUND(H4127*K4127*I4127/L4127,0.000001)</f>
        <v>2.0753000000000001E-2</v>
      </c>
      <c r="H4127" s="182">
        <f>H3557</f>
        <v>115</v>
      </c>
      <c r="I4127" s="176">
        <f t="shared" si="506"/>
        <v>5.4137780000000002E-3</v>
      </c>
      <c r="J4127" s="182"/>
      <c r="K4127" s="184">
        <v>1</v>
      </c>
      <c r="L4127" s="184">
        <f>'норма часов'!$H$17</f>
        <v>30</v>
      </c>
      <c r="M4127" s="178" t="str">
        <f>CONCATENATE(H4127," ",F4127," (заявленная потребность руководителями учреждений) ","*",I4127,"/",L4127,"чел.")</f>
        <v>115 чел. (заявленная потребность руководителями учреждений) *0,005413778/30чел.</v>
      </c>
      <c r="N4127" s="133">
        <f>N3082</f>
        <v>3794.3864347826106</v>
      </c>
      <c r="O4127" s="142">
        <f t="shared" si="504"/>
        <v>78.744901999999996</v>
      </c>
      <c r="P4127" s="93"/>
      <c r="Q4127" s="93">
        <f t="shared" si="503"/>
        <v>2362.3470600000001</v>
      </c>
    </row>
    <row r="4128" spans="1:17" s="94" customFormat="1" ht="31.5" x14ac:dyDescent="0.25">
      <c r="A4128" s="276"/>
      <c r="B4128" s="279"/>
      <c r="C4128" s="269"/>
      <c r="D4128" s="211" t="s">
        <v>309</v>
      </c>
      <c r="E4128" s="96" t="s">
        <v>19</v>
      </c>
      <c r="F4128" s="206" t="s">
        <v>19</v>
      </c>
      <c r="G4128" s="168">
        <f>MROUND(H4128*K4128*I4128/L4128,0.000001)</f>
        <v>0.44898299999999997</v>
      </c>
      <c r="H4128" s="182">
        <f>H3558</f>
        <v>2488</v>
      </c>
      <c r="I4128" s="176">
        <f t="shared" si="506"/>
        <v>5.4137780000000002E-3</v>
      </c>
      <c r="J4128" s="182"/>
      <c r="K4128" s="184">
        <v>1</v>
      </c>
      <c r="L4128" s="184">
        <f>'норма часов'!$H$17</f>
        <v>30</v>
      </c>
      <c r="M4128" s="178" t="str">
        <f>CONCATENATE(H4128," ",F4128," (заявленная потребность руководителями учреждений) ","*",I4128,"/",L4128,"чел.")</f>
        <v>2488 чел. (заявленная потребность руководителями учреждений) *0,005413778/30чел.</v>
      </c>
      <c r="N4128" s="133">
        <f>$N$3083</f>
        <v>592.87280948553052</v>
      </c>
      <c r="O4128" s="142">
        <f t="shared" si="504"/>
        <v>266.18981300000002</v>
      </c>
      <c r="P4128" s="93"/>
      <c r="Q4128" s="93">
        <f t="shared" si="503"/>
        <v>7985.6943900000006</v>
      </c>
    </row>
    <row r="4129" spans="1:17" s="94" customFormat="1" x14ac:dyDescent="0.25">
      <c r="A4129" s="276"/>
      <c r="B4129" s="279"/>
      <c r="C4129" s="269"/>
      <c r="D4129" s="166"/>
      <c r="E4129" s="166"/>
      <c r="F4129" s="206"/>
      <c r="G4129" s="168"/>
      <c r="H4129" s="182">
        <f>H3559</f>
        <v>0</v>
      </c>
      <c r="I4129" s="176">
        <f t="shared" si="506"/>
        <v>5.4137780000000002E-3</v>
      </c>
      <c r="J4129" s="182"/>
      <c r="K4129" s="184">
        <v>1</v>
      </c>
      <c r="L4129" s="184">
        <f>'норма часов'!$H$17</f>
        <v>30</v>
      </c>
      <c r="M4129" s="178"/>
      <c r="N4129" s="133">
        <f>N3084</f>
        <v>0</v>
      </c>
      <c r="O4129" s="142">
        <f t="shared" si="504"/>
        <v>0</v>
      </c>
      <c r="P4129" s="93"/>
      <c r="Q4129" s="93">
        <f t="shared" si="503"/>
        <v>0</v>
      </c>
    </row>
    <row r="4130" spans="1:17" s="94" customFormat="1" x14ac:dyDescent="0.25">
      <c r="A4130" s="276"/>
      <c r="B4130" s="279"/>
      <c r="C4130" s="269"/>
      <c r="D4130" s="166" t="s">
        <v>287</v>
      </c>
      <c r="E4130" s="166" t="s">
        <v>26</v>
      </c>
      <c r="F4130" s="206" t="s">
        <v>26</v>
      </c>
      <c r="G4130" s="168">
        <f>MROUND(H4130*K4130*I4130/L4130,0.00000001)</f>
        <v>1.263215E-2</v>
      </c>
      <c r="H4130" s="182">
        <f>H3085</f>
        <v>70</v>
      </c>
      <c r="I4130" s="176">
        <f t="shared" si="506"/>
        <v>5.4137780000000002E-3</v>
      </c>
      <c r="J4130" s="182"/>
      <c r="K4130" s="184">
        <v>1</v>
      </c>
      <c r="L4130" s="184">
        <f>'норма часов'!$H$17</f>
        <v>30</v>
      </c>
      <c r="M4130" s="178" t="str">
        <f>CONCATENATE(H4130," ",F4130," ","*",I4130,"/",L4130,"чел.")</f>
        <v>70 шт *0,005413778/30чел.</v>
      </c>
      <c r="N4130" s="133">
        <f>N3085</f>
        <v>70990.589999999924</v>
      </c>
      <c r="O4130" s="142">
        <f t="shared" si="504"/>
        <v>896.76378099999999</v>
      </c>
      <c r="P4130" s="93"/>
      <c r="Q4130" s="93">
        <f t="shared" si="503"/>
        <v>26902.913430000001</v>
      </c>
    </row>
    <row r="4131" spans="1:17" s="94" customFormat="1" x14ac:dyDescent="0.25">
      <c r="A4131" s="276"/>
      <c r="B4131" s="279"/>
      <c r="C4131" s="269"/>
      <c r="D4131" s="166" t="s">
        <v>284</v>
      </c>
      <c r="E4131" s="166" t="s">
        <v>26</v>
      </c>
      <c r="F4131" s="206" t="s">
        <v>26</v>
      </c>
      <c r="G4131" s="168">
        <f>MROUND(H4131*K4131*I4131/L4131,0.00000001)</f>
        <v>1.263215E-2</v>
      </c>
      <c r="H4131" s="182">
        <f>$H$3086</f>
        <v>70</v>
      </c>
      <c r="I4131" s="176">
        <f t="shared" si="506"/>
        <v>5.4137780000000002E-3</v>
      </c>
      <c r="J4131" s="182"/>
      <c r="K4131" s="184">
        <v>1</v>
      </c>
      <c r="L4131" s="184">
        <f>'норма часов'!$H$17</f>
        <v>30</v>
      </c>
      <c r="M4131" s="178" t="str">
        <f>CONCATENATE(H4131," ",F4131," ","*",I4131,"/",L4131,"чел.")</f>
        <v>70 шт *0,005413778/30чел.</v>
      </c>
      <c r="N4131" s="133">
        <f>$N$3086</f>
        <v>24000</v>
      </c>
      <c r="O4131" s="142">
        <f t="shared" si="504"/>
        <v>303.17160000000001</v>
      </c>
      <c r="P4131" s="93"/>
      <c r="Q4131" s="93">
        <f t="shared" si="503"/>
        <v>9095.148000000001</v>
      </c>
    </row>
    <row r="4132" spans="1:17" s="94" customFormat="1" x14ac:dyDescent="0.25">
      <c r="A4132" s="276"/>
      <c r="B4132" s="279"/>
      <c r="C4132" s="269"/>
      <c r="D4132" s="208" t="s">
        <v>121</v>
      </c>
      <c r="E4132" s="96" t="s">
        <v>122</v>
      </c>
      <c r="F4132" s="206" t="s">
        <v>220</v>
      </c>
      <c r="G4132" s="168">
        <f>MROUND(H4132*K4132*I4132/L4132,0.00000001)</f>
        <v>1.263215E-2</v>
      </c>
      <c r="H4132" s="182">
        <f>H3087</f>
        <v>70</v>
      </c>
      <c r="I4132" s="176">
        <f>I4128</f>
        <v>5.4137780000000002E-3</v>
      </c>
      <c r="J4132" s="182"/>
      <c r="K4132" s="184">
        <v>1</v>
      </c>
      <c r="L4132" s="184">
        <f>'норма часов'!$H$17</f>
        <v>30</v>
      </c>
      <c r="M4132" s="178" t="str">
        <f>CONCATENATE(H4132," ",F4132," ","*",I4132,"/",L4132,"чел.")</f>
        <v>70 сайтов *0,005413778/30чел.</v>
      </c>
      <c r="N4132" s="133">
        <f>N3087</f>
        <v>6165.8800000000037</v>
      </c>
      <c r="O4132" s="142">
        <f t="shared" si="504"/>
        <v>77.888320999999991</v>
      </c>
      <c r="P4132" s="93"/>
      <c r="Q4132" s="93">
        <f t="shared" si="503"/>
        <v>2336.6496299999999</v>
      </c>
    </row>
    <row r="4133" spans="1:17" s="94" customFormat="1" x14ac:dyDescent="0.25">
      <c r="A4133" s="276"/>
      <c r="B4133" s="279"/>
      <c r="C4133" s="201" t="s">
        <v>257</v>
      </c>
      <c r="D4133" s="208"/>
      <c r="E4133" s="96"/>
      <c r="F4133" s="206"/>
      <c r="G4133" s="168"/>
      <c r="H4133" s="182"/>
      <c r="I4133" s="176"/>
      <c r="J4133" s="182"/>
      <c r="K4133" s="184"/>
      <c r="L4133" s="184"/>
      <c r="M4133" s="178"/>
      <c r="N4133" s="139"/>
      <c r="O4133" s="140">
        <f>SUM(O4119:O4132)</f>
        <v>3903.5464179999999</v>
      </c>
      <c r="P4133" s="93"/>
      <c r="Q4133" s="93">
        <f t="shared" si="503"/>
        <v>0</v>
      </c>
    </row>
    <row r="4134" spans="1:17" s="94" customFormat="1" x14ac:dyDescent="0.25">
      <c r="A4134" s="276"/>
      <c r="B4134" s="279"/>
      <c r="C4134" s="198" t="s">
        <v>207</v>
      </c>
      <c r="D4134" s="166"/>
      <c r="E4134" s="166"/>
      <c r="F4134" s="210"/>
      <c r="G4134" s="168"/>
      <c r="H4134" s="182">
        <f>H3089</f>
        <v>0</v>
      </c>
      <c r="I4134" s="176">
        <f>I4132</f>
        <v>5.4137780000000002E-3</v>
      </c>
      <c r="J4134" s="182"/>
      <c r="K4134" s="184">
        <v>12</v>
      </c>
      <c r="L4134" s="184">
        <f>'норма часов'!$H$17</f>
        <v>30</v>
      </c>
      <c r="M4134" s="178"/>
      <c r="N4134" s="133"/>
      <c r="O4134" s="142">
        <f>MROUND(G4134*N4134,0.000001)</f>
        <v>0</v>
      </c>
      <c r="P4134" s="93"/>
      <c r="Q4134" s="93">
        <f t="shared" si="503"/>
        <v>0</v>
      </c>
    </row>
    <row r="4135" spans="1:17" s="94" customFormat="1" ht="30" x14ac:dyDescent="0.25">
      <c r="A4135" s="276"/>
      <c r="B4135" s="279"/>
      <c r="C4135" s="198" t="s">
        <v>67</v>
      </c>
      <c r="D4135" s="166" t="s">
        <v>124</v>
      </c>
      <c r="E4135" s="193" t="s">
        <v>26</v>
      </c>
      <c r="F4135" s="181" t="s">
        <v>26</v>
      </c>
      <c r="G4135" s="168">
        <f>MROUND(H4135*K4135*I4135/L4135,0.0000001)</f>
        <v>3.2482699999999996E-2</v>
      </c>
      <c r="H4135" s="171">
        <f>H3565</f>
        <v>180</v>
      </c>
      <c r="I4135" s="176">
        <f t="shared" si="506"/>
        <v>5.4137780000000002E-3</v>
      </c>
      <c r="J4135" s="182"/>
      <c r="K4135" s="184">
        <v>1</v>
      </c>
      <c r="L4135" s="184">
        <f>'норма часов'!$H$17</f>
        <v>30</v>
      </c>
      <c r="M4135" s="178" t="str">
        <f>CONCATENATE(H4135," ",F4135," ","*",I4135,"/",L4135,"чел.")</f>
        <v>180 шт *0,005413778/30чел.</v>
      </c>
      <c r="N4135" s="133">
        <f>N3090</f>
        <v>2331.9664444444447</v>
      </c>
      <c r="O4135" s="142">
        <f>MROUND(G4135*N4135,0.000001)</f>
        <v>75.748565999999997</v>
      </c>
      <c r="P4135" s="93"/>
      <c r="Q4135" s="93">
        <f t="shared" si="503"/>
        <v>2272.4569799999999</v>
      </c>
    </row>
    <row r="4136" spans="1:17" s="94" customFormat="1" x14ac:dyDescent="0.25">
      <c r="A4136" s="276"/>
      <c r="B4136" s="279"/>
      <c r="C4136" s="269" t="s">
        <v>226</v>
      </c>
      <c r="D4136" s="166" t="s">
        <v>40</v>
      </c>
      <c r="E4136" s="180" t="s">
        <v>26</v>
      </c>
      <c r="F4136" s="180" t="s">
        <v>48</v>
      </c>
      <c r="G4136" s="168">
        <f>MROUND(H4136*K4136*I4136/L4136,0.000001)</f>
        <v>5.1249999999999997E-2</v>
      </c>
      <c r="H4136" s="171">
        <f>H3091</f>
        <v>284</v>
      </c>
      <c r="I4136" s="176">
        <f>I4132</f>
        <v>5.4137780000000002E-3</v>
      </c>
      <c r="J4136" s="182"/>
      <c r="K4136" s="184">
        <v>1</v>
      </c>
      <c r="L4136" s="184">
        <f>'норма часов'!$H$17</f>
        <v>30</v>
      </c>
      <c r="M4136" s="178" t="str">
        <f>CONCATENATE(H4136," ",F4136," ","*",I4136,"/",L4136,"чел.")</f>
        <v>284 шт. *0,005413778/30чел.</v>
      </c>
      <c r="N4136" s="133">
        <f>N3091</f>
        <v>770.73253521126651</v>
      </c>
      <c r="O4136" s="142">
        <f>MROUND(G4136*N4136,0.000001)</f>
        <v>39.500042000000001</v>
      </c>
      <c r="P4136" s="93"/>
      <c r="Q4136" s="93">
        <f t="shared" si="503"/>
        <v>1185.00126</v>
      </c>
    </row>
    <row r="4137" spans="1:17" s="94" customFormat="1" x14ac:dyDescent="0.25">
      <c r="A4137" s="276"/>
      <c r="B4137" s="279"/>
      <c r="C4137" s="269"/>
      <c r="D4137" s="166"/>
      <c r="E4137" s="180"/>
      <c r="F4137" s="180"/>
      <c r="G4137" s="168"/>
      <c r="H4137" s="171">
        <f>H3852</f>
        <v>0</v>
      </c>
      <c r="I4137" s="176">
        <f t="shared" si="506"/>
        <v>5.4137780000000002E-3</v>
      </c>
      <c r="J4137" s="182"/>
      <c r="K4137" s="184">
        <v>1</v>
      </c>
      <c r="L4137" s="184">
        <f>'норма часов'!$H$17</f>
        <v>30</v>
      </c>
      <c r="M4137" s="178"/>
      <c r="N4137" s="133">
        <f>N3092</f>
        <v>0</v>
      </c>
      <c r="O4137" s="142">
        <f>MROUND(G4137*N4137,0.000001)</f>
        <v>0</v>
      </c>
      <c r="P4137" s="93"/>
      <c r="Q4137" s="93">
        <f t="shared" si="503"/>
        <v>0</v>
      </c>
    </row>
    <row r="4138" spans="1:17" s="94" customFormat="1" x14ac:dyDescent="0.25">
      <c r="A4138" s="277"/>
      <c r="B4138" s="280"/>
      <c r="C4138" s="221" t="s">
        <v>258</v>
      </c>
      <c r="D4138" s="166"/>
      <c r="E4138" s="180"/>
      <c r="F4138" s="180"/>
      <c r="G4138" s="168"/>
      <c r="H4138" s="171"/>
      <c r="I4138" s="176"/>
      <c r="J4138" s="182"/>
      <c r="K4138" s="184"/>
      <c r="L4138" s="184"/>
      <c r="M4138" s="178"/>
      <c r="N4138" s="139"/>
      <c r="O4138" s="140">
        <f>SUM(O4136:O4137)</f>
        <v>39.500042000000001</v>
      </c>
      <c r="P4138" s="93"/>
      <c r="Q4138" s="93">
        <f t="shared" si="503"/>
        <v>0</v>
      </c>
    </row>
    <row r="4139" spans="1:17" s="94" customFormat="1" hidden="1" x14ac:dyDescent="0.25">
      <c r="A4139" s="275"/>
      <c r="B4139" s="278"/>
      <c r="C4139" s="167"/>
      <c r="D4139" s="281"/>
      <c r="E4139" s="281"/>
      <c r="F4139" s="281"/>
      <c r="G4139" s="282"/>
      <c r="H4139" s="197"/>
      <c r="I4139" s="197"/>
      <c r="J4139" s="197"/>
      <c r="K4139" s="224"/>
      <c r="L4139" s="224"/>
      <c r="M4139" s="197"/>
      <c r="N4139" s="133"/>
      <c r="O4139" s="131"/>
      <c r="P4139" s="93"/>
    </row>
    <row r="4140" spans="1:17" s="94" customFormat="1" hidden="1" x14ac:dyDescent="0.25">
      <c r="A4140" s="276"/>
      <c r="B4140" s="279"/>
      <c r="C4140" s="167"/>
      <c r="D4140" s="283"/>
      <c r="E4140" s="283"/>
      <c r="F4140" s="283"/>
      <c r="G4140" s="284"/>
      <c r="H4140" s="197"/>
      <c r="I4140" s="197"/>
      <c r="J4140" s="197"/>
      <c r="K4140" s="224"/>
      <c r="L4140" s="224"/>
      <c r="M4140" s="178"/>
      <c r="N4140" s="133"/>
      <c r="O4140" s="131"/>
      <c r="P4140" s="93"/>
    </row>
    <row r="4141" spans="1:17" s="94" customFormat="1" ht="15.75" hidden="1" x14ac:dyDescent="0.25">
      <c r="A4141" s="276"/>
      <c r="B4141" s="279"/>
      <c r="C4141" s="167"/>
      <c r="D4141" s="179"/>
      <c r="E4141" s="180"/>
      <c r="F4141" s="180"/>
      <c r="G4141" s="168"/>
      <c r="H4141" s="227"/>
      <c r="I4141" s="227"/>
      <c r="J4141" s="227"/>
      <c r="K4141" s="228"/>
      <c r="L4141" s="228"/>
      <c r="M4141" s="178"/>
      <c r="N4141" s="133"/>
      <c r="O4141" s="131"/>
      <c r="P4141" s="93"/>
    </row>
    <row r="4142" spans="1:17" s="92" customFormat="1" ht="15.75" hidden="1" x14ac:dyDescent="0.25">
      <c r="A4142" s="276"/>
      <c r="B4142" s="279"/>
      <c r="C4142" s="170"/>
      <c r="D4142" s="185"/>
      <c r="E4142" s="186"/>
      <c r="F4142" s="186"/>
      <c r="G4142" s="188"/>
      <c r="H4142" s="227"/>
      <c r="I4142" s="229"/>
      <c r="J4142" s="229"/>
      <c r="K4142" s="230"/>
      <c r="L4142" s="230"/>
      <c r="M4142" s="192"/>
      <c r="N4142" s="139"/>
      <c r="O4142" s="132"/>
      <c r="P4142" s="91"/>
    </row>
    <row r="4143" spans="1:17" s="94" customFormat="1" ht="15.75" hidden="1" x14ac:dyDescent="0.25">
      <c r="A4143" s="276"/>
      <c r="B4143" s="279"/>
      <c r="C4143" s="167"/>
      <c r="D4143" s="179"/>
      <c r="E4143" s="180"/>
      <c r="F4143" s="180"/>
      <c r="G4143" s="168"/>
      <c r="H4143" s="197"/>
      <c r="I4143" s="231"/>
      <c r="J4143" s="197"/>
      <c r="K4143" s="224"/>
      <c r="L4143" s="228"/>
      <c r="M4143" s="178"/>
      <c r="N4143" s="133"/>
      <c r="O4143" s="131"/>
      <c r="P4143" s="93"/>
    </row>
    <row r="4144" spans="1:17" s="92" customFormat="1" ht="15.75" hidden="1" x14ac:dyDescent="0.25">
      <c r="A4144" s="276"/>
      <c r="B4144" s="279"/>
      <c r="C4144" s="170"/>
      <c r="D4144" s="185"/>
      <c r="E4144" s="186"/>
      <c r="F4144" s="186"/>
      <c r="G4144" s="188"/>
      <c r="H4144" s="197"/>
      <c r="I4144" s="232"/>
      <c r="J4144" s="175"/>
      <c r="K4144" s="233"/>
      <c r="L4144" s="230"/>
      <c r="M4144" s="192"/>
      <c r="N4144" s="139"/>
      <c r="O4144" s="132"/>
      <c r="P4144" s="91"/>
    </row>
    <row r="4145" spans="1:16" s="94" customFormat="1" ht="15.75" hidden="1" x14ac:dyDescent="0.25">
      <c r="A4145" s="276"/>
      <c r="B4145" s="279"/>
      <c r="C4145" s="167"/>
      <c r="D4145" s="285"/>
      <c r="E4145" s="285"/>
      <c r="F4145" s="285"/>
      <c r="G4145" s="284"/>
      <c r="H4145" s="197"/>
      <c r="I4145" s="231"/>
      <c r="J4145" s="231"/>
      <c r="K4145" s="224"/>
      <c r="L4145" s="228"/>
      <c r="M4145" s="178"/>
      <c r="N4145" s="133"/>
      <c r="O4145" s="131"/>
      <c r="P4145" s="93"/>
    </row>
    <row r="4146" spans="1:16" s="94" customFormat="1" ht="15.75" hidden="1" x14ac:dyDescent="0.25">
      <c r="A4146" s="276"/>
      <c r="B4146" s="279"/>
      <c r="C4146" s="272"/>
      <c r="D4146" s="166"/>
      <c r="E4146" s="193"/>
      <c r="F4146" s="193"/>
      <c r="G4146" s="168"/>
      <c r="H4146" s="197"/>
      <c r="I4146" s="231"/>
      <c r="J4146" s="227"/>
      <c r="K4146" s="228"/>
      <c r="L4146" s="228"/>
      <c r="M4146" s="178"/>
      <c r="N4146" s="133"/>
      <c r="O4146" s="131"/>
      <c r="P4146" s="93"/>
    </row>
    <row r="4147" spans="1:16" s="94" customFormat="1" ht="15.75" hidden="1" x14ac:dyDescent="0.25">
      <c r="A4147" s="276"/>
      <c r="B4147" s="279"/>
      <c r="C4147" s="273"/>
      <c r="D4147" s="166"/>
      <c r="E4147" s="193"/>
      <c r="F4147" s="193"/>
      <c r="G4147" s="168"/>
      <c r="H4147" s="197"/>
      <c r="I4147" s="231"/>
      <c r="J4147" s="227"/>
      <c r="K4147" s="228"/>
      <c r="L4147" s="228"/>
      <c r="M4147" s="178"/>
      <c r="N4147" s="133"/>
      <c r="O4147" s="131"/>
      <c r="P4147" s="93"/>
    </row>
    <row r="4148" spans="1:16" s="94" customFormat="1" ht="15.75" hidden="1" x14ac:dyDescent="0.25">
      <c r="A4148" s="276"/>
      <c r="B4148" s="279"/>
      <c r="C4148" s="273"/>
      <c r="D4148" s="166"/>
      <c r="E4148" s="193"/>
      <c r="F4148" s="193"/>
      <c r="G4148" s="168"/>
      <c r="H4148" s="197"/>
      <c r="I4148" s="231"/>
      <c r="J4148" s="227"/>
      <c r="K4148" s="228"/>
      <c r="L4148" s="228"/>
      <c r="M4148" s="178"/>
      <c r="N4148" s="133"/>
      <c r="O4148" s="131"/>
      <c r="P4148" s="93"/>
    </row>
    <row r="4149" spans="1:16" s="94" customFormat="1" ht="15.75" hidden="1" x14ac:dyDescent="0.25">
      <c r="A4149" s="276"/>
      <c r="B4149" s="279"/>
      <c r="C4149" s="273"/>
      <c r="D4149" s="166"/>
      <c r="E4149" s="193"/>
      <c r="F4149" s="193"/>
      <c r="G4149" s="168"/>
      <c r="H4149" s="197"/>
      <c r="I4149" s="231"/>
      <c r="J4149" s="227"/>
      <c r="K4149" s="228"/>
      <c r="L4149" s="228"/>
      <c r="M4149" s="178"/>
      <c r="N4149" s="133"/>
      <c r="O4149" s="131"/>
      <c r="P4149" s="93"/>
    </row>
    <row r="4150" spans="1:16" s="94" customFormat="1" ht="15.75" hidden="1" x14ac:dyDescent="0.25">
      <c r="A4150" s="276"/>
      <c r="B4150" s="279"/>
      <c r="C4150" s="167"/>
      <c r="D4150" s="166"/>
      <c r="E4150" s="193"/>
      <c r="F4150" s="193"/>
      <c r="G4150" s="168"/>
      <c r="H4150" s="197"/>
      <c r="I4150" s="231"/>
      <c r="J4150" s="227"/>
      <c r="K4150" s="228"/>
      <c r="L4150" s="228"/>
      <c r="M4150" s="178"/>
      <c r="N4150" s="133"/>
      <c r="O4150" s="131"/>
      <c r="P4150" s="93"/>
    </row>
    <row r="4151" spans="1:16" s="94" customFormat="1" ht="15.75" hidden="1" x14ac:dyDescent="0.25">
      <c r="A4151" s="276"/>
      <c r="B4151" s="279"/>
      <c r="C4151" s="272"/>
      <c r="D4151" s="166"/>
      <c r="E4151" s="180"/>
      <c r="F4151" s="193"/>
      <c r="G4151" s="168"/>
      <c r="H4151" s="197"/>
      <c r="I4151" s="231"/>
      <c r="J4151" s="227"/>
      <c r="K4151" s="228"/>
      <c r="L4151" s="228"/>
      <c r="M4151" s="178"/>
      <c r="N4151" s="133"/>
      <c r="O4151" s="131"/>
      <c r="P4151" s="93"/>
    </row>
    <row r="4152" spans="1:16" s="94" customFormat="1" ht="15.75" hidden="1" x14ac:dyDescent="0.25">
      <c r="A4152" s="276"/>
      <c r="B4152" s="279"/>
      <c r="C4152" s="273"/>
      <c r="D4152" s="166"/>
      <c r="E4152" s="180"/>
      <c r="F4152" s="193"/>
      <c r="G4152" s="168"/>
      <c r="H4152" s="236"/>
      <c r="I4152" s="231"/>
      <c r="J4152" s="227"/>
      <c r="K4152" s="228"/>
      <c r="L4152" s="228"/>
      <c r="M4152" s="178"/>
      <c r="N4152" s="133"/>
      <c r="O4152" s="131"/>
      <c r="P4152" s="93"/>
    </row>
    <row r="4153" spans="1:16" s="94" customFormat="1" ht="15.75" hidden="1" x14ac:dyDescent="0.25">
      <c r="A4153" s="276"/>
      <c r="B4153" s="279"/>
      <c r="C4153" s="273"/>
      <c r="D4153" s="166"/>
      <c r="E4153" s="180"/>
      <c r="F4153" s="193"/>
      <c r="G4153" s="168"/>
      <c r="H4153" s="197"/>
      <c r="I4153" s="231"/>
      <c r="J4153" s="227"/>
      <c r="K4153" s="228"/>
      <c r="L4153" s="228"/>
      <c r="M4153" s="178"/>
      <c r="N4153" s="133"/>
      <c r="O4153" s="131"/>
      <c r="P4153" s="93"/>
    </row>
    <row r="4154" spans="1:16" s="94" customFormat="1" ht="15.75" hidden="1" x14ac:dyDescent="0.25">
      <c r="A4154" s="276"/>
      <c r="B4154" s="279"/>
      <c r="C4154" s="274"/>
      <c r="D4154" s="166"/>
      <c r="E4154" s="180"/>
      <c r="F4154" s="193"/>
      <c r="G4154" s="168"/>
      <c r="H4154" s="197"/>
      <c r="I4154" s="231"/>
      <c r="J4154" s="227"/>
      <c r="K4154" s="228"/>
      <c r="L4154" s="228"/>
      <c r="M4154" s="178"/>
      <c r="N4154" s="133"/>
      <c r="O4154" s="131"/>
      <c r="P4154" s="93"/>
    </row>
    <row r="4155" spans="1:16" s="94" customFormat="1" ht="15.75" hidden="1" x14ac:dyDescent="0.25">
      <c r="A4155" s="276"/>
      <c r="B4155" s="279"/>
      <c r="C4155" s="238"/>
      <c r="D4155" s="166"/>
      <c r="E4155" s="180"/>
      <c r="F4155" s="193"/>
      <c r="G4155" s="168"/>
      <c r="H4155" s="197"/>
      <c r="I4155" s="231"/>
      <c r="J4155" s="227"/>
      <c r="K4155" s="228"/>
      <c r="L4155" s="228"/>
      <c r="M4155" s="178"/>
      <c r="N4155" s="133"/>
      <c r="O4155" s="132"/>
      <c r="P4155" s="93"/>
    </row>
    <row r="4156" spans="1:16" s="94" customFormat="1" ht="15.75" hidden="1" x14ac:dyDescent="0.25">
      <c r="A4156" s="276"/>
      <c r="B4156" s="279"/>
      <c r="C4156" s="167"/>
      <c r="D4156" s="283"/>
      <c r="E4156" s="283"/>
      <c r="F4156" s="283"/>
      <c r="G4156" s="284"/>
      <c r="H4156" s="197"/>
      <c r="I4156" s="231"/>
      <c r="J4156" s="197"/>
      <c r="K4156" s="224"/>
      <c r="L4156" s="228"/>
      <c r="M4156" s="197"/>
      <c r="N4156" s="133"/>
      <c r="O4156" s="131"/>
      <c r="P4156" s="93"/>
    </row>
    <row r="4157" spans="1:16" s="94" customFormat="1" ht="15.75" hidden="1" x14ac:dyDescent="0.25">
      <c r="A4157" s="276"/>
      <c r="B4157" s="279"/>
      <c r="C4157" s="167"/>
      <c r="D4157" s="179"/>
      <c r="E4157" s="180"/>
      <c r="F4157" s="180"/>
      <c r="G4157" s="168"/>
      <c r="H4157" s="197"/>
      <c r="I4157" s="231"/>
      <c r="J4157" s="197"/>
      <c r="K4157" s="224"/>
      <c r="L4157" s="228"/>
      <c r="M4157" s="197"/>
      <c r="N4157" s="133"/>
      <c r="O4157" s="131"/>
      <c r="P4157" s="93"/>
    </row>
    <row r="4158" spans="1:16" s="94" customFormat="1" ht="15.75" hidden="1" x14ac:dyDescent="0.25">
      <c r="A4158" s="276"/>
      <c r="B4158" s="279"/>
      <c r="C4158" s="167"/>
      <c r="D4158" s="286"/>
      <c r="E4158" s="286"/>
      <c r="F4158" s="286"/>
      <c r="G4158" s="287"/>
      <c r="H4158" s="197"/>
      <c r="I4158" s="231"/>
      <c r="J4158" s="197"/>
      <c r="K4158" s="224"/>
      <c r="L4158" s="228"/>
      <c r="M4158" s="197"/>
      <c r="N4158" s="133"/>
      <c r="O4158" s="132"/>
      <c r="P4158" s="93"/>
    </row>
    <row r="4159" spans="1:16" s="94" customFormat="1" ht="15.75" hidden="1" x14ac:dyDescent="0.25">
      <c r="A4159" s="276"/>
      <c r="B4159" s="279"/>
      <c r="C4159" s="198"/>
      <c r="D4159" s="286"/>
      <c r="E4159" s="286"/>
      <c r="F4159" s="286"/>
      <c r="G4159" s="287"/>
      <c r="H4159" s="168"/>
      <c r="I4159" s="231"/>
      <c r="J4159" s="168"/>
      <c r="K4159" s="239"/>
      <c r="L4159" s="228"/>
      <c r="M4159" s="197"/>
      <c r="N4159" s="133"/>
      <c r="O4159" s="132"/>
      <c r="P4159" s="93"/>
    </row>
    <row r="4160" spans="1:16" s="94" customFormat="1" ht="15.75" hidden="1" x14ac:dyDescent="0.25">
      <c r="A4160" s="276"/>
      <c r="B4160" s="279"/>
      <c r="C4160" s="198"/>
      <c r="D4160" s="166"/>
      <c r="E4160" s="199"/>
      <c r="F4160" s="199"/>
      <c r="G4160" s="168"/>
      <c r="H4160" s="227"/>
      <c r="I4160" s="231"/>
      <c r="J4160" s="227"/>
      <c r="K4160" s="228"/>
      <c r="L4160" s="228"/>
      <c r="M4160" s="178"/>
      <c r="N4160" s="133"/>
      <c r="O4160" s="131"/>
      <c r="P4160" s="93"/>
    </row>
    <row r="4161" spans="1:16" s="94" customFormat="1" ht="15.75" hidden="1" x14ac:dyDescent="0.25">
      <c r="A4161" s="276"/>
      <c r="B4161" s="279"/>
      <c r="C4161" s="198"/>
      <c r="D4161" s="166"/>
      <c r="E4161" s="199"/>
      <c r="F4161" s="199"/>
      <c r="G4161" s="168"/>
      <c r="H4161" s="240"/>
      <c r="I4161" s="231"/>
      <c r="J4161" s="227"/>
      <c r="K4161" s="228"/>
      <c r="L4161" s="228"/>
      <c r="M4161" s="178"/>
      <c r="N4161" s="133"/>
      <c r="O4161" s="131"/>
      <c r="P4161" s="93"/>
    </row>
    <row r="4162" spans="1:16" s="94" customFormat="1" ht="15.75" hidden="1" x14ac:dyDescent="0.25">
      <c r="A4162" s="276"/>
      <c r="B4162" s="279"/>
      <c r="C4162" s="269"/>
      <c r="D4162" s="166"/>
      <c r="E4162" s="200"/>
      <c r="F4162" s="200"/>
      <c r="G4162" s="168"/>
      <c r="H4162" s="196"/>
      <c r="I4162" s="231"/>
      <c r="J4162" s="227"/>
      <c r="K4162" s="228"/>
      <c r="L4162" s="228"/>
      <c r="M4162" s="178"/>
      <c r="N4162" s="133"/>
      <c r="O4162" s="131"/>
      <c r="P4162" s="93"/>
    </row>
    <row r="4163" spans="1:16" s="94" customFormat="1" ht="15.75" hidden="1" x14ac:dyDescent="0.25">
      <c r="A4163" s="276"/>
      <c r="B4163" s="279"/>
      <c r="C4163" s="269"/>
      <c r="D4163" s="166"/>
      <c r="E4163" s="200"/>
      <c r="F4163" s="200"/>
      <c r="G4163" s="168"/>
      <c r="H4163" s="240"/>
      <c r="I4163" s="231"/>
      <c r="J4163" s="227"/>
      <c r="K4163" s="184"/>
      <c r="L4163" s="228"/>
      <c r="M4163" s="178"/>
      <c r="N4163" s="133"/>
      <c r="O4163" s="131"/>
      <c r="P4163" s="93"/>
    </row>
    <row r="4164" spans="1:16" s="94" customFormat="1" ht="15.75" hidden="1" x14ac:dyDescent="0.25">
      <c r="A4164" s="276"/>
      <c r="B4164" s="279"/>
      <c r="C4164" s="269"/>
      <c r="D4164" s="166"/>
      <c r="E4164" s="200"/>
      <c r="F4164" s="200"/>
      <c r="G4164" s="168"/>
      <c r="H4164" s="240"/>
      <c r="I4164" s="231"/>
      <c r="J4164" s="227"/>
      <c r="K4164" s="228"/>
      <c r="L4164" s="228"/>
      <c r="M4164" s="178"/>
      <c r="N4164" s="133"/>
      <c r="O4164" s="131"/>
      <c r="P4164" s="93"/>
    </row>
    <row r="4165" spans="1:16" s="94" customFormat="1" ht="15.75" hidden="1" x14ac:dyDescent="0.25">
      <c r="A4165" s="276"/>
      <c r="B4165" s="279"/>
      <c r="C4165" s="241"/>
      <c r="D4165" s="166"/>
      <c r="E4165" s="200"/>
      <c r="F4165" s="200"/>
      <c r="G4165" s="168"/>
      <c r="H4165" s="240"/>
      <c r="I4165" s="231"/>
      <c r="J4165" s="227"/>
      <c r="K4165" s="228"/>
      <c r="L4165" s="228"/>
      <c r="M4165" s="178"/>
      <c r="N4165" s="133"/>
      <c r="O4165" s="131"/>
      <c r="P4165" s="93"/>
    </row>
    <row r="4166" spans="1:16" s="94" customFormat="1" ht="15.75" hidden="1" x14ac:dyDescent="0.25">
      <c r="A4166" s="276"/>
      <c r="B4166" s="279"/>
      <c r="C4166" s="267"/>
      <c r="D4166" s="166"/>
      <c r="E4166" s="96"/>
      <c r="F4166" s="96"/>
      <c r="G4166" s="168"/>
      <c r="H4166" s="242"/>
      <c r="I4166" s="231"/>
      <c r="J4166" s="227"/>
      <c r="K4166" s="228"/>
      <c r="L4166" s="228"/>
      <c r="M4166" s="178"/>
      <c r="N4166" s="133"/>
      <c r="O4166" s="131"/>
      <c r="P4166" s="93"/>
    </row>
    <row r="4167" spans="1:16" s="94" customFormat="1" ht="15.75" hidden="1" x14ac:dyDescent="0.25">
      <c r="A4167" s="276"/>
      <c r="B4167" s="279"/>
      <c r="C4167" s="268"/>
      <c r="D4167" s="166"/>
      <c r="E4167" s="96"/>
      <c r="F4167" s="96"/>
      <c r="G4167" s="168"/>
      <c r="H4167" s="242"/>
      <c r="I4167" s="231"/>
      <c r="J4167" s="227"/>
      <c r="K4167" s="228"/>
      <c r="L4167" s="228"/>
      <c r="M4167" s="178"/>
      <c r="N4167" s="133"/>
      <c r="O4167" s="131"/>
      <c r="P4167" s="93"/>
    </row>
    <row r="4168" spans="1:16" s="94" customFormat="1" ht="15.75" hidden="1" x14ac:dyDescent="0.25">
      <c r="A4168" s="276"/>
      <c r="B4168" s="279"/>
      <c r="C4168" s="243"/>
      <c r="D4168" s="166"/>
      <c r="E4168" s="96"/>
      <c r="F4168" s="96"/>
      <c r="G4168" s="168"/>
      <c r="H4168" s="242"/>
      <c r="I4168" s="231"/>
      <c r="J4168" s="227"/>
      <c r="K4168" s="228"/>
      <c r="L4168" s="228"/>
      <c r="M4168" s="178"/>
      <c r="N4168" s="133"/>
      <c r="O4168" s="131"/>
      <c r="P4168" s="93"/>
    </row>
    <row r="4169" spans="1:16" s="94" customFormat="1" ht="15.75" hidden="1" x14ac:dyDescent="0.25">
      <c r="A4169" s="276"/>
      <c r="B4169" s="279"/>
      <c r="C4169" s="198"/>
      <c r="D4169" s="285"/>
      <c r="E4169" s="285"/>
      <c r="F4169" s="285"/>
      <c r="G4169" s="284"/>
      <c r="H4169" s="161"/>
      <c r="I4169" s="231"/>
      <c r="J4169" s="161"/>
      <c r="K4169" s="244"/>
      <c r="L4169" s="228"/>
      <c r="M4169" s="197"/>
      <c r="N4169" s="133"/>
      <c r="O4169" s="132"/>
      <c r="P4169" s="93"/>
    </row>
    <row r="4170" spans="1:16" s="94" customFormat="1" ht="15.75" hidden="1" x14ac:dyDescent="0.25">
      <c r="A4170" s="276"/>
      <c r="B4170" s="279"/>
      <c r="C4170" s="241"/>
      <c r="D4170" s="166"/>
      <c r="E4170" s="193"/>
      <c r="F4170" s="193"/>
      <c r="G4170" s="168"/>
      <c r="H4170" s="240"/>
      <c r="I4170" s="231"/>
      <c r="J4170" s="227"/>
      <c r="K4170" s="228"/>
      <c r="L4170" s="228"/>
      <c r="M4170" s="178"/>
      <c r="N4170" s="133"/>
      <c r="O4170" s="131"/>
      <c r="P4170" s="93"/>
    </row>
    <row r="4171" spans="1:16" s="94" customFormat="1" ht="15.75" hidden="1" x14ac:dyDescent="0.25">
      <c r="A4171" s="276"/>
      <c r="B4171" s="279"/>
      <c r="C4171" s="198"/>
      <c r="D4171" s="166"/>
      <c r="E4171" s="193"/>
      <c r="F4171" s="193"/>
      <c r="G4171" s="168"/>
      <c r="H4171" s="240"/>
      <c r="I4171" s="231"/>
      <c r="J4171" s="227"/>
      <c r="K4171" s="228"/>
      <c r="L4171" s="228"/>
      <c r="M4171" s="178"/>
      <c r="N4171" s="133"/>
      <c r="O4171" s="131"/>
      <c r="P4171" s="93"/>
    </row>
    <row r="4172" spans="1:16" s="94" customFormat="1" ht="15.75" hidden="1" x14ac:dyDescent="0.25">
      <c r="A4172" s="276"/>
      <c r="B4172" s="279"/>
      <c r="C4172" s="198"/>
      <c r="D4172" s="283"/>
      <c r="E4172" s="283"/>
      <c r="F4172" s="283"/>
      <c r="G4172" s="284"/>
      <c r="H4172" s="197"/>
      <c r="I4172" s="231"/>
      <c r="J4172" s="197"/>
      <c r="K4172" s="224"/>
      <c r="L4172" s="228"/>
      <c r="M4172" s="197"/>
      <c r="N4172" s="133"/>
      <c r="O4172" s="131"/>
      <c r="P4172" s="93"/>
    </row>
    <row r="4173" spans="1:16" s="94" customFormat="1" ht="15.75" hidden="1" x14ac:dyDescent="0.25">
      <c r="A4173" s="276"/>
      <c r="B4173" s="279"/>
      <c r="C4173" s="198"/>
      <c r="D4173" s="179"/>
      <c r="E4173" s="180"/>
      <c r="F4173" s="180"/>
      <c r="G4173" s="168"/>
      <c r="H4173" s="197"/>
      <c r="I4173" s="231"/>
      <c r="J4173" s="197"/>
      <c r="K4173" s="224"/>
      <c r="L4173" s="228"/>
      <c r="M4173" s="197"/>
      <c r="N4173" s="133"/>
      <c r="O4173" s="131"/>
      <c r="P4173" s="93"/>
    </row>
    <row r="4174" spans="1:16" s="94" customFormat="1" ht="15.75" hidden="1" x14ac:dyDescent="0.25">
      <c r="A4174" s="276"/>
      <c r="B4174" s="279"/>
      <c r="C4174" s="267"/>
      <c r="D4174" s="288"/>
      <c r="E4174" s="288"/>
      <c r="F4174" s="288"/>
      <c r="G4174" s="289"/>
      <c r="H4174" s="197"/>
      <c r="I4174" s="231"/>
      <c r="J4174" s="197"/>
      <c r="K4174" s="224"/>
      <c r="L4174" s="228"/>
      <c r="M4174" s="197"/>
      <c r="N4174" s="133"/>
      <c r="O4174" s="131"/>
      <c r="P4174" s="93"/>
    </row>
    <row r="4175" spans="1:16" s="94" customFormat="1" ht="15.75" hidden="1" x14ac:dyDescent="0.25">
      <c r="A4175" s="276"/>
      <c r="B4175" s="279"/>
      <c r="C4175" s="271"/>
      <c r="D4175" s="179"/>
      <c r="E4175" s="199"/>
      <c r="F4175" s="199"/>
      <c r="G4175" s="168"/>
      <c r="H4175" s="242"/>
      <c r="I4175" s="231"/>
      <c r="J4175" s="227"/>
      <c r="K4175" s="228"/>
      <c r="L4175" s="228"/>
      <c r="M4175" s="178"/>
      <c r="N4175" s="133"/>
      <c r="O4175" s="131"/>
      <c r="P4175" s="93"/>
    </row>
    <row r="4176" spans="1:16" s="94" customFormat="1" ht="15.75" hidden="1" x14ac:dyDescent="0.25">
      <c r="A4176" s="276"/>
      <c r="B4176" s="279"/>
      <c r="C4176" s="271"/>
      <c r="D4176" s="179"/>
      <c r="E4176" s="199"/>
      <c r="F4176" s="199"/>
      <c r="G4176" s="168"/>
      <c r="H4176" s="245"/>
      <c r="I4176" s="231"/>
      <c r="J4176" s="227"/>
      <c r="K4176" s="228"/>
      <c r="L4176" s="228"/>
      <c r="M4176" s="178"/>
      <c r="N4176" s="133"/>
      <c r="O4176" s="131"/>
      <c r="P4176" s="93"/>
    </row>
    <row r="4177" spans="1:16" s="94" customFormat="1" ht="15.75" hidden="1" x14ac:dyDescent="0.25">
      <c r="A4177" s="276"/>
      <c r="B4177" s="279"/>
      <c r="C4177" s="271"/>
      <c r="D4177" s="179"/>
      <c r="E4177" s="199"/>
      <c r="F4177" s="199"/>
      <c r="G4177" s="168"/>
      <c r="H4177" s="245"/>
      <c r="I4177" s="231"/>
      <c r="J4177" s="227"/>
      <c r="K4177" s="228"/>
      <c r="L4177" s="228"/>
      <c r="M4177" s="178"/>
      <c r="N4177" s="133"/>
      <c r="O4177" s="143"/>
      <c r="P4177" s="93"/>
    </row>
    <row r="4178" spans="1:16" s="98" customFormat="1" ht="15.75" hidden="1" x14ac:dyDescent="0.25">
      <c r="A4178" s="276"/>
      <c r="B4178" s="279"/>
      <c r="C4178" s="271"/>
      <c r="D4178" s="166"/>
      <c r="E4178" s="179"/>
      <c r="F4178" s="179"/>
      <c r="G4178" s="168"/>
      <c r="H4178" s="245"/>
      <c r="I4178" s="231"/>
      <c r="J4178" s="227"/>
      <c r="K4178" s="228"/>
      <c r="L4178" s="228"/>
      <c r="M4178" s="178"/>
      <c r="N4178" s="133"/>
      <c r="O4178" s="131"/>
      <c r="P4178" s="97"/>
    </row>
    <row r="4179" spans="1:16" s="94" customFormat="1" ht="15.75" hidden="1" x14ac:dyDescent="0.25">
      <c r="A4179" s="276"/>
      <c r="B4179" s="279"/>
      <c r="C4179" s="271"/>
      <c r="D4179" s="179"/>
      <c r="E4179" s="199"/>
      <c r="F4179" s="199"/>
      <c r="G4179" s="168"/>
      <c r="H4179" s="242"/>
      <c r="I4179" s="231"/>
      <c r="J4179" s="227"/>
      <c r="K4179" s="228"/>
      <c r="L4179" s="228"/>
      <c r="M4179" s="178"/>
      <c r="N4179" s="133"/>
      <c r="O4179" s="131"/>
      <c r="P4179" s="93"/>
    </row>
    <row r="4180" spans="1:16" s="94" customFormat="1" ht="15.75" hidden="1" x14ac:dyDescent="0.25">
      <c r="A4180" s="276"/>
      <c r="B4180" s="279"/>
      <c r="C4180" s="268"/>
      <c r="D4180" s="179"/>
      <c r="E4180" s="199"/>
      <c r="F4180" s="199"/>
      <c r="G4180" s="168"/>
      <c r="H4180" s="245"/>
      <c r="I4180" s="231"/>
      <c r="J4180" s="227"/>
      <c r="K4180" s="228"/>
      <c r="L4180" s="228"/>
      <c r="M4180" s="178"/>
      <c r="N4180" s="133"/>
      <c r="O4180" s="131"/>
      <c r="P4180" s="93"/>
    </row>
    <row r="4181" spans="1:16" s="94" customFormat="1" ht="15.75" hidden="1" x14ac:dyDescent="0.25">
      <c r="A4181" s="276"/>
      <c r="B4181" s="279"/>
      <c r="C4181" s="267"/>
      <c r="D4181" s="288"/>
      <c r="E4181" s="288"/>
      <c r="F4181" s="288"/>
      <c r="G4181" s="289"/>
      <c r="H4181" s="197"/>
      <c r="I4181" s="231"/>
      <c r="J4181" s="227"/>
      <c r="K4181" s="224"/>
      <c r="L4181" s="228"/>
      <c r="M4181" s="197"/>
      <c r="N4181" s="133"/>
      <c r="O4181" s="131"/>
      <c r="P4181" s="93"/>
    </row>
    <row r="4182" spans="1:16" s="94" customFormat="1" ht="15.75" hidden="1" x14ac:dyDescent="0.25">
      <c r="A4182" s="276"/>
      <c r="B4182" s="279"/>
      <c r="C4182" s="268"/>
      <c r="D4182" s="179"/>
      <c r="E4182" s="180"/>
      <c r="F4182" s="180"/>
      <c r="G4182" s="168"/>
      <c r="H4182" s="242"/>
      <c r="I4182" s="231"/>
      <c r="J4182" s="227"/>
      <c r="K4182" s="228"/>
      <c r="L4182" s="228"/>
      <c r="M4182" s="178"/>
      <c r="N4182" s="133"/>
      <c r="O4182" s="131"/>
      <c r="P4182" s="93"/>
    </row>
    <row r="4183" spans="1:16" s="94" customFormat="1" ht="15.75" hidden="1" x14ac:dyDescent="0.25">
      <c r="A4183" s="276"/>
      <c r="B4183" s="279"/>
      <c r="C4183" s="198"/>
      <c r="D4183" s="283"/>
      <c r="E4183" s="283"/>
      <c r="F4183" s="283"/>
      <c r="G4183" s="284"/>
      <c r="H4183" s="197"/>
      <c r="I4183" s="231"/>
      <c r="J4183" s="197"/>
      <c r="K4183" s="224"/>
      <c r="L4183" s="228"/>
      <c r="M4183" s="197"/>
      <c r="N4183" s="133"/>
      <c r="O4183" s="131"/>
      <c r="P4183" s="93"/>
    </row>
    <row r="4184" spans="1:16" s="94" customFormat="1" ht="15.75" hidden="1" x14ac:dyDescent="0.25">
      <c r="A4184" s="276"/>
      <c r="B4184" s="279"/>
      <c r="C4184" s="198"/>
      <c r="D4184" s="166"/>
      <c r="E4184" s="96"/>
      <c r="F4184" s="96"/>
      <c r="G4184" s="161"/>
      <c r="H4184" s="197"/>
      <c r="I4184" s="231"/>
      <c r="J4184" s="197"/>
      <c r="K4184" s="224"/>
      <c r="L4184" s="228"/>
      <c r="M4184" s="197"/>
      <c r="N4184" s="133"/>
      <c r="O4184" s="131"/>
      <c r="P4184" s="93"/>
    </row>
    <row r="4185" spans="1:16" s="94" customFormat="1" ht="15.75" hidden="1" x14ac:dyDescent="0.25">
      <c r="A4185" s="276"/>
      <c r="B4185" s="279"/>
      <c r="C4185" s="198"/>
      <c r="D4185" s="288"/>
      <c r="E4185" s="288"/>
      <c r="F4185" s="288"/>
      <c r="G4185" s="289"/>
      <c r="H4185" s="168"/>
      <c r="I4185" s="231"/>
      <c r="J4185" s="168"/>
      <c r="K4185" s="239"/>
      <c r="L4185" s="228"/>
      <c r="M4185" s="197"/>
      <c r="N4185" s="133"/>
      <c r="O4185" s="131"/>
      <c r="P4185" s="93"/>
    </row>
    <row r="4186" spans="1:16" s="94" customFormat="1" ht="15.75" hidden="1" x14ac:dyDescent="0.25">
      <c r="A4186" s="276"/>
      <c r="B4186" s="279"/>
      <c r="C4186" s="269"/>
      <c r="D4186" s="166"/>
      <c r="E4186" s="96"/>
      <c r="F4186" s="96"/>
      <c r="G4186" s="168"/>
      <c r="H4186" s="242"/>
      <c r="I4186" s="231"/>
      <c r="J4186" s="227"/>
      <c r="K4186" s="228"/>
      <c r="L4186" s="228"/>
      <c r="M4186" s="178"/>
      <c r="N4186" s="133"/>
      <c r="O4186" s="131"/>
      <c r="P4186" s="93"/>
    </row>
    <row r="4187" spans="1:16" s="94" customFormat="1" ht="15.75" hidden="1" x14ac:dyDescent="0.25">
      <c r="A4187" s="276"/>
      <c r="B4187" s="279"/>
      <c r="C4187" s="269"/>
      <c r="D4187" s="166"/>
      <c r="E4187" s="96"/>
      <c r="F4187" s="96"/>
      <c r="G4187" s="168"/>
      <c r="H4187" s="242"/>
      <c r="I4187" s="231"/>
      <c r="J4187" s="227"/>
      <c r="K4187" s="228"/>
      <c r="L4187" s="228"/>
      <c r="M4187" s="178"/>
      <c r="N4187" s="133"/>
      <c r="O4187" s="131"/>
      <c r="P4187" s="93"/>
    </row>
    <row r="4188" spans="1:16" s="94" customFormat="1" ht="15.75" hidden="1" x14ac:dyDescent="0.25">
      <c r="A4188" s="276"/>
      <c r="B4188" s="279"/>
      <c r="C4188" s="198"/>
      <c r="D4188" s="166"/>
      <c r="E4188" s="96"/>
      <c r="F4188" s="96"/>
      <c r="G4188" s="168"/>
      <c r="H4188" s="242"/>
      <c r="I4188" s="231"/>
      <c r="J4188" s="227"/>
      <c r="K4188" s="228"/>
      <c r="L4188" s="228"/>
      <c r="M4188" s="178"/>
      <c r="N4188" s="133"/>
      <c r="O4188" s="131"/>
      <c r="P4188" s="93"/>
    </row>
    <row r="4189" spans="1:16" s="94" customFormat="1" ht="15.75" hidden="1" x14ac:dyDescent="0.25">
      <c r="A4189" s="276"/>
      <c r="B4189" s="279"/>
      <c r="C4189" s="269"/>
      <c r="D4189" s="166"/>
      <c r="E4189" s="96"/>
      <c r="F4189" s="96"/>
      <c r="G4189" s="168"/>
      <c r="H4189" s="242"/>
      <c r="I4189" s="231"/>
      <c r="J4189" s="227"/>
      <c r="K4189" s="228"/>
      <c r="L4189" s="228"/>
      <c r="M4189" s="178"/>
      <c r="N4189" s="133"/>
      <c r="O4189" s="131"/>
      <c r="P4189" s="93"/>
    </row>
    <row r="4190" spans="1:16" s="94" customFormat="1" ht="15.75" hidden="1" x14ac:dyDescent="0.25">
      <c r="A4190" s="276"/>
      <c r="B4190" s="279"/>
      <c r="C4190" s="269"/>
      <c r="D4190" s="166"/>
      <c r="E4190" s="96"/>
      <c r="F4190" s="96"/>
      <c r="G4190" s="168"/>
      <c r="H4190" s="242"/>
      <c r="I4190" s="231"/>
      <c r="J4190" s="227"/>
      <c r="K4190" s="228"/>
      <c r="L4190" s="228"/>
      <c r="M4190" s="178"/>
      <c r="N4190" s="133"/>
      <c r="O4190" s="131"/>
      <c r="P4190" s="93"/>
    </row>
    <row r="4191" spans="1:16" s="94" customFormat="1" ht="15.75" hidden="1" x14ac:dyDescent="0.25">
      <c r="A4191" s="276"/>
      <c r="B4191" s="279"/>
      <c r="C4191" s="269"/>
      <c r="D4191" s="166"/>
      <c r="E4191" s="96"/>
      <c r="F4191" s="96"/>
      <c r="G4191" s="168"/>
      <c r="H4191" s="242"/>
      <c r="I4191" s="231"/>
      <c r="J4191" s="227"/>
      <c r="K4191" s="228"/>
      <c r="L4191" s="228"/>
      <c r="M4191" s="178"/>
      <c r="N4191" s="133"/>
      <c r="O4191" s="131"/>
      <c r="P4191" s="93"/>
    </row>
    <row r="4192" spans="1:16" s="94" customFormat="1" ht="15.75" hidden="1" x14ac:dyDescent="0.25">
      <c r="A4192" s="276"/>
      <c r="B4192" s="279"/>
      <c r="C4192" s="269"/>
      <c r="D4192" s="166"/>
      <c r="E4192" s="96"/>
      <c r="F4192" s="96"/>
      <c r="G4192" s="168"/>
      <c r="H4192" s="242"/>
      <c r="I4192" s="231"/>
      <c r="J4192" s="227"/>
      <c r="K4192" s="228"/>
      <c r="L4192" s="228"/>
      <c r="M4192" s="178"/>
      <c r="N4192" s="133"/>
      <c r="O4192" s="131"/>
      <c r="P4192" s="93"/>
    </row>
    <row r="4193" spans="1:16" s="94" customFormat="1" ht="15.75" hidden="1" x14ac:dyDescent="0.25">
      <c r="A4193" s="276"/>
      <c r="B4193" s="279"/>
      <c r="C4193" s="269"/>
      <c r="D4193" s="166"/>
      <c r="E4193" s="96"/>
      <c r="F4193" s="96"/>
      <c r="G4193" s="168"/>
      <c r="H4193" s="242"/>
      <c r="I4193" s="231"/>
      <c r="J4193" s="227"/>
      <c r="K4193" s="228"/>
      <c r="L4193" s="228"/>
      <c r="M4193" s="178"/>
      <c r="N4193" s="133"/>
      <c r="O4193" s="131"/>
      <c r="P4193" s="93"/>
    </row>
    <row r="4194" spans="1:16" s="94" customFormat="1" ht="15.75" hidden="1" x14ac:dyDescent="0.25">
      <c r="A4194" s="276"/>
      <c r="B4194" s="279"/>
      <c r="C4194" s="269"/>
      <c r="D4194" s="166"/>
      <c r="E4194" s="96"/>
      <c r="F4194" s="96"/>
      <c r="G4194" s="168"/>
      <c r="H4194" s="242"/>
      <c r="I4194" s="231"/>
      <c r="J4194" s="227"/>
      <c r="K4194" s="228"/>
      <c r="L4194" s="228"/>
      <c r="M4194" s="178"/>
      <c r="N4194" s="133"/>
      <c r="O4194" s="131"/>
      <c r="P4194" s="93"/>
    </row>
    <row r="4195" spans="1:16" s="94" customFormat="1" ht="15.75" hidden="1" x14ac:dyDescent="0.25">
      <c r="A4195" s="276"/>
      <c r="B4195" s="279"/>
      <c r="C4195" s="269"/>
      <c r="D4195" s="166"/>
      <c r="E4195" s="96"/>
      <c r="F4195" s="96"/>
      <c r="G4195" s="168"/>
      <c r="H4195" s="242"/>
      <c r="I4195" s="231"/>
      <c r="J4195" s="227"/>
      <c r="K4195" s="228"/>
      <c r="L4195" s="228"/>
      <c r="M4195" s="178"/>
      <c r="N4195" s="133"/>
      <c r="O4195" s="131"/>
      <c r="P4195" s="93"/>
    </row>
    <row r="4196" spans="1:16" s="94" customFormat="1" ht="15.75" hidden="1" x14ac:dyDescent="0.25">
      <c r="A4196" s="276"/>
      <c r="B4196" s="279"/>
      <c r="C4196" s="269"/>
      <c r="D4196" s="166"/>
      <c r="E4196" s="96"/>
      <c r="F4196" s="96"/>
      <c r="G4196" s="168"/>
      <c r="H4196" s="242"/>
      <c r="I4196" s="231"/>
      <c r="J4196" s="227"/>
      <c r="K4196" s="228"/>
      <c r="L4196" s="228"/>
      <c r="M4196" s="178"/>
      <c r="N4196" s="133"/>
      <c r="O4196" s="131"/>
      <c r="P4196" s="93"/>
    </row>
    <row r="4197" spans="1:16" s="94" customFormat="1" ht="15.75" hidden="1" x14ac:dyDescent="0.25">
      <c r="A4197" s="276"/>
      <c r="B4197" s="279"/>
      <c r="C4197" s="241"/>
      <c r="D4197" s="166"/>
      <c r="E4197" s="96"/>
      <c r="F4197" s="96"/>
      <c r="G4197" s="168"/>
      <c r="H4197" s="242"/>
      <c r="I4197" s="231"/>
      <c r="J4197" s="227"/>
      <c r="K4197" s="228"/>
      <c r="L4197" s="228"/>
      <c r="M4197" s="178"/>
      <c r="N4197" s="133"/>
      <c r="O4197" s="131"/>
      <c r="P4197" s="93"/>
    </row>
    <row r="4198" spans="1:16" s="94" customFormat="1" ht="15.75" hidden="1" x14ac:dyDescent="0.25">
      <c r="A4198" s="276"/>
      <c r="B4198" s="279"/>
      <c r="C4198" s="267"/>
      <c r="D4198" s="166"/>
      <c r="E4198" s="96"/>
      <c r="F4198" s="96"/>
      <c r="G4198" s="168"/>
      <c r="H4198" s="245"/>
      <c r="I4198" s="231"/>
      <c r="J4198" s="227"/>
      <c r="K4198" s="228"/>
      <c r="L4198" s="228"/>
      <c r="M4198" s="178"/>
      <c r="N4198" s="133"/>
      <c r="O4198" s="131"/>
      <c r="P4198" s="93"/>
    </row>
    <row r="4199" spans="1:16" s="94" customFormat="1" ht="15.75" hidden="1" x14ac:dyDescent="0.25">
      <c r="A4199" s="276"/>
      <c r="B4199" s="279"/>
      <c r="C4199" s="271"/>
      <c r="D4199" s="166"/>
      <c r="E4199" s="96"/>
      <c r="F4199" s="96"/>
      <c r="G4199" s="168"/>
      <c r="H4199" s="242"/>
      <c r="I4199" s="231"/>
      <c r="J4199" s="227"/>
      <c r="K4199" s="228"/>
      <c r="L4199" s="228"/>
      <c r="M4199" s="178"/>
      <c r="N4199" s="133"/>
      <c r="O4199" s="131"/>
      <c r="P4199" s="93"/>
    </row>
    <row r="4200" spans="1:16" s="94" customFormat="1" ht="15.75" hidden="1" x14ac:dyDescent="0.25">
      <c r="A4200" s="276"/>
      <c r="B4200" s="279"/>
      <c r="C4200" s="268"/>
      <c r="D4200" s="166"/>
      <c r="E4200" s="96"/>
      <c r="F4200" s="96"/>
      <c r="G4200" s="168"/>
      <c r="H4200" s="246"/>
      <c r="I4200" s="231"/>
      <c r="J4200" s="227"/>
      <c r="K4200" s="228"/>
      <c r="L4200" s="228"/>
      <c r="M4200" s="178"/>
      <c r="N4200" s="133"/>
      <c r="O4200" s="131"/>
      <c r="P4200" s="93"/>
    </row>
    <row r="4201" spans="1:16" s="94" customFormat="1" ht="15.75" hidden="1" x14ac:dyDescent="0.25">
      <c r="A4201" s="276"/>
      <c r="B4201" s="279"/>
      <c r="C4201" s="243"/>
      <c r="D4201" s="166"/>
      <c r="E4201" s="96"/>
      <c r="F4201" s="96"/>
      <c r="G4201" s="168"/>
      <c r="H4201" s="242"/>
      <c r="I4201" s="231"/>
      <c r="J4201" s="227"/>
      <c r="K4201" s="228"/>
      <c r="L4201" s="228"/>
      <c r="M4201" s="178"/>
      <c r="N4201" s="133"/>
      <c r="O4201" s="131"/>
      <c r="P4201" s="93"/>
    </row>
    <row r="4202" spans="1:16" s="94" customFormat="1" ht="15.75" hidden="1" x14ac:dyDescent="0.25">
      <c r="A4202" s="276"/>
      <c r="B4202" s="279"/>
      <c r="C4202" s="269"/>
      <c r="D4202" s="166"/>
      <c r="E4202" s="96"/>
      <c r="F4202" s="96"/>
      <c r="G4202" s="168"/>
      <c r="H4202" s="242"/>
      <c r="I4202" s="231"/>
      <c r="J4202" s="227"/>
      <c r="K4202" s="228"/>
      <c r="L4202" s="228"/>
      <c r="M4202" s="178"/>
      <c r="N4202" s="133"/>
      <c r="O4202" s="131"/>
      <c r="P4202" s="93"/>
    </row>
    <row r="4203" spans="1:16" s="94" customFormat="1" ht="15.75" hidden="1" x14ac:dyDescent="0.25">
      <c r="A4203" s="276"/>
      <c r="B4203" s="279"/>
      <c r="C4203" s="269"/>
      <c r="D4203" s="166"/>
      <c r="E4203" s="96"/>
      <c r="F4203" s="96"/>
      <c r="G4203" s="168"/>
      <c r="H4203" s="242"/>
      <c r="I4203" s="231"/>
      <c r="J4203" s="227"/>
      <c r="K4203" s="228"/>
      <c r="L4203" s="228"/>
      <c r="M4203" s="178"/>
      <c r="N4203" s="133"/>
      <c r="O4203" s="131"/>
      <c r="P4203" s="93"/>
    </row>
    <row r="4204" spans="1:16" s="94" customFormat="1" ht="15.75" hidden="1" x14ac:dyDescent="0.25">
      <c r="A4204" s="276"/>
      <c r="B4204" s="279"/>
      <c r="C4204" s="269"/>
      <c r="D4204" s="166"/>
      <c r="E4204" s="96"/>
      <c r="F4204" s="96"/>
      <c r="G4204" s="168"/>
      <c r="H4204" s="242"/>
      <c r="I4204" s="231"/>
      <c r="J4204" s="227"/>
      <c r="K4204" s="228"/>
      <c r="L4204" s="228"/>
      <c r="M4204" s="178"/>
      <c r="N4204" s="133"/>
      <c r="O4204" s="131"/>
      <c r="P4204" s="93"/>
    </row>
    <row r="4205" spans="1:16" s="94" customFormat="1" ht="15.75" hidden="1" x14ac:dyDescent="0.25">
      <c r="A4205" s="276"/>
      <c r="B4205" s="279"/>
      <c r="C4205" s="269"/>
      <c r="D4205" s="166"/>
      <c r="E4205" s="96"/>
      <c r="F4205" s="96"/>
      <c r="G4205" s="168"/>
      <c r="H4205" s="242"/>
      <c r="I4205" s="231"/>
      <c r="J4205" s="227"/>
      <c r="K4205" s="228"/>
      <c r="L4205" s="228"/>
      <c r="M4205" s="178"/>
      <c r="N4205" s="133"/>
      <c r="O4205" s="131"/>
      <c r="P4205" s="93"/>
    </row>
    <row r="4206" spans="1:16" s="94" customFormat="1" ht="15.75" hidden="1" x14ac:dyDescent="0.25">
      <c r="A4206" s="276"/>
      <c r="B4206" s="279"/>
      <c r="C4206" s="269"/>
      <c r="D4206" s="166"/>
      <c r="E4206" s="96"/>
      <c r="F4206" s="96"/>
      <c r="G4206" s="168"/>
      <c r="H4206" s="242"/>
      <c r="I4206" s="231"/>
      <c r="J4206" s="227"/>
      <c r="K4206" s="228"/>
      <c r="L4206" s="228"/>
      <c r="M4206" s="178"/>
      <c r="N4206" s="133"/>
      <c r="O4206" s="131"/>
      <c r="P4206" s="93"/>
    </row>
    <row r="4207" spans="1:16" s="94" customFormat="1" ht="15.75" hidden="1" x14ac:dyDescent="0.25">
      <c r="A4207" s="276"/>
      <c r="B4207" s="279"/>
      <c r="C4207" s="269"/>
      <c r="D4207" s="166"/>
      <c r="E4207" s="96"/>
      <c r="F4207" s="96"/>
      <c r="G4207" s="168"/>
      <c r="H4207" s="242"/>
      <c r="I4207" s="231"/>
      <c r="J4207" s="227"/>
      <c r="K4207" s="228"/>
      <c r="L4207" s="228"/>
      <c r="M4207" s="178"/>
      <c r="N4207" s="133"/>
      <c r="O4207" s="131"/>
      <c r="P4207" s="93"/>
    </row>
    <row r="4208" spans="1:16" s="94" customFormat="1" ht="15.75" hidden="1" x14ac:dyDescent="0.25">
      <c r="A4208" s="276"/>
      <c r="B4208" s="279"/>
      <c r="C4208" s="269"/>
      <c r="D4208" s="166"/>
      <c r="E4208" s="96"/>
      <c r="F4208" s="96"/>
      <c r="G4208" s="168"/>
      <c r="H4208" s="242"/>
      <c r="I4208" s="231"/>
      <c r="J4208" s="227"/>
      <c r="K4208" s="228"/>
      <c r="L4208" s="228"/>
      <c r="M4208" s="178"/>
      <c r="N4208" s="133"/>
      <c r="O4208" s="131"/>
      <c r="P4208" s="93"/>
    </row>
    <row r="4209" spans="1:16" s="94" customFormat="1" ht="15.75" hidden="1" x14ac:dyDescent="0.25">
      <c r="A4209" s="276"/>
      <c r="B4209" s="279"/>
      <c r="C4209" s="269"/>
      <c r="D4209" s="166"/>
      <c r="E4209" s="96"/>
      <c r="F4209" s="96"/>
      <c r="G4209" s="168"/>
      <c r="H4209" s="242"/>
      <c r="I4209" s="231"/>
      <c r="J4209" s="227"/>
      <c r="K4209" s="228"/>
      <c r="L4209" s="228"/>
      <c r="M4209" s="178"/>
      <c r="N4209" s="133"/>
      <c r="O4209" s="131"/>
      <c r="P4209" s="93"/>
    </row>
    <row r="4210" spans="1:16" s="94" customFormat="1" ht="15.75" hidden="1" x14ac:dyDescent="0.25">
      <c r="A4210" s="276"/>
      <c r="B4210" s="279"/>
      <c r="C4210" s="269"/>
      <c r="D4210" s="166"/>
      <c r="E4210" s="96"/>
      <c r="F4210" s="96"/>
      <c r="G4210" s="168"/>
      <c r="H4210" s="242"/>
      <c r="I4210" s="231"/>
      <c r="J4210" s="227"/>
      <c r="K4210" s="228"/>
      <c r="L4210" s="228"/>
      <c r="M4210" s="178"/>
      <c r="N4210" s="133"/>
      <c r="O4210" s="131"/>
      <c r="P4210" s="93"/>
    </row>
    <row r="4211" spans="1:16" s="94" customFormat="1" ht="15.75" hidden="1" x14ac:dyDescent="0.25">
      <c r="A4211" s="276"/>
      <c r="B4211" s="279"/>
      <c r="C4211" s="269"/>
      <c r="D4211" s="166"/>
      <c r="E4211" s="96"/>
      <c r="F4211" s="96"/>
      <c r="G4211" s="168"/>
      <c r="H4211" s="242"/>
      <c r="I4211" s="231"/>
      <c r="J4211" s="227"/>
      <c r="K4211" s="228"/>
      <c r="L4211" s="228"/>
      <c r="M4211" s="178"/>
      <c r="N4211" s="133"/>
      <c r="O4211" s="131"/>
      <c r="P4211" s="93"/>
    </row>
    <row r="4212" spans="1:16" s="94" customFormat="1" ht="15.75" hidden="1" x14ac:dyDescent="0.25">
      <c r="A4212" s="276"/>
      <c r="B4212" s="279"/>
      <c r="C4212" s="241"/>
      <c r="D4212" s="166"/>
      <c r="E4212" s="96"/>
      <c r="F4212" s="96"/>
      <c r="G4212" s="168"/>
      <c r="H4212" s="242"/>
      <c r="I4212" s="231"/>
      <c r="J4212" s="227"/>
      <c r="K4212" s="228"/>
      <c r="L4212" s="228"/>
      <c r="M4212" s="178"/>
      <c r="N4212" s="133"/>
      <c r="O4212" s="132"/>
      <c r="P4212" s="93"/>
    </row>
    <row r="4213" spans="1:16" s="94" customFormat="1" ht="15.75" hidden="1" x14ac:dyDescent="0.25">
      <c r="A4213" s="276"/>
      <c r="B4213" s="279"/>
      <c r="C4213" s="241"/>
      <c r="D4213" s="166"/>
      <c r="E4213" s="96"/>
      <c r="F4213" s="96"/>
      <c r="G4213" s="168"/>
      <c r="H4213" s="242"/>
      <c r="I4213" s="231"/>
      <c r="J4213" s="227"/>
      <c r="K4213" s="228"/>
      <c r="L4213" s="228"/>
      <c r="M4213" s="178"/>
      <c r="N4213" s="133"/>
      <c r="O4213" s="131"/>
      <c r="P4213" s="93"/>
    </row>
    <row r="4214" spans="1:16" s="94" customFormat="1" ht="15.75" hidden="1" x14ac:dyDescent="0.25">
      <c r="A4214" s="276"/>
      <c r="B4214" s="279"/>
      <c r="C4214" s="241"/>
      <c r="D4214" s="166"/>
      <c r="E4214" s="166"/>
      <c r="F4214" s="166"/>
      <c r="G4214" s="168"/>
      <c r="H4214" s="242"/>
      <c r="I4214" s="231"/>
      <c r="J4214" s="227"/>
      <c r="K4214" s="228"/>
      <c r="L4214" s="228"/>
      <c r="M4214" s="178"/>
      <c r="N4214" s="133"/>
      <c r="O4214" s="131"/>
      <c r="P4214" s="93"/>
    </row>
    <row r="4215" spans="1:16" s="94" customFormat="1" ht="15.75" hidden="1" x14ac:dyDescent="0.25">
      <c r="A4215" s="277"/>
      <c r="B4215" s="280"/>
      <c r="C4215" s="249"/>
      <c r="D4215" s="166"/>
      <c r="E4215" s="96"/>
      <c r="F4215" s="96"/>
      <c r="G4215" s="168"/>
      <c r="H4215" s="242"/>
      <c r="I4215" s="231"/>
      <c r="J4215" s="227"/>
      <c r="K4215" s="228"/>
      <c r="L4215" s="228"/>
      <c r="M4215" s="178"/>
      <c r="N4215" s="133"/>
      <c r="O4215" s="131"/>
      <c r="P4215" s="93"/>
    </row>
    <row r="4216" spans="1:16" s="94" customFormat="1" hidden="1" x14ac:dyDescent="0.25">
      <c r="A4216" s="275"/>
      <c r="B4216" s="278"/>
      <c r="C4216" s="167"/>
      <c r="D4216" s="281"/>
      <c r="E4216" s="281"/>
      <c r="F4216" s="281"/>
      <c r="G4216" s="282"/>
      <c r="H4216" s="197"/>
      <c r="I4216" s="197"/>
      <c r="J4216" s="197"/>
      <c r="K4216" s="224"/>
      <c r="L4216" s="224"/>
      <c r="M4216" s="197"/>
      <c r="N4216" s="133"/>
      <c r="O4216" s="131"/>
      <c r="P4216" s="93"/>
    </row>
    <row r="4217" spans="1:16" s="94" customFormat="1" hidden="1" x14ac:dyDescent="0.25">
      <c r="A4217" s="276"/>
      <c r="B4217" s="279"/>
      <c r="C4217" s="167"/>
      <c r="D4217" s="283"/>
      <c r="E4217" s="283"/>
      <c r="F4217" s="283"/>
      <c r="G4217" s="284"/>
      <c r="H4217" s="197"/>
      <c r="I4217" s="197"/>
      <c r="J4217" s="197"/>
      <c r="K4217" s="224"/>
      <c r="L4217" s="224"/>
      <c r="M4217" s="178"/>
      <c r="N4217" s="133"/>
      <c r="O4217" s="131"/>
      <c r="P4217" s="93"/>
    </row>
    <row r="4218" spans="1:16" s="94" customFormat="1" ht="15.75" hidden="1" x14ac:dyDescent="0.25">
      <c r="A4218" s="276"/>
      <c r="B4218" s="279"/>
      <c r="C4218" s="167"/>
      <c r="D4218" s="179"/>
      <c r="E4218" s="180"/>
      <c r="F4218" s="180"/>
      <c r="G4218" s="168"/>
      <c r="H4218" s="227"/>
      <c r="I4218" s="227"/>
      <c r="J4218" s="227"/>
      <c r="K4218" s="228"/>
      <c r="L4218" s="228"/>
      <c r="M4218" s="178"/>
      <c r="N4218" s="133"/>
      <c r="O4218" s="131"/>
      <c r="P4218" s="93"/>
    </row>
    <row r="4219" spans="1:16" s="92" customFormat="1" ht="15.75" hidden="1" x14ac:dyDescent="0.25">
      <c r="A4219" s="276"/>
      <c r="B4219" s="279"/>
      <c r="C4219" s="170"/>
      <c r="D4219" s="185"/>
      <c r="E4219" s="186"/>
      <c r="F4219" s="186"/>
      <c r="G4219" s="188"/>
      <c r="H4219" s="227"/>
      <c r="I4219" s="229"/>
      <c r="J4219" s="229"/>
      <c r="K4219" s="230"/>
      <c r="L4219" s="230"/>
      <c r="M4219" s="192"/>
      <c r="N4219" s="139"/>
      <c r="O4219" s="132"/>
      <c r="P4219" s="91"/>
    </row>
    <row r="4220" spans="1:16" s="94" customFormat="1" ht="15.75" hidden="1" x14ac:dyDescent="0.25">
      <c r="A4220" s="276"/>
      <c r="B4220" s="279"/>
      <c r="C4220" s="167"/>
      <c r="D4220" s="179"/>
      <c r="E4220" s="180"/>
      <c r="F4220" s="180"/>
      <c r="G4220" s="168"/>
      <c r="H4220" s="197"/>
      <c r="I4220" s="231"/>
      <c r="J4220" s="197"/>
      <c r="K4220" s="224"/>
      <c r="L4220" s="228"/>
      <c r="M4220" s="178"/>
      <c r="N4220" s="133"/>
      <c r="O4220" s="131"/>
      <c r="P4220" s="93"/>
    </row>
    <row r="4221" spans="1:16" s="92" customFormat="1" ht="15.75" hidden="1" x14ac:dyDescent="0.25">
      <c r="A4221" s="276"/>
      <c r="B4221" s="279"/>
      <c r="C4221" s="170"/>
      <c r="D4221" s="185"/>
      <c r="E4221" s="186"/>
      <c r="F4221" s="186"/>
      <c r="G4221" s="188"/>
      <c r="H4221" s="197"/>
      <c r="I4221" s="232"/>
      <c r="J4221" s="175"/>
      <c r="K4221" s="233"/>
      <c r="L4221" s="230"/>
      <c r="M4221" s="192"/>
      <c r="N4221" s="139"/>
      <c r="O4221" s="132"/>
      <c r="P4221" s="91"/>
    </row>
    <row r="4222" spans="1:16" s="94" customFormat="1" ht="15.75" hidden="1" x14ac:dyDescent="0.25">
      <c r="A4222" s="276"/>
      <c r="B4222" s="279"/>
      <c r="C4222" s="167"/>
      <c r="D4222" s="285"/>
      <c r="E4222" s="285"/>
      <c r="F4222" s="285"/>
      <c r="G4222" s="284"/>
      <c r="H4222" s="197"/>
      <c r="I4222" s="231"/>
      <c r="J4222" s="231"/>
      <c r="K4222" s="224"/>
      <c r="L4222" s="228"/>
      <c r="M4222" s="178"/>
      <c r="N4222" s="133"/>
      <c r="O4222" s="131"/>
      <c r="P4222" s="93"/>
    </row>
    <row r="4223" spans="1:16" s="94" customFormat="1" ht="15.75" hidden="1" x14ac:dyDescent="0.25">
      <c r="A4223" s="276"/>
      <c r="B4223" s="279"/>
      <c r="C4223" s="272"/>
      <c r="D4223" s="166"/>
      <c r="E4223" s="193"/>
      <c r="F4223" s="193"/>
      <c r="G4223" s="168"/>
      <c r="H4223" s="197"/>
      <c r="I4223" s="231"/>
      <c r="J4223" s="227"/>
      <c r="K4223" s="228"/>
      <c r="L4223" s="228"/>
      <c r="M4223" s="178"/>
      <c r="N4223" s="133"/>
      <c r="O4223" s="131"/>
      <c r="P4223" s="93"/>
    </row>
    <row r="4224" spans="1:16" s="94" customFormat="1" ht="15.75" hidden="1" x14ac:dyDescent="0.25">
      <c r="A4224" s="276"/>
      <c r="B4224" s="279"/>
      <c r="C4224" s="273"/>
      <c r="D4224" s="166"/>
      <c r="E4224" s="193"/>
      <c r="F4224" s="193"/>
      <c r="G4224" s="168"/>
      <c r="H4224" s="197"/>
      <c r="I4224" s="231"/>
      <c r="J4224" s="227"/>
      <c r="K4224" s="228"/>
      <c r="L4224" s="228"/>
      <c r="M4224" s="178"/>
      <c r="N4224" s="133"/>
      <c r="O4224" s="131"/>
      <c r="P4224" s="93"/>
    </row>
    <row r="4225" spans="1:16" s="94" customFormat="1" ht="15.75" hidden="1" x14ac:dyDescent="0.25">
      <c r="A4225" s="276"/>
      <c r="B4225" s="279"/>
      <c r="C4225" s="273"/>
      <c r="D4225" s="166"/>
      <c r="E4225" s="193"/>
      <c r="F4225" s="193"/>
      <c r="G4225" s="168"/>
      <c r="H4225" s="197"/>
      <c r="I4225" s="231"/>
      <c r="J4225" s="227"/>
      <c r="K4225" s="228"/>
      <c r="L4225" s="228"/>
      <c r="M4225" s="178"/>
      <c r="N4225" s="133"/>
      <c r="O4225" s="131"/>
      <c r="P4225" s="93"/>
    </row>
    <row r="4226" spans="1:16" s="94" customFormat="1" ht="15.75" hidden="1" x14ac:dyDescent="0.25">
      <c r="A4226" s="276"/>
      <c r="B4226" s="279"/>
      <c r="C4226" s="273"/>
      <c r="D4226" s="166"/>
      <c r="E4226" s="193"/>
      <c r="F4226" s="193"/>
      <c r="G4226" s="168"/>
      <c r="H4226" s="197"/>
      <c r="I4226" s="231"/>
      <c r="J4226" s="227"/>
      <c r="K4226" s="228"/>
      <c r="L4226" s="228"/>
      <c r="M4226" s="178"/>
      <c r="N4226" s="133"/>
      <c r="O4226" s="131"/>
      <c r="P4226" s="93"/>
    </row>
    <row r="4227" spans="1:16" s="94" customFormat="1" ht="15.75" hidden="1" x14ac:dyDescent="0.25">
      <c r="A4227" s="276"/>
      <c r="B4227" s="279"/>
      <c r="C4227" s="167"/>
      <c r="D4227" s="166"/>
      <c r="E4227" s="193"/>
      <c r="F4227" s="193"/>
      <c r="G4227" s="168"/>
      <c r="H4227" s="197"/>
      <c r="I4227" s="231"/>
      <c r="J4227" s="227"/>
      <c r="K4227" s="228"/>
      <c r="L4227" s="228"/>
      <c r="M4227" s="178"/>
      <c r="N4227" s="133"/>
      <c r="O4227" s="131"/>
      <c r="P4227" s="93"/>
    </row>
    <row r="4228" spans="1:16" s="94" customFormat="1" ht="15.75" hidden="1" x14ac:dyDescent="0.25">
      <c r="A4228" s="276"/>
      <c r="B4228" s="279"/>
      <c r="C4228" s="272"/>
      <c r="D4228" s="166"/>
      <c r="E4228" s="180"/>
      <c r="F4228" s="193"/>
      <c r="G4228" s="168"/>
      <c r="H4228" s="197"/>
      <c r="I4228" s="231"/>
      <c r="J4228" s="227"/>
      <c r="K4228" s="228"/>
      <c r="L4228" s="228"/>
      <c r="M4228" s="178"/>
      <c r="N4228" s="133"/>
      <c r="O4228" s="131"/>
      <c r="P4228" s="93"/>
    </row>
    <row r="4229" spans="1:16" s="94" customFormat="1" ht="15.75" hidden="1" x14ac:dyDescent="0.25">
      <c r="A4229" s="276"/>
      <c r="B4229" s="279"/>
      <c r="C4229" s="273"/>
      <c r="D4229" s="166"/>
      <c r="E4229" s="180"/>
      <c r="F4229" s="193"/>
      <c r="G4229" s="168"/>
      <c r="H4229" s="236"/>
      <c r="I4229" s="231"/>
      <c r="J4229" s="227"/>
      <c r="K4229" s="228"/>
      <c r="L4229" s="228"/>
      <c r="M4229" s="178"/>
      <c r="N4229" s="133"/>
      <c r="O4229" s="131"/>
      <c r="P4229" s="93"/>
    </row>
    <row r="4230" spans="1:16" s="94" customFormat="1" ht="15.75" hidden="1" x14ac:dyDescent="0.25">
      <c r="A4230" s="276"/>
      <c r="B4230" s="279"/>
      <c r="C4230" s="273"/>
      <c r="D4230" s="166"/>
      <c r="E4230" s="180"/>
      <c r="F4230" s="193"/>
      <c r="G4230" s="168"/>
      <c r="H4230" s="197"/>
      <c r="I4230" s="231"/>
      <c r="J4230" s="227"/>
      <c r="K4230" s="228"/>
      <c r="L4230" s="228"/>
      <c r="M4230" s="178"/>
      <c r="N4230" s="133"/>
      <c r="O4230" s="131"/>
      <c r="P4230" s="93"/>
    </row>
    <row r="4231" spans="1:16" s="94" customFormat="1" ht="15.75" hidden="1" x14ac:dyDescent="0.25">
      <c r="A4231" s="276"/>
      <c r="B4231" s="279"/>
      <c r="C4231" s="273"/>
      <c r="D4231" s="166"/>
      <c r="E4231" s="180"/>
      <c r="F4231" s="193"/>
      <c r="G4231" s="168"/>
      <c r="H4231" s="197"/>
      <c r="I4231" s="231"/>
      <c r="J4231" s="227"/>
      <c r="K4231" s="228"/>
      <c r="L4231" s="228"/>
      <c r="M4231" s="178"/>
      <c r="N4231" s="133"/>
      <c r="O4231" s="131"/>
      <c r="P4231" s="93"/>
    </row>
    <row r="4232" spans="1:16" s="94" customFormat="1" ht="15.75" hidden="1" x14ac:dyDescent="0.25">
      <c r="A4232" s="276"/>
      <c r="B4232" s="279"/>
      <c r="C4232" s="167"/>
      <c r="D4232" s="166"/>
      <c r="E4232" s="180"/>
      <c r="F4232" s="193"/>
      <c r="G4232" s="168"/>
      <c r="H4232" s="197"/>
      <c r="I4232" s="231"/>
      <c r="J4232" s="227"/>
      <c r="K4232" s="228"/>
      <c r="L4232" s="228"/>
      <c r="M4232" s="178"/>
      <c r="N4232" s="133"/>
      <c r="O4232" s="131"/>
      <c r="P4232" s="93"/>
    </row>
    <row r="4233" spans="1:16" s="94" customFormat="1" ht="15.75" hidden="1" x14ac:dyDescent="0.25">
      <c r="A4233" s="276"/>
      <c r="B4233" s="279"/>
      <c r="C4233" s="167"/>
      <c r="D4233" s="283"/>
      <c r="E4233" s="283"/>
      <c r="F4233" s="283"/>
      <c r="G4233" s="284"/>
      <c r="H4233" s="197"/>
      <c r="I4233" s="231"/>
      <c r="J4233" s="197"/>
      <c r="K4233" s="224"/>
      <c r="L4233" s="228"/>
      <c r="M4233" s="197"/>
      <c r="N4233" s="133"/>
      <c r="O4233" s="131"/>
      <c r="P4233" s="93"/>
    </row>
    <row r="4234" spans="1:16" s="94" customFormat="1" ht="15.75" hidden="1" x14ac:dyDescent="0.25">
      <c r="A4234" s="276"/>
      <c r="B4234" s="279"/>
      <c r="C4234" s="167"/>
      <c r="D4234" s="179"/>
      <c r="E4234" s="180"/>
      <c r="F4234" s="180"/>
      <c r="G4234" s="168"/>
      <c r="H4234" s="197"/>
      <c r="I4234" s="231"/>
      <c r="J4234" s="197"/>
      <c r="K4234" s="224"/>
      <c r="L4234" s="228"/>
      <c r="M4234" s="197"/>
      <c r="N4234" s="133"/>
      <c r="O4234" s="131"/>
      <c r="P4234" s="93"/>
    </row>
    <row r="4235" spans="1:16" s="94" customFormat="1" ht="15.75" hidden="1" x14ac:dyDescent="0.25">
      <c r="A4235" s="276"/>
      <c r="B4235" s="279"/>
      <c r="C4235" s="167"/>
      <c r="D4235" s="286"/>
      <c r="E4235" s="286"/>
      <c r="F4235" s="286"/>
      <c r="G4235" s="287"/>
      <c r="H4235" s="197"/>
      <c r="I4235" s="231"/>
      <c r="J4235" s="197"/>
      <c r="K4235" s="224"/>
      <c r="L4235" s="228"/>
      <c r="M4235" s="197"/>
      <c r="N4235" s="133"/>
      <c r="O4235" s="132"/>
      <c r="P4235" s="93"/>
    </row>
    <row r="4236" spans="1:16" s="94" customFormat="1" ht="15.75" hidden="1" x14ac:dyDescent="0.25">
      <c r="A4236" s="276"/>
      <c r="B4236" s="279"/>
      <c r="C4236" s="198"/>
      <c r="D4236" s="286"/>
      <c r="E4236" s="286"/>
      <c r="F4236" s="286"/>
      <c r="G4236" s="287"/>
      <c r="H4236" s="168"/>
      <c r="I4236" s="231"/>
      <c r="J4236" s="168"/>
      <c r="K4236" s="239"/>
      <c r="L4236" s="228"/>
      <c r="M4236" s="197"/>
      <c r="N4236" s="133"/>
      <c r="O4236" s="132"/>
      <c r="P4236" s="93"/>
    </row>
    <row r="4237" spans="1:16" s="94" customFormat="1" ht="15.75" hidden="1" x14ac:dyDescent="0.25">
      <c r="A4237" s="276"/>
      <c r="B4237" s="279"/>
      <c r="C4237" s="198"/>
      <c r="D4237" s="166"/>
      <c r="E4237" s="199"/>
      <c r="F4237" s="199"/>
      <c r="G4237" s="168"/>
      <c r="H4237" s="227"/>
      <c r="I4237" s="231"/>
      <c r="J4237" s="227"/>
      <c r="K4237" s="228"/>
      <c r="L4237" s="228"/>
      <c r="M4237" s="178"/>
      <c r="N4237" s="133"/>
      <c r="O4237" s="131"/>
      <c r="P4237" s="93"/>
    </row>
    <row r="4238" spans="1:16" s="94" customFormat="1" ht="15.75" hidden="1" x14ac:dyDescent="0.25">
      <c r="A4238" s="276"/>
      <c r="B4238" s="279"/>
      <c r="C4238" s="198"/>
      <c r="D4238" s="166"/>
      <c r="E4238" s="199"/>
      <c r="F4238" s="199"/>
      <c r="G4238" s="168"/>
      <c r="H4238" s="240"/>
      <c r="I4238" s="231"/>
      <c r="J4238" s="227"/>
      <c r="K4238" s="228"/>
      <c r="L4238" s="228"/>
      <c r="M4238" s="178"/>
      <c r="N4238" s="133"/>
      <c r="O4238" s="131"/>
      <c r="P4238" s="93"/>
    </row>
    <row r="4239" spans="1:16" s="94" customFormat="1" ht="15.75" hidden="1" x14ac:dyDescent="0.25">
      <c r="A4239" s="276"/>
      <c r="B4239" s="279"/>
      <c r="C4239" s="269"/>
      <c r="D4239" s="166"/>
      <c r="E4239" s="200"/>
      <c r="F4239" s="200"/>
      <c r="G4239" s="168"/>
      <c r="H4239" s="196"/>
      <c r="I4239" s="231"/>
      <c r="J4239" s="227"/>
      <c r="K4239" s="228"/>
      <c r="L4239" s="228"/>
      <c r="M4239" s="178"/>
      <c r="N4239" s="133"/>
      <c r="O4239" s="131"/>
      <c r="P4239" s="93"/>
    </row>
    <row r="4240" spans="1:16" s="94" customFormat="1" ht="15.75" hidden="1" x14ac:dyDescent="0.25">
      <c r="A4240" s="276"/>
      <c r="B4240" s="279"/>
      <c r="C4240" s="269"/>
      <c r="D4240" s="166"/>
      <c r="E4240" s="200"/>
      <c r="F4240" s="200"/>
      <c r="G4240" s="168"/>
      <c r="H4240" s="240"/>
      <c r="I4240" s="231"/>
      <c r="J4240" s="227"/>
      <c r="K4240" s="184"/>
      <c r="L4240" s="228"/>
      <c r="M4240" s="178"/>
      <c r="N4240" s="133"/>
      <c r="O4240" s="131"/>
      <c r="P4240" s="93"/>
    </row>
    <row r="4241" spans="1:16" s="94" customFormat="1" ht="15.75" hidden="1" x14ac:dyDescent="0.25">
      <c r="A4241" s="276"/>
      <c r="B4241" s="279"/>
      <c r="C4241" s="269"/>
      <c r="D4241" s="166"/>
      <c r="E4241" s="200"/>
      <c r="F4241" s="200"/>
      <c r="G4241" s="168"/>
      <c r="H4241" s="240"/>
      <c r="I4241" s="231"/>
      <c r="J4241" s="227"/>
      <c r="K4241" s="228"/>
      <c r="L4241" s="228"/>
      <c r="M4241" s="178"/>
      <c r="N4241" s="133"/>
      <c r="O4241" s="131"/>
      <c r="P4241" s="93"/>
    </row>
    <row r="4242" spans="1:16" s="94" customFormat="1" ht="15.75" hidden="1" x14ac:dyDescent="0.25">
      <c r="A4242" s="276"/>
      <c r="B4242" s="279"/>
      <c r="C4242" s="241"/>
      <c r="D4242" s="166"/>
      <c r="E4242" s="200"/>
      <c r="F4242" s="200"/>
      <c r="G4242" s="168"/>
      <c r="H4242" s="240"/>
      <c r="I4242" s="231"/>
      <c r="J4242" s="227"/>
      <c r="K4242" s="228"/>
      <c r="L4242" s="228"/>
      <c r="M4242" s="178"/>
      <c r="N4242" s="133"/>
      <c r="O4242" s="131"/>
      <c r="P4242" s="93"/>
    </row>
    <row r="4243" spans="1:16" s="94" customFormat="1" ht="15.75" hidden="1" x14ac:dyDescent="0.25">
      <c r="A4243" s="276"/>
      <c r="B4243" s="279"/>
      <c r="C4243" s="267"/>
      <c r="D4243" s="166"/>
      <c r="E4243" s="96"/>
      <c r="F4243" s="96"/>
      <c r="G4243" s="168"/>
      <c r="H4243" s="242"/>
      <c r="I4243" s="231"/>
      <c r="J4243" s="227"/>
      <c r="K4243" s="228"/>
      <c r="L4243" s="228"/>
      <c r="M4243" s="178"/>
      <c r="N4243" s="133"/>
      <c r="O4243" s="131"/>
      <c r="P4243" s="93"/>
    </row>
    <row r="4244" spans="1:16" s="94" customFormat="1" ht="15.75" hidden="1" x14ac:dyDescent="0.25">
      <c r="A4244" s="276"/>
      <c r="B4244" s="279"/>
      <c r="C4244" s="268"/>
      <c r="D4244" s="166"/>
      <c r="E4244" s="96"/>
      <c r="F4244" s="96"/>
      <c r="G4244" s="168"/>
      <c r="H4244" s="242"/>
      <c r="I4244" s="231"/>
      <c r="J4244" s="227"/>
      <c r="K4244" s="228"/>
      <c r="L4244" s="228"/>
      <c r="M4244" s="178"/>
      <c r="N4244" s="133"/>
      <c r="O4244" s="131"/>
      <c r="P4244" s="93"/>
    </row>
    <row r="4245" spans="1:16" s="94" customFormat="1" ht="15.75" hidden="1" x14ac:dyDescent="0.25">
      <c r="A4245" s="276"/>
      <c r="B4245" s="279"/>
      <c r="C4245" s="243"/>
      <c r="D4245" s="166"/>
      <c r="E4245" s="96"/>
      <c r="F4245" s="96"/>
      <c r="G4245" s="168"/>
      <c r="H4245" s="242"/>
      <c r="I4245" s="231"/>
      <c r="J4245" s="227"/>
      <c r="K4245" s="228"/>
      <c r="L4245" s="228"/>
      <c r="M4245" s="178"/>
      <c r="N4245" s="133"/>
      <c r="O4245" s="131"/>
      <c r="P4245" s="93"/>
    </row>
    <row r="4246" spans="1:16" s="94" customFormat="1" ht="15.75" hidden="1" x14ac:dyDescent="0.25">
      <c r="A4246" s="276"/>
      <c r="B4246" s="279"/>
      <c r="C4246" s="198"/>
      <c r="D4246" s="285"/>
      <c r="E4246" s="285"/>
      <c r="F4246" s="285"/>
      <c r="G4246" s="284"/>
      <c r="H4246" s="161"/>
      <c r="I4246" s="231"/>
      <c r="J4246" s="161"/>
      <c r="K4246" s="244"/>
      <c r="L4246" s="228"/>
      <c r="M4246" s="197"/>
      <c r="N4246" s="133"/>
      <c r="O4246" s="132"/>
      <c r="P4246" s="93"/>
    </row>
    <row r="4247" spans="1:16" s="94" customFormat="1" ht="15.75" hidden="1" x14ac:dyDescent="0.25">
      <c r="A4247" s="276"/>
      <c r="B4247" s="279"/>
      <c r="C4247" s="241"/>
      <c r="D4247" s="166"/>
      <c r="E4247" s="193"/>
      <c r="F4247" s="193"/>
      <c r="G4247" s="168"/>
      <c r="H4247" s="240"/>
      <c r="I4247" s="231"/>
      <c r="J4247" s="227"/>
      <c r="K4247" s="228"/>
      <c r="L4247" s="228"/>
      <c r="M4247" s="178"/>
      <c r="N4247" s="133"/>
      <c r="O4247" s="131"/>
      <c r="P4247" s="93"/>
    </row>
    <row r="4248" spans="1:16" s="94" customFormat="1" ht="15.75" hidden="1" x14ac:dyDescent="0.25">
      <c r="A4248" s="276"/>
      <c r="B4248" s="279"/>
      <c r="C4248" s="198"/>
      <c r="D4248" s="166"/>
      <c r="E4248" s="193"/>
      <c r="F4248" s="193"/>
      <c r="G4248" s="168"/>
      <c r="H4248" s="240"/>
      <c r="I4248" s="231"/>
      <c r="J4248" s="227"/>
      <c r="K4248" s="228"/>
      <c r="L4248" s="228"/>
      <c r="M4248" s="178"/>
      <c r="N4248" s="133"/>
      <c r="O4248" s="131"/>
      <c r="P4248" s="93"/>
    </row>
    <row r="4249" spans="1:16" s="94" customFormat="1" ht="15.75" hidden="1" x14ac:dyDescent="0.25">
      <c r="A4249" s="276"/>
      <c r="B4249" s="279"/>
      <c r="C4249" s="198"/>
      <c r="D4249" s="283"/>
      <c r="E4249" s="283"/>
      <c r="F4249" s="283"/>
      <c r="G4249" s="284"/>
      <c r="H4249" s="197"/>
      <c r="I4249" s="231"/>
      <c r="J4249" s="197"/>
      <c r="K4249" s="224"/>
      <c r="L4249" s="228"/>
      <c r="M4249" s="197"/>
      <c r="N4249" s="133"/>
      <c r="O4249" s="131"/>
      <c r="P4249" s="93"/>
    </row>
    <row r="4250" spans="1:16" s="94" customFormat="1" ht="15.75" hidden="1" x14ac:dyDescent="0.25">
      <c r="A4250" s="276"/>
      <c r="B4250" s="279"/>
      <c r="C4250" s="198"/>
      <c r="D4250" s="179"/>
      <c r="E4250" s="180"/>
      <c r="F4250" s="180"/>
      <c r="G4250" s="168"/>
      <c r="H4250" s="197"/>
      <c r="I4250" s="231"/>
      <c r="J4250" s="197"/>
      <c r="K4250" s="224"/>
      <c r="L4250" s="228"/>
      <c r="M4250" s="197"/>
      <c r="N4250" s="133"/>
      <c r="O4250" s="131"/>
      <c r="P4250" s="93"/>
    </row>
    <row r="4251" spans="1:16" s="94" customFormat="1" ht="15.75" hidden="1" x14ac:dyDescent="0.25">
      <c r="A4251" s="276"/>
      <c r="B4251" s="279"/>
      <c r="C4251" s="267"/>
      <c r="D4251" s="288"/>
      <c r="E4251" s="288"/>
      <c r="F4251" s="288"/>
      <c r="G4251" s="289"/>
      <c r="H4251" s="197"/>
      <c r="I4251" s="231"/>
      <c r="J4251" s="197"/>
      <c r="K4251" s="224"/>
      <c r="L4251" s="228"/>
      <c r="M4251" s="197"/>
      <c r="N4251" s="133"/>
      <c r="O4251" s="131"/>
      <c r="P4251" s="93"/>
    </row>
    <row r="4252" spans="1:16" s="94" customFormat="1" ht="15.75" hidden="1" x14ac:dyDescent="0.25">
      <c r="A4252" s="276"/>
      <c r="B4252" s="279"/>
      <c r="C4252" s="271"/>
      <c r="D4252" s="179"/>
      <c r="E4252" s="199"/>
      <c r="F4252" s="199"/>
      <c r="G4252" s="168"/>
      <c r="H4252" s="242"/>
      <c r="I4252" s="231"/>
      <c r="J4252" s="227"/>
      <c r="K4252" s="228"/>
      <c r="L4252" s="228"/>
      <c r="M4252" s="178"/>
      <c r="N4252" s="133"/>
      <c r="O4252" s="131"/>
      <c r="P4252" s="93"/>
    </row>
    <row r="4253" spans="1:16" s="94" customFormat="1" ht="15.75" hidden="1" x14ac:dyDescent="0.25">
      <c r="A4253" s="276"/>
      <c r="B4253" s="279"/>
      <c r="C4253" s="271"/>
      <c r="D4253" s="179"/>
      <c r="E4253" s="199"/>
      <c r="F4253" s="199"/>
      <c r="G4253" s="168"/>
      <c r="H4253" s="245"/>
      <c r="I4253" s="231"/>
      <c r="J4253" s="227"/>
      <c r="K4253" s="228"/>
      <c r="L4253" s="228"/>
      <c r="M4253" s="178"/>
      <c r="N4253" s="133"/>
      <c r="O4253" s="131"/>
      <c r="P4253" s="93"/>
    </row>
    <row r="4254" spans="1:16" s="94" customFormat="1" ht="15.75" hidden="1" x14ac:dyDescent="0.25">
      <c r="A4254" s="276"/>
      <c r="B4254" s="279"/>
      <c r="C4254" s="271"/>
      <c r="D4254" s="179"/>
      <c r="E4254" s="199"/>
      <c r="F4254" s="199"/>
      <c r="G4254" s="168"/>
      <c r="H4254" s="245"/>
      <c r="I4254" s="231"/>
      <c r="J4254" s="227"/>
      <c r="K4254" s="228"/>
      <c r="L4254" s="228"/>
      <c r="M4254" s="178"/>
      <c r="N4254" s="133"/>
      <c r="O4254" s="143"/>
      <c r="P4254" s="93"/>
    </row>
    <row r="4255" spans="1:16" s="98" customFormat="1" ht="15.75" hidden="1" x14ac:dyDescent="0.25">
      <c r="A4255" s="276"/>
      <c r="B4255" s="279"/>
      <c r="C4255" s="271"/>
      <c r="D4255" s="166"/>
      <c r="E4255" s="179"/>
      <c r="F4255" s="179"/>
      <c r="G4255" s="168"/>
      <c r="H4255" s="245"/>
      <c r="I4255" s="231"/>
      <c r="J4255" s="227"/>
      <c r="K4255" s="228"/>
      <c r="L4255" s="228"/>
      <c r="M4255" s="178"/>
      <c r="N4255" s="133"/>
      <c r="O4255" s="131"/>
      <c r="P4255" s="97"/>
    </row>
    <row r="4256" spans="1:16" s="94" customFormat="1" ht="15.75" hidden="1" x14ac:dyDescent="0.25">
      <c r="A4256" s="276"/>
      <c r="B4256" s="279"/>
      <c r="C4256" s="271"/>
      <c r="D4256" s="179"/>
      <c r="E4256" s="199"/>
      <c r="F4256" s="199"/>
      <c r="G4256" s="168"/>
      <c r="H4256" s="242"/>
      <c r="I4256" s="231"/>
      <c r="J4256" s="227"/>
      <c r="K4256" s="228"/>
      <c r="L4256" s="228"/>
      <c r="M4256" s="178"/>
      <c r="N4256" s="133"/>
      <c r="O4256" s="131"/>
      <c r="P4256" s="93"/>
    </row>
    <row r="4257" spans="1:16" s="94" customFormat="1" ht="15.75" hidden="1" x14ac:dyDescent="0.25">
      <c r="A4257" s="276"/>
      <c r="B4257" s="279"/>
      <c r="C4257" s="268"/>
      <c r="D4257" s="179"/>
      <c r="E4257" s="199"/>
      <c r="F4257" s="199"/>
      <c r="G4257" s="168"/>
      <c r="H4257" s="245"/>
      <c r="I4257" s="231"/>
      <c r="J4257" s="227"/>
      <c r="K4257" s="228"/>
      <c r="L4257" s="228"/>
      <c r="M4257" s="178"/>
      <c r="N4257" s="133"/>
      <c r="O4257" s="131"/>
      <c r="P4257" s="93"/>
    </row>
    <row r="4258" spans="1:16" s="94" customFormat="1" ht="15.75" hidden="1" x14ac:dyDescent="0.25">
      <c r="A4258" s="276"/>
      <c r="B4258" s="279"/>
      <c r="C4258" s="267"/>
      <c r="D4258" s="288"/>
      <c r="E4258" s="288"/>
      <c r="F4258" s="288"/>
      <c r="G4258" s="289"/>
      <c r="H4258" s="197"/>
      <c r="I4258" s="231"/>
      <c r="J4258" s="227"/>
      <c r="K4258" s="224"/>
      <c r="L4258" s="228"/>
      <c r="M4258" s="197"/>
      <c r="N4258" s="133"/>
      <c r="O4258" s="131"/>
      <c r="P4258" s="93"/>
    </row>
    <row r="4259" spans="1:16" s="94" customFormat="1" ht="15.75" hidden="1" x14ac:dyDescent="0.25">
      <c r="A4259" s="276"/>
      <c r="B4259" s="279"/>
      <c r="C4259" s="268"/>
      <c r="D4259" s="179"/>
      <c r="E4259" s="180"/>
      <c r="F4259" s="180"/>
      <c r="G4259" s="168"/>
      <c r="H4259" s="242"/>
      <c r="I4259" s="231"/>
      <c r="J4259" s="227"/>
      <c r="K4259" s="228"/>
      <c r="L4259" s="228"/>
      <c r="M4259" s="178"/>
      <c r="N4259" s="133"/>
      <c r="O4259" s="131"/>
      <c r="P4259" s="93"/>
    </row>
    <row r="4260" spans="1:16" s="94" customFormat="1" ht="15.75" hidden="1" x14ac:dyDescent="0.25">
      <c r="A4260" s="276"/>
      <c r="B4260" s="279"/>
      <c r="C4260" s="198"/>
      <c r="D4260" s="283"/>
      <c r="E4260" s="283"/>
      <c r="F4260" s="283"/>
      <c r="G4260" s="284"/>
      <c r="H4260" s="197"/>
      <c r="I4260" s="231"/>
      <c r="J4260" s="197"/>
      <c r="K4260" s="224"/>
      <c r="L4260" s="228"/>
      <c r="M4260" s="197"/>
      <c r="N4260" s="133"/>
      <c r="O4260" s="131"/>
      <c r="P4260" s="93"/>
    </row>
    <row r="4261" spans="1:16" s="94" customFormat="1" ht="15.75" hidden="1" x14ac:dyDescent="0.25">
      <c r="A4261" s="276"/>
      <c r="B4261" s="279"/>
      <c r="C4261" s="198"/>
      <c r="D4261" s="166"/>
      <c r="E4261" s="96"/>
      <c r="F4261" s="96"/>
      <c r="G4261" s="161"/>
      <c r="H4261" s="197"/>
      <c r="I4261" s="231"/>
      <c r="J4261" s="197"/>
      <c r="K4261" s="224"/>
      <c r="L4261" s="228"/>
      <c r="M4261" s="197"/>
      <c r="N4261" s="133"/>
      <c r="O4261" s="131"/>
      <c r="P4261" s="93"/>
    </row>
    <row r="4262" spans="1:16" s="94" customFormat="1" ht="15.75" hidden="1" x14ac:dyDescent="0.25">
      <c r="A4262" s="276"/>
      <c r="B4262" s="279"/>
      <c r="C4262" s="198"/>
      <c r="D4262" s="288"/>
      <c r="E4262" s="288"/>
      <c r="F4262" s="288"/>
      <c r="G4262" s="289"/>
      <c r="H4262" s="168"/>
      <c r="I4262" s="231"/>
      <c r="J4262" s="168"/>
      <c r="K4262" s="239"/>
      <c r="L4262" s="228"/>
      <c r="M4262" s="197"/>
      <c r="N4262" s="133"/>
      <c r="O4262" s="131"/>
      <c r="P4262" s="93"/>
    </row>
    <row r="4263" spans="1:16" s="94" customFormat="1" ht="15.75" hidden="1" x14ac:dyDescent="0.25">
      <c r="A4263" s="276"/>
      <c r="B4263" s="279"/>
      <c r="C4263" s="269"/>
      <c r="D4263" s="166"/>
      <c r="E4263" s="96"/>
      <c r="F4263" s="96"/>
      <c r="G4263" s="168"/>
      <c r="H4263" s="242"/>
      <c r="I4263" s="231"/>
      <c r="J4263" s="227"/>
      <c r="K4263" s="228"/>
      <c r="L4263" s="228"/>
      <c r="M4263" s="178"/>
      <c r="N4263" s="133"/>
      <c r="O4263" s="131"/>
      <c r="P4263" s="93"/>
    </row>
    <row r="4264" spans="1:16" s="94" customFormat="1" ht="15.75" hidden="1" x14ac:dyDescent="0.25">
      <c r="A4264" s="276"/>
      <c r="B4264" s="279"/>
      <c r="C4264" s="269"/>
      <c r="D4264" s="166"/>
      <c r="E4264" s="96"/>
      <c r="F4264" s="96"/>
      <c r="G4264" s="168"/>
      <c r="H4264" s="242"/>
      <c r="I4264" s="231"/>
      <c r="J4264" s="227"/>
      <c r="K4264" s="228"/>
      <c r="L4264" s="228"/>
      <c r="M4264" s="178"/>
      <c r="N4264" s="133"/>
      <c r="O4264" s="131"/>
      <c r="P4264" s="93"/>
    </row>
    <row r="4265" spans="1:16" s="94" customFormat="1" ht="15.75" hidden="1" x14ac:dyDescent="0.25">
      <c r="A4265" s="276"/>
      <c r="B4265" s="279"/>
      <c r="C4265" s="198"/>
      <c r="D4265" s="166"/>
      <c r="E4265" s="96"/>
      <c r="F4265" s="96"/>
      <c r="G4265" s="168"/>
      <c r="H4265" s="242"/>
      <c r="I4265" s="231"/>
      <c r="J4265" s="227"/>
      <c r="K4265" s="228"/>
      <c r="L4265" s="228"/>
      <c r="M4265" s="178"/>
      <c r="N4265" s="133"/>
      <c r="O4265" s="131"/>
      <c r="P4265" s="93"/>
    </row>
    <row r="4266" spans="1:16" s="94" customFormat="1" ht="15.75" hidden="1" x14ac:dyDescent="0.25">
      <c r="A4266" s="276"/>
      <c r="B4266" s="279"/>
      <c r="C4266" s="269"/>
      <c r="D4266" s="166"/>
      <c r="E4266" s="96"/>
      <c r="F4266" s="96"/>
      <c r="G4266" s="168"/>
      <c r="H4266" s="242"/>
      <c r="I4266" s="231"/>
      <c r="J4266" s="227"/>
      <c r="K4266" s="228"/>
      <c r="L4266" s="228"/>
      <c r="M4266" s="178"/>
      <c r="N4266" s="133"/>
      <c r="O4266" s="131"/>
      <c r="P4266" s="93"/>
    </row>
    <row r="4267" spans="1:16" s="94" customFormat="1" ht="15.75" hidden="1" x14ac:dyDescent="0.25">
      <c r="A4267" s="276"/>
      <c r="B4267" s="279"/>
      <c r="C4267" s="269"/>
      <c r="D4267" s="166"/>
      <c r="E4267" s="96"/>
      <c r="F4267" s="96"/>
      <c r="G4267" s="168"/>
      <c r="H4267" s="242"/>
      <c r="I4267" s="231"/>
      <c r="J4267" s="227"/>
      <c r="K4267" s="228"/>
      <c r="L4267" s="228"/>
      <c r="M4267" s="178"/>
      <c r="N4267" s="133"/>
      <c r="O4267" s="131"/>
      <c r="P4267" s="93"/>
    </row>
    <row r="4268" spans="1:16" s="94" customFormat="1" ht="15.75" hidden="1" x14ac:dyDescent="0.25">
      <c r="A4268" s="276"/>
      <c r="B4268" s="279"/>
      <c r="C4268" s="269"/>
      <c r="D4268" s="166"/>
      <c r="E4268" s="96"/>
      <c r="F4268" s="96"/>
      <c r="G4268" s="168"/>
      <c r="H4268" s="242"/>
      <c r="I4268" s="231"/>
      <c r="J4268" s="227"/>
      <c r="K4268" s="228"/>
      <c r="L4268" s="228"/>
      <c r="M4268" s="178"/>
      <c r="N4268" s="133"/>
      <c r="O4268" s="131"/>
      <c r="P4268" s="93"/>
    </row>
    <row r="4269" spans="1:16" s="94" customFormat="1" ht="15.75" hidden="1" x14ac:dyDescent="0.25">
      <c r="A4269" s="276"/>
      <c r="B4269" s="279"/>
      <c r="C4269" s="269"/>
      <c r="D4269" s="166"/>
      <c r="E4269" s="96"/>
      <c r="F4269" s="96"/>
      <c r="G4269" s="168"/>
      <c r="H4269" s="242"/>
      <c r="I4269" s="231"/>
      <c r="J4269" s="227"/>
      <c r="K4269" s="228"/>
      <c r="L4269" s="228"/>
      <c r="M4269" s="178"/>
      <c r="N4269" s="133"/>
      <c r="O4269" s="131"/>
      <c r="P4269" s="93"/>
    </row>
    <row r="4270" spans="1:16" s="94" customFormat="1" ht="15.75" hidden="1" x14ac:dyDescent="0.25">
      <c r="A4270" s="276"/>
      <c r="B4270" s="279"/>
      <c r="C4270" s="269"/>
      <c r="D4270" s="166"/>
      <c r="E4270" s="96"/>
      <c r="F4270" s="96"/>
      <c r="G4270" s="168"/>
      <c r="H4270" s="242"/>
      <c r="I4270" s="231"/>
      <c r="J4270" s="227"/>
      <c r="K4270" s="228"/>
      <c r="L4270" s="228"/>
      <c r="M4270" s="178"/>
      <c r="N4270" s="133"/>
      <c r="O4270" s="131"/>
      <c r="P4270" s="93"/>
    </row>
    <row r="4271" spans="1:16" s="94" customFormat="1" ht="15.75" hidden="1" x14ac:dyDescent="0.25">
      <c r="A4271" s="276"/>
      <c r="B4271" s="279"/>
      <c r="C4271" s="269"/>
      <c r="D4271" s="166"/>
      <c r="E4271" s="96"/>
      <c r="F4271" s="96"/>
      <c r="G4271" s="168"/>
      <c r="H4271" s="242"/>
      <c r="I4271" s="231"/>
      <c r="J4271" s="227"/>
      <c r="K4271" s="228"/>
      <c r="L4271" s="228"/>
      <c r="M4271" s="178"/>
      <c r="N4271" s="133"/>
      <c r="O4271" s="131"/>
      <c r="P4271" s="93"/>
    </row>
    <row r="4272" spans="1:16" s="94" customFormat="1" ht="15.75" hidden="1" x14ac:dyDescent="0.25">
      <c r="A4272" s="276"/>
      <c r="B4272" s="279"/>
      <c r="C4272" s="269"/>
      <c r="D4272" s="166"/>
      <c r="E4272" s="96"/>
      <c r="F4272" s="96"/>
      <c r="G4272" s="168"/>
      <c r="H4272" s="242"/>
      <c r="I4272" s="231"/>
      <c r="J4272" s="227"/>
      <c r="K4272" s="228"/>
      <c r="L4272" s="228"/>
      <c r="M4272" s="178"/>
      <c r="N4272" s="133"/>
      <c r="O4272" s="131"/>
      <c r="P4272" s="93"/>
    </row>
    <row r="4273" spans="1:16" s="94" customFormat="1" ht="15.75" hidden="1" x14ac:dyDescent="0.25">
      <c r="A4273" s="276"/>
      <c r="B4273" s="279"/>
      <c r="C4273" s="269"/>
      <c r="D4273" s="166"/>
      <c r="E4273" s="96"/>
      <c r="F4273" s="96"/>
      <c r="G4273" s="168"/>
      <c r="H4273" s="242"/>
      <c r="I4273" s="231"/>
      <c r="J4273" s="227"/>
      <c r="K4273" s="228"/>
      <c r="L4273" s="228"/>
      <c r="M4273" s="178"/>
      <c r="N4273" s="133"/>
      <c r="O4273" s="131"/>
      <c r="P4273" s="93"/>
    </row>
    <row r="4274" spans="1:16" s="94" customFormat="1" ht="15.75" hidden="1" x14ac:dyDescent="0.25">
      <c r="A4274" s="276"/>
      <c r="B4274" s="279"/>
      <c r="C4274" s="241"/>
      <c r="D4274" s="166"/>
      <c r="E4274" s="96"/>
      <c r="F4274" s="96"/>
      <c r="G4274" s="168"/>
      <c r="H4274" s="242"/>
      <c r="I4274" s="231"/>
      <c r="J4274" s="227"/>
      <c r="K4274" s="228"/>
      <c r="L4274" s="228"/>
      <c r="M4274" s="178"/>
      <c r="N4274" s="133"/>
      <c r="O4274" s="131"/>
      <c r="P4274" s="93"/>
    </row>
    <row r="4275" spans="1:16" s="94" customFormat="1" ht="15.75" hidden="1" x14ac:dyDescent="0.25">
      <c r="A4275" s="276"/>
      <c r="B4275" s="279"/>
      <c r="C4275" s="267"/>
      <c r="D4275" s="166"/>
      <c r="E4275" s="96"/>
      <c r="F4275" s="96"/>
      <c r="G4275" s="168"/>
      <c r="H4275" s="245"/>
      <c r="I4275" s="231"/>
      <c r="J4275" s="227"/>
      <c r="K4275" s="228"/>
      <c r="L4275" s="228"/>
      <c r="M4275" s="178"/>
      <c r="N4275" s="133"/>
      <c r="O4275" s="131"/>
      <c r="P4275" s="93"/>
    </row>
    <row r="4276" spans="1:16" s="94" customFormat="1" ht="15.75" hidden="1" x14ac:dyDescent="0.25">
      <c r="A4276" s="276"/>
      <c r="B4276" s="279"/>
      <c r="C4276" s="271"/>
      <c r="D4276" s="166"/>
      <c r="E4276" s="96"/>
      <c r="F4276" s="96"/>
      <c r="G4276" s="168"/>
      <c r="H4276" s="242"/>
      <c r="I4276" s="231"/>
      <c r="J4276" s="227"/>
      <c r="K4276" s="228"/>
      <c r="L4276" s="228"/>
      <c r="M4276" s="178"/>
      <c r="N4276" s="133"/>
      <c r="O4276" s="131"/>
      <c r="P4276" s="93"/>
    </row>
    <row r="4277" spans="1:16" s="94" customFormat="1" ht="15.75" hidden="1" x14ac:dyDescent="0.25">
      <c r="A4277" s="276"/>
      <c r="B4277" s="279"/>
      <c r="C4277" s="268"/>
      <c r="D4277" s="166"/>
      <c r="E4277" s="96"/>
      <c r="F4277" s="96"/>
      <c r="G4277" s="168"/>
      <c r="H4277" s="246"/>
      <c r="I4277" s="231"/>
      <c r="J4277" s="227"/>
      <c r="K4277" s="228"/>
      <c r="L4277" s="228"/>
      <c r="M4277" s="178"/>
      <c r="N4277" s="133"/>
      <c r="O4277" s="131"/>
      <c r="P4277" s="93"/>
    </row>
    <row r="4278" spans="1:16" s="94" customFormat="1" ht="15.75" hidden="1" x14ac:dyDescent="0.25">
      <c r="A4278" s="276"/>
      <c r="B4278" s="279"/>
      <c r="C4278" s="243"/>
      <c r="D4278" s="166"/>
      <c r="E4278" s="96"/>
      <c r="F4278" s="96"/>
      <c r="G4278" s="168"/>
      <c r="H4278" s="242"/>
      <c r="I4278" s="231"/>
      <c r="J4278" s="227"/>
      <c r="K4278" s="228"/>
      <c r="L4278" s="228"/>
      <c r="M4278" s="178"/>
      <c r="N4278" s="133"/>
      <c r="O4278" s="131"/>
      <c r="P4278" s="93"/>
    </row>
    <row r="4279" spans="1:16" s="94" customFormat="1" ht="15.75" hidden="1" x14ac:dyDescent="0.25">
      <c r="A4279" s="276"/>
      <c r="B4279" s="279"/>
      <c r="C4279" s="269"/>
      <c r="D4279" s="166"/>
      <c r="E4279" s="96"/>
      <c r="F4279" s="96"/>
      <c r="G4279" s="168"/>
      <c r="H4279" s="242"/>
      <c r="I4279" s="231"/>
      <c r="J4279" s="227"/>
      <c r="K4279" s="228"/>
      <c r="L4279" s="228"/>
      <c r="M4279" s="178"/>
      <c r="N4279" s="133"/>
      <c r="O4279" s="131"/>
      <c r="P4279" s="93"/>
    </row>
    <row r="4280" spans="1:16" s="94" customFormat="1" ht="15.75" hidden="1" x14ac:dyDescent="0.25">
      <c r="A4280" s="276"/>
      <c r="B4280" s="279"/>
      <c r="C4280" s="269"/>
      <c r="D4280" s="166"/>
      <c r="E4280" s="96"/>
      <c r="F4280" s="96"/>
      <c r="G4280" s="168"/>
      <c r="H4280" s="242"/>
      <c r="I4280" s="231"/>
      <c r="J4280" s="227"/>
      <c r="K4280" s="228"/>
      <c r="L4280" s="228"/>
      <c r="M4280" s="178"/>
      <c r="N4280" s="133"/>
      <c r="O4280" s="131"/>
      <c r="P4280" s="93"/>
    </row>
    <row r="4281" spans="1:16" s="94" customFormat="1" ht="15.75" hidden="1" x14ac:dyDescent="0.25">
      <c r="A4281" s="276"/>
      <c r="B4281" s="279"/>
      <c r="C4281" s="269"/>
      <c r="D4281" s="166"/>
      <c r="E4281" s="96"/>
      <c r="F4281" s="96"/>
      <c r="G4281" s="168"/>
      <c r="H4281" s="242"/>
      <c r="I4281" s="231"/>
      <c r="J4281" s="227"/>
      <c r="K4281" s="228"/>
      <c r="L4281" s="228"/>
      <c r="M4281" s="178"/>
      <c r="N4281" s="133"/>
      <c r="O4281" s="131"/>
      <c r="P4281" s="93"/>
    </row>
    <row r="4282" spans="1:16" s="94" customFormat="1" ht="15.75" hidden="1" x14ac:dyDescent="0.25">
      <c r="A4282" s="276"/>
      <c r="B4282" s="279"/>
      <c r="C4282" s="269"/>
      <c r="D4282" s="166"/>
      <c r="E4282" s="96"/>
      <c r="F4282" s="96"/>
      <c r="G4282" s="168"/>
      <c r="H4282" s="242"/>
      <c r="I4282" s="231"/>
      <c r="J4282" s="227"/>
      <c r="K4282" s="228"/>
      <c r="L4282" s="228"/>
      <c r="M4282" s="178"/>
      <c r="N4282" s="133"/>
      <c r="O4282" s="131"/>
      <c r="P4282" s="93"/>
    </row>
    <row r="4283" spans="1:16" s="94" customFormat="1" ht="15.75" hidden="1" x14ac:dyDescent="0.25">
      <c r="A4283" s="276"/>
      <c r="B4283" s="279"/>
      <c r="C4283" s="269"/>
      <c r="D4283" s="166"/>
      <c r="E4283" s="96"/>
      <c r="F4283" s="96"/>
      <c r="G4283" s="168"/>
      <c r="H4283" s="242"/>
      <c r="I4283" s="231"/>
      <c r="J4283" s="227"/>
      <c r="K4283" s="228"/>
      <c r="L4283" s="228"/>
      <c r="M4283" s="178"/>
      <c r="N4283" s="133"/>
      <c r="O4283" s="131"/>
      <c r="P4283" s="93"/>
    </row>
    <row r="4284" spans="1:16" s="94" customFormat="1" ht="15.75" hidden="1" x14ac:dyDescent="0.25">
      <c r="A4284" s="276"/>
      <c r="B4284" s="279"/>
      <c r="C4284" s="269"/>
      <c r="D4284" s="166"/>
      <c r="E4284" s="96"/>
      <c r="F4284" s="96"/>
      <c r="G4284" s="168"/>
      <c r="H4284" s="242"/>
      <c r="I4284" s="231"/>
      <c r="J4284" s="227"/>
      <c r="K4284" s="228"/>
      <c r="L4284" s="228"/>
      <c r="M4284" s="178"/>
      <c r="N4284" s="133"/>
      <c r="O4284" s="131"/>
      <c r="P4284" s="93"/>
    </row>
    <row r="4285" spans="1:16" s="94" customFormat="1" ht="15.75" hidden="1" x14ac:dyDescent="0.25">
      <c r="A4285" s="276"/>
      <c r="B4285" s="279"/>
      <c r="C4285" s="269"/>
      <c r="D4285" s="166"/>
      <c r="E4285" s="96"/>
      <c r="F4285" s="96"/>
      <c r="G4285" s="168"/>
      <c r="H4285" s="242"/>
      <c r="I4285" s="231"/>
      <c r="J4285" s="227"/>
      <c r="K4285" s="228"/>
      <c r="L4285" s="228"/>
      <c r="M4285" s="178"/>
      <c r="N4285" s="133"/>
      <c r="O4285" s="131"/>
      <c r="P4285" s="93"/>
    </row>
    <row r="4286" spans="1:16" s="94" customFormat="1" ht="15.75" hidden="1" x14ac:dyDescent="0.25">
      <c r="A4286" s="276"/>
      <c r="B4286" s="279"/>
      <c r="C4286" s="269"/>
      <c r="D4286" s="166"/>
      <c r="E4286" s="96"/>
      <c r="F4286" s="96"/>
      <c r="G4286" s="168"/>
      <c r="H4286" s="242"/>
      <c r="I4286" s="231"/>
      <c r="J4286" s="227"/>
      <c r="K4286" s="228"/>
      <c r="L4286" s="228"/>
      <c r="M4286" s="178"/>
      <c r="N4286" s="133"/>
      <c r="O4286" s="131"/>
      <c r="P4286" s="93"/>
    </row>
    <row r="4287" spans="1:16" s="94" customFormat="1" ht="15.75" hidden="1" x14ac:dyDescent="0.25">
      <c r="A4287" s="276"/>
      <c r="B4287" s="279"/>
      <c r="C4287" s="269"/>
      <c r="D4287" s="166"/>
      <c r="E4287" s="96"/>
      <c r="F4287" s="96"/>
      <c r="G4287" s="168"/>
      <c r="H4287" s="242"/>
      <c r="I4287" s="231"/>
      <c r="J4287" s="227"/>
      <c r="K4287" s="228"/>
      <c r="L4287" s="228"/>
      <c r="M4287" s="178"/>
      <c r="N4287" s="133"/>
      <c r="O4287" s="131"/>
      <c r="P4287" s="93"/>
    </row>
    <row r="4288" spans="1:16" s="94" customFormat="1" ht="15.75" hidden="1" x14ac:dyDescent="0.25">
      <c r="A4288" s="276"/>
      <c r="B4288" s="279"/>
      <c r="C4288" s="269"/>
      <c r="D4288" s="166"/>
      <c r="E4288" s="96"/>
      <c r="F4288" s="96"/>
      <c r="G4288" s="168"/>
      <c r="H4288" s="242"/>
      <c r="I4288" s="231"/>
      <c r="J4288" s="227"/>
      <c r="K4288" s="228"/>
      <c r="L4288" s="228"/>
      <c r="M4288" s="178"/>
      <c r="N4288" s="133"/>
      <c r="O4288" s="131"/>
      <c r="P4288" s="93"/>
    </row>
    <row r="4289" spans="1:16" s="94" customFormat="1" ht="15.75" hidden="1" x14ac:dyDescent="0.25">
      <c r="A4289" s="276"/>
      <c r="B4289" s="279"/>
      <c r="C4289" s="241"/>
      <c r="D4289" s="166"/>
      <c r="E4289" s="96"/>
      <c r="F4289" s="96"/>
      <c r="G4289" s="168"/>
      <c r="H4289" s="242"/>
      <c r="I4289" s="231"/>
      <c r="J4289" s="227"/>
      <c r="K4289" s="228"/>
      <c r="L4289" s="228"/>
      <c r="M4289" s="178"/>
      <c r="N4289" s="133"/>
      <c r="O4289" s="132"/>
      <c r="P4289" s="93"/>
    </row>
    <row r="4290" spans="1:16" s="94" customFormat="1" ht="15.75" hidden="1" x14ac:dyDescent="0.25">
      <c r="A4290" s="276"/>
      <c r="B4290" s="279"/>
      <c r="C4290" s="241"/>
      <c r="D4290" s="166"/>
      <c r="E4290" s="96"/>
      <c r="F4290" s="96"/>
      <c r="G4290" s="168"/>
      <c r="H4290" s="242"/>
      <c r="I4290" s="231"/>
      <c r="J4290" s="227"/>
      <c r="K4290" s="228"/>
      <c r="L4290" s="228"/>
      <c r="M4290" s="178"/>
      <c r="N4290" s="133"/>
      <c r="O4290" s="131"/>
      <c r="P4290" s="93"/>
    </row>
    <row r="4291" spans="1:16" s="94" customFormat="1" ht="15.75" hidden="1" x14ac:dyDescent="0.25">
      <c r="A4291" s="276"/>
      <c r="B4291" s="279"/>
      <c r="C4291" s="241"/>
      <c r="D4291" s="166"/>
      <c r="E4291" s="166"/>
      <c r="F4291" s="166"/>
      <c r="G4291" s="168"/>
      <c r="H4291" s="242"/>
      <c r="I4291" s="231"/>
      <c r="J4291" s="227"/>
      <c r="K4291" s="228"/>
      <c r="L4291" s="228"/>
      <c r="M4291" s="178"/>
      <c r="N4291" s="133"/>
      <c r="O4291" s="131"/>
      <c r="P4291" s="93"/>
    </row>
    <row r="4292" spans="1:16" s="94" customFormat="1" ht="15.75" hidden="1" x14ac:dyDescent="0.25">
      <c r="A4292" s="277"/>
      <c r="B4292" s="280"/>
      <c r="C4292" s="249"/>
      <c r="D4292" s="166"/>
      <c r="E4292" s="96"/>
      <c r="F4292" s="96"/>
      <c r="G4292" s="168"/>
      <c r="H4292" s="242"/>
      <c r="I4292" s="231"/>
      <c r="J4292" s="227"/>
      <c r="K4292" s="228"/>
      <c r="L4292" s="228"/>
      <c r="M4292" s="178"/>
      <c r="N4292" s="133"/>
      <c r="O4292" s="131"/>
      <c r="P4292" s="93"/>
    </row>
    <row r="4293" spans="1:16" s="94" customFormat="1" hidden="1" x14ac:dyDescent="0.25">
      <c r="A4293" s="275"/>
      <c r="B4293" s="278"/>
      <c r="C4293" s="167"/>
      <c r="D4293" s="281"/>
      <c r="E4293" s="281"/>
      <c r="F4293" s="281"/>
      <c r="G4293" s="282"/>
      <c r="H4293" s="197"/>
      <c r="I4293" s="197"/>
      <c r="J4293" s="197"/>
      <c r="K4293" s="224"/>
      <c r="L4293" s="224"/>
      <c r="M4293" s="197"/>
      <c r="N4293" s="133"/>
      <c r="O4293" s="131"/>
      <c r="P4293" s="93"/>
    </row>
    <row r="4294" spans="1:16" s="94" customFormat="1" hidden="1" x14ac:dyDescent="0.25">
      <c r="A4294" s="276"/>
      <c r="B4294" s="279"/>
      <c r="C4294" s="167"/>
      <c r="D4294" s="283"/>
      <c r="E4294" s="283"/>
      <c r="F4294" s="283"/>
      <c r="G4294" s="284"/>
      <c r="H4294" s="197"/>
      <c r="I4294" s="197"/>
      <c r="J4294" s="197"/>
      <c r="K4294" s="224"/>
      <c r="L4294" s="224"/>
      <c r="M4294" s="178"/>
      <c r="N4294" s="133"/>
      <c r="O4294" s="131"/>
      <c r="P4294" s="93"/>
    </row>
    <row r="4295" spans="1:16" s="94" customFormat="1" ht="15.75" hidden="1" x14ac:dyDescent="0.25">
      <c r="A4295" s="276"/>
      <c r="B4295" s="279"/>
      <c r="C4295" s="167"/>
      <c r="D4295" s="179"/>
      <c r="E4295" s="180"/>
      <c r="F4295" s="180"/>
      <c r="G4295" s="168"/>
      <c r="H4295" s="227"/>
      <c r="I4295" s="227"/>
      <c r="J4295" s="227"/>
      <c r="K4295" s="228"/>
      <c r="L4295" s="228"/>
      <c r="M4295" s="178"/>
      <c r="N4295" s="133"/>
      <c r="O4295" s="131"/>
      <c r="P4295" s="93"/>
    </row>
    <row r="4296" spans="1:16" s="92" customFormat="1" ht="15.75" hidden="1" x14ac:dyDescent="0.25">
      <c r="A4296" s="276"/>
      <c r="B4296" s="279"/>
      <c r="C4296" s="170"/>
      <c r="D4296" s="185"/>
      <c r="E4296" s="186"/>
      <c r="F4296" s="186"/>
      <c r="G4296" s="188"/>
      <c r="H4296" s="227"/>
      <c r="I4296" s="229"/>
      <c r="J4296" s="229"/>
      <c r="K4296" s="230"/>
      <c r="L4296" s="230"/>
      <c r="M4296" s="192"/>
      <c r="N4296" s="139"/>
      <c r="O4296" s="132"/>
      <c r="P4296" s="91"/>
    </row>
    <row r="4297" spans="1:16" s="94" customFormat="1" ht="15.75" hidden="1" x14ac:dyDescent="0.25">
      <c r="A4297" s="276"/>
      <c r="B4297" s="279"/>
      <c r="C4297" s="167"/>
      <c r="D4297" s="179"/>
      <c r="E4297" s="180"/>
      <c r="F4297" s="180"/>
      <c r="G4297" s="168"/>
      <c r="H4297" s="197"/>
      <c r="I4297" s="231"/>
      <c r="J4297" s="197"/>
      <c r="K4297" s="224"/>
      <c r="L4297" s="228"/>
      <c r="M4297" s="178"/>
      <c r="N4297" s="133"/>
      <c r="O4297" s="131"/>
      <c r="P4297" s="93"/>
    </row>
    <row r="4298" spans="1:16" s="92" customFormat="1" ht="15.75" hidden="1" x14ac:dyDescent="0.25">
      <c r="A4298" s="276"/>
      <c r="B4298" s="279"/>
      <c r="C4298" s="170"/>
      <c r="D4298" s="185"/>
      <c r="E4298" s="186"/>
      <c r="F4298" s="186"/>
      <c r="G4298" s="188"/>
      <c r="H4298" s="197"/>
      <c r="I4298" s="232"/>
      <c r="J4298" s="175"/>
      <c r="K4298" s="233"/>
      <c r="L4298" s="230"/>
      <c r="M4298" s="192"/>
      <c r="N4298" s="139"/>
      <c r="O4298" s="132"/>
      <c r="P4298" s="91"/>
    </row>
    <row r="4299" spans="1:16" s="94" customFormat="1" ht="15.75" hidden="1" x14ac:dyDescent="0.25">
      <c r="A4299" s="276"/>
      <c r="B4299" s="279"/>
      <c r="C4299" s="167"/>
      <c r="D4299" s="285"/>
      <c r="E4299" s="285"/>
      <c r="F4299" s="285"/>
      <c r="G4299" s="284"/>
      <c r="H4299" s="197"/>
      <c r="I4299" s="231"/>
      <c r="J4299" s="231"/>
      <c r="K4299" s="224"/>
      <c r="L4299" s="228"/>
      <c r="M4299" s="178"/>
      <c r="N4299" s="133"/>
      <c r="O4299" s="131"/>
      <c r="P4299" s="93"/>
    </row>
    <row r="4300" spans="1:16" s="94" customFormat="1" ht="15.75" hidden="1" x14ac:dyDescent="0.25">
      <c r="A4300" s="276"/>
      <c r="B4300" s="279"/>
      <c r="C4300" s="272"/>
      <c r="D4300" s="166"/>
      <c r="E4300" s="193"/>
      <c r="F4300" s="193"/>
      <c r="G4300" s="168"/>
      <c r="H4300" s="197"/>
      <c r="I4300" s="231"/>
      <c r="J4300" s="227"/>
      <c r="K4300" s="228"/>
      <c r="L4300" s="228"/>
      <c r="M4300" s="178"/>
      <c r="N4300" s="133"/>
      <c r="O4300" s="131"/>
      <c r="P4300" s="93"/>
    </row>
    <row r="4301" spans="1:16" s="94" customFormat="1" ht="15.75" hidden="1" x14ac:dyDescent="0.25">
      <c r="A4301" s="276"/>
      <c r="B4301" s="279"/>
      <c r="C4301" s="273"/>
      <c r="D4301" s="166"/>
      <c r="E4301" s="193"/>
      <c r="F4301" s="193"/>
      <c r="G4301" s="168"/>
      <c r="H4301" s="197"/>
      <c r="I4301" s="231"/>
      <c r="J4301" s="227"/>
      <c r="K4301" s="228"/>
      <c r="L4301" s="228"/>
      <c r="M4301" s="178"/>
      <c r="N4301" s="133"/>
      <c r="O4301" s="131"/>
      <c r="P4301" s="93"/>
    </row>
    <row r="4302" spans="1:16" s="94" customFormat="1" ht="15.75" hidden="1" x14ac:dyDescent="0.25">
      <c r="A4302" s="276"/>
      <c r="B4302" s="279"/>
      <c r="C4302" s="273"/>
      <c r="D4302" s="166"/>
      <c r="E4302" s="193"/>
      <c r="F4302" s="193"/>
      <c r="G4302" s="168"/>
      <c r="H4302" s="197"/>
      <c r="I4302" s="231"/>
      <c r="J4302" s="227"/>
      <c r="K4302" s="228"/>
      <c r="L4302" s="228"/>
      <c r="M4302" s="178"/>
      <c r="N4302" s="133"/>
      <c r="O4302" s="131"/>
      <c r="P4302" s="93"/>
    </row>
    <row r="4303" spans="1:16" s="94" customFormat="1" ht="15.75" hidden="1" x14ac:dyDescent="0.25">
      <c r="A4303" s="276"/>
      <c r="B4303" s="279"/>
      <c r="C4303" s="273"/>
      <c r="D4303" s="166"/>
      <c r="E4303" s="193"/>
      <c r="F4303" s="193"/>
      <c r="G4303" s="168"/>
      <c r="H4303" s="197"/>
      <c r="I4303" s="231"/>
      <c r="J4303" s="227"/>
      <c r="K4303" s="228"/>
      <c r="L4303" s="228"/>
      <c r="M4303" s="178"/>
      <c r="N4303" s="133"/>
      <c r="O4303" s="131"/>
      <c r="P4303" s="93"/>
    </row>
    <row r="4304" spans="1:16" s="94" customFormat="1" ht="15.75" hidden="1" x14ac:dyDescent="0.25">
      <c r="A4304" s="276"/>
      <c r="B4304" s="279"/>
      <c r="C4304" s="167"/>
      <c r="D4304" s="166"/>
      <c r="E4304" s="193"/>
      <c r="F4304" s="193"/>
      <c r="G4304" s="168"/>
      <c r="H4304" s="197"/>
      <c r="I4304" s="231"/>
      <c r="J4304" s="227"/>
      <c r="K4304" s="228"/>
      <c r="L4304" s="228"/>
      <c r="M4304" s="178"/>
      <c r="N4304" s="133"/>
      <c r="O4304" s="131"/>
      <c r="P4304" s="93"/>
    </row>
    <row r="4305" spans="1:16" s="94" customFormat="1" ht="15.75" hidden="1" x14ac:dyDescent="0.25">
      <c r="A4305" s="276"/>
      <c r="B4305" s="279"/>
      <c r="C4305" s="272"/>
      <c r="D4305" s="166"/>
      <c r="E4305" s="180"/>
      <c r="F4305" s="193"/>
      <c r="G4305" s="168"/>
      <c r="H4305" s="197"/>
      <c r="I4305" s="231"/>
      <c r="J4305" s="227"/>
      <c r="K4305" s="228"/>
      <c r="L4305" s="228"/>
      <c r="M4305" s="178"/>
      <c r="N4305" s="133"/>
      <c r="O4305" s="131"/>
      <c r="P4305" s="93"/>
    </row>
    <row r="4306" spans="1:16" s="94" customFormat="1" ht="15.75" hidden="1" x14ac:dyDescent="0.25">
      <c r="A4306" s="276"/>
      <c r="B4306" s="279"/>
      <c r="C4306" s="273"/>
      <c r="D4306" s="166"/>
      <c r="E4306" s="180"/>
      <c r="F4306" s="193"/>
      <c r="G4306" s="168"/>
      <c r="H4306" s="236"/>
      <c r="I4306" s="231"/>
      <c r="J4306" s="227"/>
      <c r="K4306" s="228"/>
      <c r="L4306" s="228"/>
      <c r="M4306" s="178"/>
      <c r="N4306" s="133"/>
      <c r="O4306" s="131"/>
      <c r="P4306" s="93"/>
    </row>
    <row r="4307" spans="1:16" s="94" customFormat="1" ht="15.75" hidden="1" x14ac:dyDescent="0.25">
      <c r="A4307" s="276"/>
      <c r="B4307" s="279"/>
      <c r="C4307" s="273"/>
      <c r="D4307" s="166"/>
      <c r="E4307" s="180"/>
      <c r="F4307" s="193"/>
      <c r="G4307" s="168"/>
      <c r="H4307" s="197"/>
      <c r="I4307" s="231"/>
      <c r="J4307" s="227"/>
      <c r="K4307" s="228"/>
      <c r="L4307" s="228"/>
      <c r="M4307" s="178"/>
      <c r="N4307" s="133"/>
      <c r="O4307" s="131"/>
      <c r="P4307" s="93"/>
    </row>
    <row r="4308" spans="1:16" s="94" customFormat="1" ht="15.75" hidden="1" x14ac:dyDescent="0.25">
      <c r="A4308" s="276"/>
      <c r="B4308" s="279"/>
      <c r="C4308" s="274"/>
      <c r="D4308" s="166"/>
      <c r="E4308" s="180"/>
      <c r="F4308" s="193"/>
      <c r="G4308" s="168"/>
      <c r="H4308" s="197"/>
      <c r="I4308" s="231"/>
      <c r="J4308" s="227"/>
      <c r="K4308" s="228"/>
      <c r="L4308" s="228"/>
      <c r="M4308" s="178"/>
      <c r="N4308" s="133"/>
      <c r="O4308" s="131"/>
      <c r="P4308" s="93"/>
    </row>
    <row r="4309" spans="1:16" s="94" customFormat="1" ht="15.75" hidden="1" x14ac:dyDescent="0.25">
      <c r="A4309" s="276"/>
      <c r="B4309" s="279"/>
      <c r="C4309" s="238"/>
      <c r="D4309" s="166"/>
      <c r="E4309" s="180"/>
      <c r="F4309" s="193"/>
      <c r="G4309" s="168"/>
      <c r="H4309" s="197"/>
      <c r="I4309" s="231"/>
      <c r="J4309" s="227"/>
      <c r="K4309" s="228"/>
      <c r="L4309" s="228"/>
      <c r="M4309" s="178"/>
      <c r="N4309" s="133"/>
      <c r="O4309" s="131"/>
      <c r="P4309" s="93"/>
    </row>
    <row r="4310" spans="1:16" s="94" customFormat="1" ht="15.75" hidden="1" x14ac:dyDescent="0.25">
      <c r="A4310" s="276"/>
      <c r="B4310" s="279"/>
      <c r="C4310" s="167"/>
      <c r="D4310" s="283"/>
      <c r="E4310" s="283"/>
      <c r="F4310" s="283"/>
      <c r="G4310" s="284"/>
      <c r="H4310" s="197"/>
      <c r="I4310" s="231"/>
      <c r="J4310" s="197"/>
      <c r="K4310" s="224"/>
      <c r="L4310" s="228"/>
      <c r="M4310" s="197"/>
      <c r="N4310" s="133"/>
      <c r="O4310" s="131"/>
      <c r="P4310" s="93"/>
    </row>
    <row r="4311" spans="1:16" s="94" customFormat="1" ht="15.75" hidden="1" x14ac:dyDescent="0.25">
      <c r="A4311" s="276"/>
      <c r="B4311" s="279"/>
      <c r="C4311" s="167"/>
      <c r="D4311" s="179"/>
      <c r="E4311" s="180"/>
      <c r="F4311" s="180"/>
      <c r="G4311" s="168"/>
      <c r="H4311" s="197"/>
      <c r="I4311" s="231"/>
      <c r="J4311" s="197"/>
      <c r="K4311" s="224"/>
      <c r="L4311" s="228"/>
      <c r="M4311" s="197"/>
      <c r="N4311" s="133"/>
      <c r="O4311" s="131"/>
      <c r="P4311" s="93"/>
    </row>
    <row r="4312" spans="1:16" s="94" customFormat="1" ht="15.75" hidden="1" x14ac:dyDescent="0.25">
      <c r="A4312" s="276"/>
      <c r="B4312" s="279"/>
      <c r="C4312" s="167"/>
      <c r="D4312" s="286"/>
      <c r="E4312" s="286"/>
      <c r="F4312" s="286"/>
      <c r="G4312" s="287"/>
      <c r="H4312" s="197"/>
      <c r="I4312" s="231"/>
      <c r="J4312" s="197"/>
      <c r="K4312" s="224"/>
      <c r="L4312" s="228"/>
      <c r="M4312" s="197"/>
      <c r="N4312" s="133"/>
      <c r="O4312" s="132"/>
      <c r="P4312" s="93"/>
    </row>
    <row r="4313" spans="1:16" s="94" customFormat="1" ht="15.75" hidden="1" x14ac:dyDescent="0.25">
      <c r="A4313" s="276"/>
      <c r="B4313" s="279"/>
      <c r="C4313" s="198"/>
      <c r="D4313" s="286"/>
      <c r="E4313" s="286"/>
      <c r="F4313" s="286"/>
      <c r="G4313" s="287"/>
      <c r="H4313" s="168"/>
      <c r="I4313" s="231"/>
      <c r="J4313" s="168"/>
      <c r="K4313" s="239"/>
      <c r="L4313" s="228"/>
      <c r="M4313" s="197"/>
      <c r="N4313" s="133"/>
      <c r="O4313" s="132"/>
      <c r="P4313" s="93"/>
    </row>
    <row r="4314" spans="1:16" s="94" customFormat="1" ht="15.75" hidden="1" x14ac:dyDescent="0.25">
      <c r="A4314" s="276"/>
      <c r="B4314" s="279"/>
      <c r="C4314" s="198"/>
      <c r="D4314" s="166"/>
      <c r="E4314" s="199"/>
      <c r="F4314" s="199"/>
      <c r="G4314" s="168"/>
      <c r="H4314" s="227"/>
      <c r="I4314" s="231"/>
      <c r="J4314" s="227"/>
      <c r="K4314" s="228"/>
      <c r="L4314" s="228"/>
      <c r="M4314" s="178"/>
      <c r="N4314" s="133"/>
      <c r="O4314" s="131"/>
      <c r="P4314" s="93"/>
    </row>
    <row r="4315" spans="1:16" s="94" customFormat="1" ht="15.75" hidden="1" x14ac:dyDescent="0.25">
      <c r="A4315" s="276"/>
      <c r="B4315" s="279"/>
      <c r="C4315" s="198"/>
      <c r="D4315" s="166"/>
      <c r="E4315" s="199"/>
      <c r="F4315" s="199"/>
      <c r="G4315" s="168"/>
      <c r="H4315" s="240"/>
      <c r="I4315" s="231"/>
      <c r="J4315" s="227"/>
      <c r="K4315" s="228"/>
      <c r="L4315" s="228"/>
      <c r="M4315" s="178"/>
      <c r="N4315" s="133"/>
      <c r="O4315" s="131"/>
      <c r="P4315" s="93"/>
    </row>
    <row r="4316" spans="1:16" s="94" customFormat="1" ht="15.75" hidden="1" x14ac:dyDescent="0.25">
      <c r="A4316" s="276"/>
      <c r="B4316" s="279"/>
      <c r="C4316" s="269"/>
      <c r="D4316" s="166"/>
      <c r="E4316" s="200"/>
      <c r="F4316" s="200"/>
      <c r="G4316" s="168"/>
      <c r="H4316" s="196"/>
      <c r="I4316" s="231"/>
      <c r="J4316" s="227"/>
      <c r="K4316" s="228"/>
      <c r="L4316" s="228"/>
      <c r="M4316" s="178"/>
      <c r="N4316" s="133"/>
      <c r="O4316" s="131"/>
      <c r="P4316" s="93"/>
    </row>
    <row r="4317" spans="1:16" s="94" customFormat="1" ht="15.75" hidden="1" x14ac:dyDescent="0.25">
      <c r="A4317" s="276"/>
      <c r="B4317" s="279"/>
      <c r="C4317" s="269"/>
      <c r="D4317" s="166"/>
      <c r="E4317" s="200"/>
      <c r="F4317" s="200"/>
      <c r="G4317" s="168"/>
      <c r="H4317" s="240"/>
      <c r="I4317" s="231"/>
      <c r="J4317" s="227"/>
      <c r="K4317" s="184"/>
      <c r="L4317" s="228"/>
      <c r="M4317" s="178"/>
      <c r="N4317" s="133"/>
      <c r="O4317" s="131"/>
      <c r="P4317" s="93"/>
    </row>
    <row r="4318" spans="1:16" s="94" customFormat="1" ht="15.75" hidden="1" x14ac:dyDescent="0.25">
      <c r="A4318" s="276"/>
      <c r="B4318" s="279"/>
      <c r="C4318" s="269"/>
      <c r="D4318" s="166"/>
      <c r="E4318" s="200"/>
      <c r="F4318" s="200"/>
      <c r="G4318" s="168"/>
      <c r="H4318" s="240"/>
      <c r="I4318" s="231"/>
      <c r="J4318" s="227"/>
      <c r="K4318" s="228"/>
      <c r="L4318" s="228"/>
      <c r="M4318" s="178"/>
      <c r="N4318" s="133"/>
      <c r="O4318" s="131"/>
      <c r="P4318" s="93"/>
    </row>
    <row r="4319" spans="1:16" s="94" customFormat="1" ht="15.75" hidden="1" x14ac:dyDescent="0.25">
      <c r="A4319" s="276"/>
      <c r="B4319" s="279"/>
      <c r="C4319" s="241"/>
      <c r="D4319" s="166"/>
      <c r="E4319" s="200"/>
      <c r="F4319" s="200"/>
      <c r="G4319" s="168"/>
      <c r="H4319" s="240"/>
      <c r="I4319" s="231"/>
      <c r="J4319" s="227"/>
      <c r="K4319" s="228"/>
      <c r="L4319" s="228"/>
      <c r="M4319" s="178"/>
      <c r="N4319" s="133"/>
      <c r="O4319" s="131"/>
      <c r="P4319" s="93"/>
    </row>
    <row r="4320" spans="1:16" s="94" customFormat="1" ht="15.75" hidden="1" x14ac:dyDescent="0.25">
      <c r="A4320" s="276"/>
      <c r="B4320" s="279"/>
      <c r="C4320" s="267"/>
      <c r="D4320" s="166"/>
      <c r="E4320" s="96"/>
      <c r="F4320" s="96"/>
      <c r="G4320" s="168"/>
      <c r="H4320" s="242"/>
      <c r="I4320" s="231"/>
      <c r="J4320" s="227"/>
      <c r="K4320" s="228"/>
      <c r="L4320" s="228"/>
      <c r="M4320" s="178"/>
      <c r="N4320" s="133"/>
      <c r="O4320" s="131"/>
      <c r="P4320" s="93"/>
    </row>
    <row r="4321" spans="1:16" s="94" customFormat="1" ht="15.75" hidden="1" x14ac:dyDescent="0.25">
      <c r="A4321" s="276"/>
      <c r="B4321" s="279"/>
      <c r="C4321" s="268"/>
      <c r="D4321" s="166"/>
      <c r="E4321" s="96"/>
      <c r="F4321" s="96"/>
      <c r="G4321" s="168"/>
      <c r="H4321" s="242"/>
      <c r="I4321" s="231"/>
      <c r="J4321" s="227"/>
      <c r="K4321" s="228"/>
      <c r="L4321" s="228"/>
      <c r="M4321" s="178"/>
      <c r="N4321" s="133"/>
      <c r="O4321" s="131"/>
      <c r="P4321" s="93"/>
    </row>
    <row r="4322" spans="1:16" s="94" customFormat="1" ht="15.75" hidden="1" x14ac:dyDescent="0.25">
      <c r="A4322" s="276"/>
      <c r="B4322" s="279"/>
      <c r="C4322" s="243"/>
      <c r="D4322" s="166"/>
      <c r="E4322" s="96"/>
      <c r="F4322" s="96"/>
      <c r="G4322" s="168"/>
      <c r="H4322" s="242"/>
      <c r="I4322" s="231"/>
      <c r="J4322" s="227"/>
      <c r="K4322" s="228"/>
      <c r="L4322" s="228"/>
      <c r="M4322" s="178"/>
      <c r="N4322" s="133"/>
      <c r="O4322" s="131"/>
      <c r="P4322" s="93"/>
    </row>
    <row r="4323" spans="1:16" s="94" customFormat="1" ht="15.75" hidden="1" x14ac:dyDescent="0.25">
      <c r="A4323" s="276"/>
      <c r="B4323" s="279"/>
      <c r="C4323" s="198"/>
      <c r="D4323" s="285"/>
      <c r="E4323" s="285"/>
      <c r="F4323" s="285"/>
      <c r="G4323" s="284"/>
      <c r="H4323" s="161"/>
      <c r="I4323" s="231"/>
      <c r="J4323" s="161"/>
      <c r="K4323" s="244"/>
      <c r="L4323" s="228"/>
      <c r="M4323" s="197"/>
      <c r="N4323" s="133"/>
      <c r="O4323" s="132"/>
      <c r="P4323" s="93"/>
    </row>
    <row r="4324" spans="1:16" s="94" customFormat="1" ht="15.75" hidden="1" x14ac:dyDescent="0.25">
      <c r="A4324" s="276"/>
      <c r="B4324" s="279"/>
      <c r="C4324" s="241"/>
      <c r="D4324" s="166"/>
      <c r="E4324" s="193"/>
      <c r="F4324" s="193"/>
      <c r="G4324" s="168"/>
      <c r="H4324" s="240"/>
      <c r="I4324" s="231"/>
      <c r="J4324" s="227"/>
      <c r="K4324" s="228"/>
      <c r="L4324" s="228"/>
      <c r="M4324" s="178"/>
      <c r="N4324" s="133"/>
      <c r="O4324" s="131"/>
      <c r="P4324" s="93"/>
    </row>
    <row r="4325" spans="1:16" s="94" customFormat="1" ht="15.75" hidden="1" x14ac:dyDescent="0.25">
      <c r="A4325" s="276"/>
      <c r="B4325" s="279"/>
      <c r="C4325" s="198"/>
      <c r="D4325" s="166"/>
      <c r="E4325" s="193"/>
      <c r="F4325" s="193"/>
      <c r="G4325" s="168"/>
      <c r="H4325" s="240"/>
      <c r="I4325" s="231"/>
      <c r="J4325" s="227"/>
      <c r="K4325" s="228"/>
      <c r="L4325" s="228"/>
      <c r="M4325" s="178"/>
      <c r="N4325" s="133"/>
      <c r="O4325" s="131"/>
      <c r="P4325" s="93"/>
    </row>
    <row r="4326" spans="1:16" s="94" customFormat="1" ht="15.75" hidden="1" x14ac:dyDescent="0.25">
      <c r="A4326" s="276"/>
      <c r="B4326" s="279"/>
      <c r="C4326" s="198"/>
      <c r="D4326" s="283"/>
      <c r="E4326" s="283"/>
      <c r="F4326" s="283"/>
      <c r="G4326" s="284"/>
      <c r="H4326" s="197"/>
      <c r="I4326" s="231"/>
      <c r="J4326" s="197"/>
      <c r="K4326" s="224"/>
      <c r="L4326" s="228"/>
      <c r="M4326" s="197"/>
      <c r="N4326" s="133"/>
      <c r="O4326" s="131"/>
      <c r="P4326" s="93"/>
    </row>
    <row r="4327" spans="1:16" s="94" customFormat="1" ht="15.75" hidden="1" x14ac:dyDescent="0.25">
      <c r="A4327" s="276"/>
      <c r="B4327" s="279"/>
      <c r="C4327" s="198"/>
      <c r="D4327" s="179"/>
      <c r="E4327" s="180"/>
      <c r="F4327" s="180"/>
      <c r="G4327" s="168"/>
      <c r="H4327" s="197"/>
      <c r="I4327" s="231"/>
      <c r="J4327" s="197"/>
      <c r="K4327" s="224"/>
      <c r="L4327" s="228"/>
      <c r="M4327" s="197"/>
      <c r="N4327" s="133"/>
      <c r="O4327" s="131"/>
      <c r="P4327" s="93"/>
    </row>
    <row r="4328" spans="1:16" s="94" customFormat="1" ht="15.75" hidden="1" x14ac:dyDescent="0.25">
      <c r="A4328" s="276"/>
      <c r="B4328" s="279"/>
      <c r="C4328" s="267"/>
      <c r="D4328" s="288"/>
      <c r="E4328" s="288"/>
      <c r="F4328" s="288"/>
      <c r="G4328" s="289"/>
      <c r="H4328" s="197"/>
      <c r="I4328" s="231"/>
      <c r="J4328" s="197"/>
      <c r="K4328" s="224"/>
      <c r="L4328" s="228"/>
      <c r="M4328" s="197"/>
      <c r="N4328" s="133"/>
      <c r="O4328" s="131"/>
      <c r="P4328" s="93"/>
    </row>
    <row r="4329" spans="1:16" s="94" customFormat="1" ht="15.75" hidden="1" x14ac:dyDescent="0.25">
      <c r="A4329" s="276"/>
      <c r="B4329" s="279"/>
      <c r="C4329" s="271"/>
      <c r="D4329" s="179"/>
      <c r="E4329" s="199"/>
      <c r="F4329" s="199"/>
      <c r="G4329" s="168"/>
      <c r="H4329" s="242"/>
      <c r="I4329" s="231"/>
      <c r="J4329" s="227"/>
      <c r="K4329" s="228"/>
      <c r="L4329" s="228"/>
      <c r="M4329" s="178"/>
      <c r="N4329" s="133"/>
      <c r="O4329" s="131"/>
      <c r="P4329" s="93"/>
    </row>
    <row r="4330" spans="1:16" s="94" customFormat="1" ht="15.75" hidden="1" x14ac:dyDescent="0.25">
      <c r="A4330" s="276"/>
      <c r="B4330" s="279"/>
      <c r="C4330" s="271"/>
      <c r="D4330" s="179"/>
      <c r="E4330" s="199"/>
      <c r="F4330" s="199"/>
      <c r="G4330" s="168"/>
      <c r="H4330" s="245"/>
      <c r="I4330" s="231"/>
      <c r="J4330" s="227"/>
      <c r="K4330" s="228"/>
      <c r="L4330" s="228"/>
      <c r="M4330" s="178"/>
      <c r="N4330" s="133"/>
      <c r="O4330" s="131"/>
      <c r="P4330" s="93"/>
    </row>
    <row r="4331" spans="1:16" s="94" customFormat="1" ht="15.75" hidden="1" x14ac:dyDescent="0.25">
      <c r="A4331" s="276"/>
      <c r="B4331" s="279"/>
      <c r="C4331" s="271"/>
      <c r="D4331" s="179"/>
      <c r="E4331" s="199"/>
      <c r="F4331" s="199"/>
      <c r="G4331" s="168"/>
      <c r="H4331" s="245"/>
      <c r="I4331" s="231"/>
      <c r="J4331" s="227"/>
      <c r="K4331" s="228"/>
      <c r="L4331" s="228"/>
      <c r="M4331" s="178"/>
      <c r="N4331" s="133"/>
      <c r="O4331" s="143"/>
      <c r="P4331" s="93"/>
    </row>
    <row r="4332" spans="1:16" s="98" customFormat="1" ht="15.75" hidden="1" x14ac:dyDescent="0.25">
      <c r="A4332" s="276"/>
      <c r="B4332" s="279"/>
      <c r="C4332" s="271"/>
      <c r="D4332" s="166"/>
      <c r="E4332" s="179"/>
      <c r="F4332" s="179"/>
      <c r="G4332" s="168"/>
      <c r="H4332" s="245"/>
      <c r="I4332" s="231"/>
      <c r="J4332" s="227"/>
      <c r="K4332" s="228"/>
      <c r="L4332" s="228"/>
      <c r="M4332" s="178"/>
      <c r="N4332" s="133"/>
      <c r="O4332" s="131"/>
      <c r="P4332" s="97"/>
    </row>
    <row r="4333" spans="1:16" s="94" customFormat="1" ht="15.75" hidden="1" x14ac:dyDescent="0.25">
      <c r="A4333" s="276"/>
      <c r="B4333" s="279"/>
      <c r="C4333" s="271"/>
      <c r="D4333" s="179"/>
      <c r="E4333" s="199"/>
      <c r="F4333" s="199"/>
      <c r="G4333" s="168"/>
      <c r="H4333" s="242"/>
      <c r="I4333" s="231"/>
      <c r="J4333" s="227"/>
      <c r="K4333" s="228"/>
      <c r="L4333" s="228"/>
      <c r="M4333" s="178"/>
      <c r="N4333" s="133"/>
      <c r="O4333" s="131"/>
      <c r="P4333" s="93"/>
    </row>
    <row r="4334" spans="1:16" s="94" customFormat="1" ht="15.75" hidden="1" x14ac:dyDescent="0.25">
      <c r="A4334" s="276"/>
      <c r="B4334" s="279"/>
      <c r="C4334" s="268"/>
      <c r="D4334" s="179"/>
      <c r="E4334" s="199"/>
      <c r="F4334" s="199"/>
      <c r="G4334" s="168"/>
      <c r="H4334" s="245"/>
      <c r="I4334" s="231"/>
      <c r="J4334" s="227"/>
      <c r="K4334" s="228"/>
      <c r="L4334" s="228"/>
      <c r="M4334" s="178"/>
      <c r="N4334" s="133"/>
      <c r="O4334" s="131"/>
      <c r="P4334" s="93"/>
    </row>
    <row r="4335" spans="1:16" s="94" customFormat="1" ht="15.75" hidden="1" x14ac:dyDescent="0.25">
      <c r="A4335" s="276"/>
      <c r="B4335" s="279"/>
      <c r="C4335" s="267"/>
      <c r="D4335" s="288"/>
      <c r="E4335" s="288"/>
      <c r="F4335" s="288"/>
      <c r="G4335" s="289"/>
      <c r="H4335" s="197"/>
      <c r="I4335" s="231"/>
      <c r="J4335" s="227"/>
      <c r="K4335" s="224"/>
      <c r="L4335" s="228"/>
      <c r="M4335" s="197"/>
      <c r="N4335" s="133"/>
      <c r="O4335" s="131"/>
      <c r="P4335" s="93"/>
    </row>
    <row r="4336" spans="1:16" s="94" customFormat="1" ht="15.75" hidden="1" x14ac:dyDescent="0.25">
      <c r="A4336" s="276"/>
      <c r="B4336" s="279"/>
      <c r="C4336" s="268"/>
      <c r="D4336" s="179"/>
      <c r="E4336" s="180"/>
      <c r="F4336" s="180"/>
      <c r="G4336" s="168"/>
      <c r="H4336" s="242"/>
      <c r="I4336" s="231"/>
      <c r="J4336" s="227"/>
      <c r="K4336" s="228"/>
      <c r="L4336" s="228"/>
      <c r="M4336" s="178"/>
      <c r="N4336" s="133"/>
      <c r="O4336" s="131"/>
      <c r="P4336" s="93"/>
    </row>
    <row r="4337" spans="1:16" s="94" customFormat="1" ht="15.75" hidden="1" x14ac:dyDescent="0.25">
      <c r="A4337" s="276"/>
      <c r="B4337" s="279"/>
      <c r="C4337" s="198"/>
      <c r="D4337" s="283"/>
      <c r="E4337" s="283"/>
      <c r="F4337" s="283"/>
      <c r="G4337" s="284"/>
      <c r="H4337" s="197"/>
      <c r="I4337" s="231"/>
      <c r="J4337" s="197"/>
      <c r="K4337" s="224"/>
      <c r="L4337" s="228"/>
      <c r="M4337" s="197"/>
      <c r="N4337" s="133"/>
      <c r="O4337" s="131"/>
      <c r="P4337" s="93"/>
    </row>
    <row r="4338" spans="1:16" s="94" customFormat="1" ht="15.75" hidden="1" x14ac:dyDescent="0.25">
      <c r="A4338" s="276"/>
      <c r="B4338" s="279"/>
      <c r="C4338" s="198"/>
      <c r="D4338" s="166"/>
      <c r="E4338" s="96"/>
      <c r="F4338" s="96"/>
      <c r="G4338" s="161"/>
      <c r="H4338" s="197"/>
      <c r="I4338" s="231"/>
      <c r="J4338" s="197"/>
      <c r="K4338" s="224"/>
      <c r="L4338" s="228"/>
      <c r="M4338" s="197"/>
      <c r="N4338" s="133"/>
      <c r="O4338" s="131"/>
      <c r="P4338" s="93"/>
    </row>
    <row r="4339" spans="1:16" s="94" customFormat="1" ht="15.75" hidden="1" x14ac:dyDescent="0.25">
      <c r="A4339" s="276"/>
      <c r="B4339" s="279"/>
      <c r="C4339" s="198"/>
      <c r="D4339" s="288"/>
      <c r="E4339" s="288"/>
      <c r="F4339" s="288"/>
      <c r="G4339" s="289"/>
      <c r="H4339" s="168"/>
      <c r="I4339" s="231"/>
      <c r="J4339" s="168"/>
      <c r="K4339" s="239"/>
      <c r="L4339" s="228"/>
      <c r="M4339" s="197"/>
      <c r="N4339" s="133"/>
      <c r="O4339" s="131"/>
      <c r="P4339" s="93"/>
    </row>
    <row r="4340" spans="1:16" s="94" customFormat="1" ht="15.75" hidden="1" x14ac:dyDescent="0.25">
      <c r="A4340" s="276"/>
      <c r="B4340" s="279"/>
      <c r="C4340" s="269"/>
      <c r="D4340" s="166"/>
      <c r="E4340" s="96"/>
      <c r="F4340" s="96"/>
      <c r="G4340" s="168"/>
      <c r="H4340" s="242"/>
      <c r="I4340" s="231"/>
      <c r="J4340" s="227"/>
      <c r="K4340" s="228"/>
      <c r="L4340" s="228"/>
      <c r="M4340" s="178"/>
      <c r="N4340" s="133"/>
      <c r="O4340" s="131"/>
      <c r="P4340" s="93"/>
    </row>
    <row r="4341" spans="1:16" s="94" customFormat="1" ht="15.75" hidden="1" x14ac:dyDescent="0.25">
      <c r="A4341" s="276"/>
      <c r="B4341" s="279"/>
      <c r="C4341" s="269"/>
      <c r="D4341" s="166"/>
      <c r="E4341" s="96"/>
      <c r="F4341" s="96"/>
      <c r="G4341" s="168"/>
      <c r="H4341" s="242"/>
      <c r="I4341" s="231"/>
      <c r="J4341" s="227"/>
      <c r="K4341" s="228"/>
      <c r="L4341" s="228"/>
      <c r="M4341" s="178"/>
      <c r="N4341" s="133"/>
      <c r="O4341" s="131"/>
      <c r="P4341" s="93"/>
    </row>
    <row r="4342" spans="1:16" s="94" customFormat="1" ht="15.75" hidden="1" x14ac:dyDescent="0.25">
      <c r="A4342" s="276"/>
      <c r="B4342" s="279"/>
      <c r="C4342" s="198"/>
      <c r="D4342" s="166"/>
      <c r="E4342" s="96"/>
      <c r="F4342" s="96"/>
      <c r="G4342" s="168"/>
      <c r="H4342" s="242"/>
      <c r="I4342" s="231"/>
      <c r="J4342" s="227"/>
      <c r="K4342" s="228"/>
      <c r="L4342" s="228"/>
      <c r="M4342" s="178"/>
      <c r="N4342" s="133"/>
      <c r="O4342" s="131"/>
      <c r="P4342" s="93"/>
    </row>
    <row r="4343" spans="1:16" s="94" customFormat="1" ht="15.75" hidden="1" x14ac:dyDescent="0.25">
      <c r="A4343" s="276"/>
      <c r="B4343" s="279"/>
      <c r="C4343" s="269"/>
      <c r="D4343" s="166"/>
      <c r="E4343" s="96"/>
      <c r="F4343" s="96"/>
      <c r="G4343" s="168"/>
      <c r="H4343" s="242"/>
      <c r="I4343" s="231"/>
      <c r="J4343" s="227"/>
      <c r="K4343" s="228"/>
      <c r="L4343" s="228"/>
      <c r="M4343" s="178"/>
      <c r="N4343" s="133"/>
      <c r="O4343" s="131"/>
      <c r="P4343" s="93"/>
    </row>
    <row r="4344" spans="1:16" s="94" customFormat="1" ht="15.75" hidden="1" x14ac:dyDescent="0.25">
      <c r="A4344" s="276"/>
      <c r="B4344" s="279"/>
      <c r="C4344" s="269"/>
      <c r="D4344" s="166"/>
      <c r="E4344" s="96"/>
      <c r="F4344" s="96"/>
      <c r="G4344" s="168"/>
      <c r="H4344" s="242"/>
      <c r="I4344" s="231"/>
      <c r="J4344" s="227"/>
      <c r="K4344" s="228"/>
      <c r="L4344" s="228"/>
      <c r="M4344" s="178"/>
      <c r="N4344" s="133"/>
      <c r="O4344" s="131"/>
      <c r="P4344" s="93"/>
    </row>
    <row r="4345" spans="1:16" s="94" customFormat="1" ht="15.75" hidden="1" x14ac:dyDescent="0.25">
      <c r="A4345" s="276"/>
      <c r="B4345" s="279"/>
      <c r="C4345" s="269"/>
      <c r="D4345" s="166"/>
      <c r="E4345" s="96"/>
      <c r="F4345" s="96"/>
      <c r="G4345" s="168"/>
      <c r="H4345" s="242"/>
      <c r="I4345" s="231"/>
      <c r="J4345" s="227"/>
      <c r="K4345" s="228"/>
      <c r="L4345" s="228"/>
      <c r="M4345" s="178"/>
      <c r="N4345" s="133"/>
      <c r="O4345" s="131"/>
      <c r="P4345" s="93"/>
    </row>
    <row r="4346" spans="1:16" s="94" customFormat="1" ht="15.75" hidden="1" x14ac:dyDescent="0.25">
      <c r="A4346" s="276"/>
      <c r="B4346" s="279"/>
      <c r="C4346" s="269"/>
      <c r="D4346" s="166"/>
      <c r="E4346" s="96"/>
      <c r="F4346" s="96"/>
      <c r="G4346" s="168"/>
      <c r="H4346" s="242"/>
      <c r="I4346" s="231"/>
      <c r="J4346" s="227"/>
      <c r="K4346" s="228"/>
      <c r="L4346" s="228"/>
      <c r="M4346" s="178"/>
      <c r="N4346" s="133"/>
      <c r="O4346" s="131"/>
      <c r="P4346" s="93"/>
    </row>
    <row r="4347" spans="1:16" s="94" customFormat="1" ht="15.75" hidden="1" x14ac:dyDescent="0.25">
      <c r="A4347" s="276"/>
      <c r="B4347" s="279"/>
      <c r="C4347" s="269"/>
      <c r="D4347" s="166"/>
      <c r="E4347" s="96"/>
      <c r="F4347" s="96"/>
      <c r="G4347" s="168"/>
      <c r="H4347" s="242"/>
      <c r="I4347" s="231"/>
      <c r="J4347" s="227"/>
      <c r="K4347" s="228"/>
      <c r="L4347" s="228"/>
      <c r="M4347" s="178"/>
      <c r="N4347" s="133"/>
      <c r="O4347" s="131"/>
      <c r="P4347" s="93"/>
    </row>
    <row r="4348" spans="1:16" s="94" customFormat="1" ht="15.75" hidden="1" x14ac:dyDescent="0.25">
      <c r="A4348" s="276"/>
      <c r="B4348" s="279"/>
      <c r="C4348" s="269"/>
      <c r="D4348" s="166"/>
      <c r="E4348" s="96"/>
      <c r="F4348" s="96"/>
      <c r="G4348" s="168"/>
      <c r="H4348" s="242"/>
      <c r="I4348" s="231"/>
      <c r="J4348" s="227"/>
      <c r="K4348" s="228"/>
      <c r="L4348" s="228"/>
      <c r="M4348" s="178"/>
      <c r="N4348" s="133"/>
      <c r="O4348" s="131"/>
      <c r="P4348" s="93"/>
    </row>
    <row r="4349" spans="1:16" s="94" customFormat="1" ht="15.75" hidden="1" x14ac:dyDescent="0.25">
      <c r="A4349" s="276"/>
      <c r="B4349" s="279"/>
      <c r="C4349" s="269"/>
      <c r="D4349" s="166"/>
      <c r="E4349" s="96"/>
      <c r="F4349" s="96"/>
      <c r="G4349" s="168"/>
      <c r="H4349" s="242"/>
      <c r="I4349" s="231"/>
      <c r="J4349" s="227"/>
      <c r="K4349" s="228"/>
      <c r="L4349" s="228"/>
      <c r="M4349" s="178"/>
      <c r="N4349" s="133"/>
      <c r="O4349" s="131"/>
      <c r="P4349" s="93"/>
    </row>
    <row r="4350" spans="1:16" s="94" customFormat="1" ht="15.75" hidden="1" x14ac:dyDescent="0.25">
      <c r="A4350" s="276"/>
      <c r="B4350" s="279"/>
      <c r="C4350" s="269"/>
      <c r="D4350" s="166"/>
      <c r="E4350" s="96"/>
      <c r="F4350" s="96"/>
      <c r="G4350" s="168"/>
      <c r="H4350" s="242"/>
      <c r="I4350" s="231"/>
      <c r="J4350" s="227"/>
      <c r="K4350" s="228"/>
      <c r="L4350" s="228"/>
      <c r="M4350" s="178"/>
      <c r="N4350" s="133"/>
      <c r="O4350" s="131"/>
      <c r="P4350" s="93"/>
    </row>
    <row r="4351" spans="1:16" s="94" customFormat="1" ht="15.75" hidden="1" x14ac:dyDescent="0.25">
      <c r="A4351" s="276"/>
      <c r="B4351" s="279"/>
      <c r="C4351" s="241"/>
      <c r="D4351" s="166"/>
      <c r="E4351" s="96"/>
      <c r="F4351" s="96"/>
      <c r="G4351" s="168"/>
      <c r="H4351" s="242"/>
      <c r="I4351" s="231"/>
      <c r="J4351" s="227"/>
      <c r="K4351" s="228"/>
      <c r="L4351" s="228"/>
      <c r="M4351" s="178"/>
      <c r="N4351" s="133"/>
      <c r="O4351" s="131"/>
      <c r="P4351" s="93"/>
    </row>
    <row r="4352" spans="1:16" s="94" customFormat="1" ht="15.75" hidden="1" x14ac:dyDescent="0.25">
      <c r="A4352" s="276"/>
      <c r="B4352" s="279"/>
      <c r="C4352" s="267"/>
      <c r="D4352" s="166"/>
      <c r="E4352" s="96"/>
      <c r="F4352" s="96"/>
      <c r="G4352" s="168"/>
      <c r="H4352" s="245"/>
      <c r="I4352" s="231"/>
      <c r="J4352" s="227"/>
      <c r="K4352" s="228"/>
      <c r="L4352" s="228"/>
      <c r="M4352" s="178"/>
      <c r="N4352" s="133"/>
      <c r="O4352" s="131"/>
      <c r="P4352" s="93"/>
    </row>
    <row r="4353" spans="1:16" s="94" customFormat="1" ht="15.75" hidden="1" x14ac:dyDescent="0.25">
      <c r="A4353" s="276"/>
      <c r="B4353" s="279"/>
      <c r="C4353" s="271"/>
      <c r="D4353" s="166"/>
      <c r="E4353" s="96"/>
      <c r="F4353" s="96"/>
      <c r="G4353" s="168"/>
      <c r="H4353" s="246"/>
      <c r="I4353" s="231"/>
      <c r="J4353" s="227"/>
      <c r="K4353" s="228"/>
      <c r="L4353" s="228"/>
      <c r="M4353" s="178"/>
      <c r="N4353" s="133"/>
      <c r="O4353" s="131"/>
      <c r="P4353" s="93"/>
    </row>
    <row r="4354" spans="1:16" s="94" customFormat="1" ht="15.75" hidden="1" x14ac:dyDescent="0.25">
      <c r="A4354" s="276"/>
      <c r="B4354" s="279"/>
      <c r="C4354" s="268"/>
      <c r="D4354" s="166"/>
      <c r="E4354" s="96"/>
      <c r="F4354" s="96"/>
      <c r="G4354" s="168"/>
      <c r="H4354" s="246"/>
      <c r="I4354" s="231"/>
      <c r="J4354" s="227"/>
      <c r="K4354" s="228"/>
      <c r="L4354" s="228"/>
      <c r="M4354" s="178"/>
      <c r="N4354" s="133"/>
      <c r="O4354" s="131"/>
      <c r="P4354" s="93"/>
    </row>
    <row r="4355" spans="1:16" s="94" customFormat="1" ht="15.75" hidden="1" x14ac:dyDescent="0.25">
      <c r="A4355" s="276"/>
      <c r="B4355" s="279"/>
      <c r="C4355" s="243"/>
      <c r="D4355" s="166"/>
      <c r="E4355" s="96"/>
      <c r="F4355" s="96"/>
      <c r="G4355" s="168"/>
      <c r="H4355" s="242"/>
      <c r="I4355" s="231"/>
      <c r="J4355" s="227"/>
      <c r="K4355" s="228"/>
      <c r="L4355" s="228"/>
      <c r="M4355" s="178"/>
      <c r="N4355" s="133"/>
      <c r="O4355" s="131"/>
      <c r="P4355" s="93"/>
    </row>
    <row r="4356" spans="1:16" s="94" customFormat="1" ht="15.75" hidden="1" x14ac:dyDescent="0.25">
      <c r="A4356" s="276"/>
      <c r="B4356" s="279"/>
      <c r="C4356" s="269"/>
      <c r="D4356" s="166"/>
      <c r="E4356" s="96"/>
      <c r="F4356" s="96"/>
      <c r="G4356" s="168"/>
      <c r="H4356" s="242"/>
      <c r="I4356" s="231"/>
      <c r="J4356" s="227"/>
      <c r="K4356" s="228"/>
      <c r="L4356" s="228"/>
      <c r="M4356" s="178"/>
      <c r="N4356" s="133"/>
      <c r="O4356" s="131"/>
      <c r="P4356" s="93"/>
    </row>
    <row r="4357" spans="1:16" s="94" customFormat="1" ht="15.75" hidden="1" x14ac:dyDescent="0.25">
      <c r="A4357" s="276"/>
      <c r="B4357" s="279"/>
      <c r="C4357" s="269"/>
      <c r="D4357" s="166"/>
      <c r="E4357" s="96"/>
      <c r="F4357" s="96"/>
      <c r="G4357" s="168"/>
      <c r="H4357" s="242"/>
      <c r="I4357" s="231"/>
      <c r="J4357" s="227"/>
      <c r="K4357" s="228"/>
      <c r="L4357" s="228"/>
      <c r="M4357" s="178"/>
      <c r="N4357" s="133"/>
      <c r="O4357" s="131"/>
      <c r="P4357" s="93"/>
    </row>
    <row r="4358" spans="1:16" s="94" customFormat="1" ht="15.75" hidden="1" x14ac:dyDescent="0.25">
      <c r="A4358" s="276"/>
      <c r="B4358" s="279"/>
      <c r="C4358" s="269"/>
      <c r="D4358" s="166"/>
      <c r="E4358" s="96"/>
      <c r="F4358" s="96"/>
      <c r="G4358" s="168"/>
      <c r="H4358" s="242"/>
      <c r="I4358" s="231"/>
      <c r="J4358" s="227"/>
      <c r="K4358" s="228"/>
      <c r="L4358" s="228"/>
      <c r="M4358" s="178"/>
      <c r="N4358" s="133"/>
      <c r="O4358" s="131"/>
      <c r="P4358" s="93"/>
    </row>
    <row r="4359" spans="1:16" s="94" customFormat="1" ht="15.75" hidden="1" x14ac:dyDescent="0.25">
      <c r="A4359" s="276"/>
      <c r="B4359" s="279"/>
      <c r="C4359" s="269"/>
      <c r="D4359" s="166"/>
      <c r="E4359" s="96"/>
      <c r="F4359" s="96"/>
      <c r="G4359" s="168"/>
      <c r="H4359" s="242"/>
      <c r="I4359" s="231"/>
      <c r="J4359" s="227"/>
      <c r="K4359" s="228"/>
      <c r="L4359" s="228"/>
      <c r="M4359" s="178"/>
      <c r="N4359" s="133"/>
      <c r="O4359" s="131"/>
      <c r="P4359" s="93"/>
    </row>
    <row r="4360" spans="1:16" s="94" customFormat="1" ht="15.75" hidden="1" x14ac:dyDescent="0.25">
      <c r="A4360" s="276"/>
      <c r="B4360" s="279"/>
      <c r="C4360" s="269"/>
      <c r="D4360" s="166"/>
      <c r="E4360" s="96"/>
      <c r="F4360" s="96"/>
      <c r="G4360" s="168"/>
      <c r="H4360" s="242"/>
      <c r="I4360" s="231"/>
      <c r="J4360" s="227"/>
      <c r="K4360" s="228"/>
      <c r="L4360" s="228"/>
      <c r="M4360" s="178"/>
      <c r="N4360" s="133"/>
      <c r="O4360" s="131"/>
      <c r="P4360" s="93"/>
    </row>
    <row r="4361" spans="1:16" s="94" customFormat="1" ht="15.75" hidden="1" x14ac:dyDescent="0.25">
      <c r="A4361" s="276"/>
      <c r="B4361" s="279"/>
      <c r="C4361" s="269"/>
      <c r="D4361" s="166"/>
      <c r="E4361" s="96"/>
      <c r="F4361" s="96"/>
      <c r="G4361" s="168"/>
      <c r="H4361" s="242"/>
      <c r="I4361" s="231"/>
      <c r="J4361" s="227"/>
      <c r="K4361" s="228"/>
      <c r="L4361" s="228"/>
      <c r="M4361" s="178"/>
      <c r="N4361" s="133"/>
      <c r="O4361" s="131"/>
      <c r="P4361" s="93"/>
    </row>
    <row r="4362" spans="1:16" s="94" customFormat="1" ht="15.75" hidden="1" x14ac:dyDescent="0.25">
      <c r="A4362" s="276"/>
      <c r="B4362" s="279"/>
      <c r="C4362" s="269"/>
      <c r="D4362" s="166"/>
      <c r="E4362" s="96"/>
      <c r="F4362" s="96"/>
      <c r="G4362" s="168"/>
      <c r="H4362" s="242"/>
      <c r="I4362" s="231"/>
      <c r="J4362" s="227"/>
      <c r="K4362" s="228"/>
      <c r="L4362" s="228"/>
      <c r="M4362" s="178"/>
      <c r="N4362" s="133"/>
      <c r="O4362" s="131"/>
      <c r="P4362" s="93"/>
    </row>
    <row r="4363" spans="1:16" s="94" customFormat="1" ht="15.75" hidden="1" x14ac:dyDescent="0.25">
      <c r="A4363" s="276"/>
      <c r="B4363" s="279"/>
      <c r="C4363" s="269"/>
      <c r="D4363" s="166"/>
      <c r="E4363" s="96"/>
      <c r="F4363" s="96"/>
      <c r="G4363" s="168"/>
      <c r="H4363" s="242"/>
      <c r="I4363" s="231"/>
      <c r="J4363" s="227"/>
      <c r="K4363" s="228"/>
      <c r="L4363" s="228"/>
      <c r="M4363" s="178"/>
      <c r="N4363" s="133"/>
      <c r="O4363" s="131"/>
      <c r="P4363" s="93"/>
    </row>
    <row r="4364" spans="1:16" s="94" customFormat="1" ht="15.75" hidden="1" x14ac:dyDescent="0.25">
      <c r="A4364" s="276"/>
      <c r="B4364" s="279"/>
      <c r="C4364" s="269"/>
      <c r="D4364" s="166"/>
      <c r="E4364" s="96"/>
      <c r="F4364" s="96"/>
      <c r="G4364" s="168"/>
      <c r="H4364" s="242"/>
      <c r="I4364" s="231"/>
      <c r="J4364" s="227"/>
      <c r="K4364" s="228"/>
      <c r="L4364" s="228"/>
      <c r="M4364" s="178"/>
      <c r="N4364" s="133"/>
      <c r="O4364" s="131"/>
      <c r="P4364" s="93"/>
    </row>
    <row r="4365" spans="1:16" s="94" customFormat="1" ht="15.75" hidden="1" x14ac:dyDescent="0.25">
      <c r="A4365" s="276"/>
      <c r="B4365" s="279"/>
      <c r="C4365" s="269"/>
      <c r="D4365" s="166"/>
      <c r="E4365" s="96"/>
      <c r="F4365" s="96"/>
      <c r="G4365" s="168"/>
      <c r="H4365" s="242"/>
      <c r="I4365" s="231"/>
      <c r="J4365" s="227"/>
      <c r="K4365" s="228"/>
      <c r="L4365" s="228"/>
      <c r="M4365" s="178"/>
      <c r="N4365" s="133"/>
      <c r="O4365" s="131"/>
      <c r="P4365" s="93"/>
    </row>
    <row r="4366" spans="1:16" s="94" customFormat="1" ht="15.75" hidden="1" x14ac:dyDescent="0.25">
      <c r="A4366" s="276"/>
      <c r="B4366" s="279"/>
      <c r="C4366" s="241"/>
      <c r="D4366" s="166"/>
      <c r="E4366" s="96"/>
      <c r="F4366" s="96"/>
      <c r="G4366" s="168"/>
      <c r="H4366" s="242"/>
      <c r="I4366" s="231"/>
      <c r="J4366" s="227"/>
      <c r="K4366" s="228"/>
      <c r="L4366" s="228"/>
      <c r="M4366" s="178"/>
      <c r="N4366" s="133"/>
      <c r="O4366" s="132"/>
      <c r="P4366" s="93"/>
    </row>
    <row r="4367" spans="1:16" s="94" customFormat="1" ht="15.75" hidden="1" x14ac:dyDescent="0.25">
      <c r="A4367" s="276"/>
      <c r="B4367" s="279"/>
      <c r="C4367" s="241"/>
      <c r="D4367" s="166"/>
      <c r="E4367" s="96"/>
      <c r="F4367" s="96"/>
      <c r="G4367" s="168"/>
      <c r="H4367" s="242"/>
      <c r="I4367" s="231"/>
      <c r="J4367" s="227"/>
      <c r="K4367" s="228"/>
      <c r="L4367" s="228"/>
      <c r="M4367" s="178"/>
      <c r="N4367" s="133"/>
      <c r="O4367" s="131"/>
      <c r="P4367" s="93"/>
    </row>
    <row r="4368" spans="1:16" s="94" customFormat="1" ht="15.75" hidden="1" x14ac:dyDescent="0.25">
      <c r="A4368" s="276"/>
      <c r="B4368" s="279"/>
      <c r="C4368" s="241"/>
      <c r="D4368" s="166"/>
      <c r="E4368" s="166"/>
      <c r="F4368" s="166"/>
      <c r="G4368" s="168"/>
      <c r="H4368" s="242"/>
      <c r="I4368" s="231"/>
      <c r="J4368" s="227"/>
      <c r="K4368" s="228"/>
      <c r="L4368" s="228"/>
      <c r="M4368" s="178"/>
      <c r="N4368" s="133"/>
      <c r="O4368" s="131"/>
      <c r="P4368" s="93"/>
    </row>
    <row r="4369" spans="1:16" s="94" customFormat="1" ht="15.75" hidden="1" x14ac:dyDescent="0.25">
      <c r="A4369" s="277"/>
      <c r="B4369" s="280"/>
      <c r="C4369" s="249"/>
      <c r="D4369" s="166"/>
      <c r="E4369" s="96"/>
      <c r="F4369" s="96"/>
      <c r="G4369" s="168"/>
      <c r="H4369" s="242"/>
      <c r="I4369" s="231"/>
      <c r="J4369" s="227"/>
      <c r="K4369" s="228"/>
      <c r="L4369" s="228"/>
      <c r="M4369" s="178"/>
      <c r="N4369" s="133"/>
      <c r="O4369" s="131"/>
      <c r="P4369" s="93"/>
    </row>
    <row r="4370" spans="1:16" s="94" customFormat="1" hidden="1" x14ac:dyDescent="0.25">
      <c r="A4370" s="275"/>
      <c r="B4370" s="278"/>
      <c r="C4370" s="167"/>
      <c r="D4370" s="281"/>
      <c r="E4370" s="281"/>
      <c r="F4370" s="281"/>
      <c r="G4370" s="282"/>
      <c r="H4370" s="197"/>
      <c r="I4370" s="197"/>
      <c r="J4370" s="197"/>
      <c r="K4370" s="224"/>
      <c r="L4370" s="224"/>
      <c r="M4370" s="197"/>
      <c r="N4370" s="133"/>
      <c r="O4370" s="131"/>
      <c r="P4370" s="93"/>
    </row>
    <row r="4371" spans="1:16" s="94" customFormat="1" hidden="1" x14ac:dyDescent="0.25">
      <c r="A4371" s="276"/>
      <c r="B4371" s="279"/>
      <c r="C4371" s="167"/>
      <c r="D4371" s="283"/>
      <c r="E4371" s="283"/>
      <c r="F4371" s="283"/>
      <c r="G4371" s="284"/>
      <c r="H4371" s="197"/>
      <c r="I4371" s="197"/>
      <c r="J4371" s="197"/>
      <c r="K4371" s="224"/>
      <c r="L4371" s="224"/>
      <c r="M4371" s="178"/>
      <c r="N4371" s="133"/>
      <c r="O4371" s="131"/>
      <c r="P4371" s="93"/>
    </row>
    <row r="4372" spans="1:16" s="94" customFormat="1" ht="15.75" hidden="1" x14ac:dyDescent="0.25">
      <c r="A4372" s="276"/>
      <c r="B4372" s="279"/>
      <c r="C4372" s="167"/>
      <c r="D4372" s="179"/>
      <c r="E4372" s="180"/>
      <c r="F4372" s="180"/>
      <c r="G4372" s="168"/>
      <c r="H4372" s="227"/>
      <c r="I4372" s="227"/>
      <c r="J4372" s="227"/>
      <c r="K4372" s="228"/>
      <c r="L4372" s="228"/>
      <c r="M4372" s="178"/>
      <c r="N4372" s="133"/>
      <c r="O4372" s="131"/>
      <c r="P4372" s="93"/>
    </row>
    <row r="4373" spans="1:16" s="92" customFormat="1" ht="15.75" hidden="1" x14ac:dyDescent="0.25">
      <c r="A4373" s="276"/>
      <c r="B4373" s="279"/>
      <c r="C4373" s="170"/>
      <c r="D4373" s="185"/>
      <c r="E4373" s="186"/>
      <c r="F4373" s="186"/>
      <c r="G4373" s="188"/>
      <c r="H4373" s="227"/>
      <c r="I4373" s="229"/>
      <c r="J4373" s="229"/>
      <c r="K4373" s="230"/>
      <c r="L4373" s="230"/>
      <c r="M4373" s="192"/>
      <c r="N4373" s="139"/>
      <c r="O4373" s="132"/>
      <c r="P4373" s="91"/>
    </row>
    <row r="4374" spans="1:16" s="94" customFormat="1" ht="15.75" hidden="1" x14ac:dyDescent="0.25">
      <c r="A4374" s="276"/>
      <c r="B4374" s="279"/>
      <c r="C4374" s="167"/>
      <c r="D4374" s="179"/>
      <c r="E4374" s="180"/>
      <c r="F4374" s="180"/>
      <c r="G4374" s="168"/>
      <c r="H4374" s="197"/>
      <c r="I4374" s="231"/>
      <c r="J4374" s="197"/>
      <c r="K4374" s="224"/>
      <c r="L4374" s="228"/>
      <c r="M4374" s="178"/>
      <c r="N4374" s="133"/>
      <c r="O4374" s="131"/>
      <c r="P4374" s="93"/>
    </row>
    <row r="4375" spans="1:16" s="92" customFormat="1" ht="15.75" hidden="1" x14ac:dyDescent="0.25">
      <c r="A4375" s="276"/>
      <c r="B4375" s="279"/>
      <c r="C4375" s="170"/>
      <c r="D4375" s="185"/>
      <c r="E4375" s="186"/>
      <c r="F4375" s="186"/>
      <c r="G4375" s="188"/>
      <c r="H4375" s="197"/>
      <c r="I4375" s="232"/>
      <c r="J4375" s="175"/>
      <c r="K4375" s="233"/>
      <c r="L4375" s="230"/>
      <c r="M4375" s="192"/>
      <c r="N4375" s="139"/>
      <c r="O4375" s="132"/>
      <c r="P4375" s="91"/>
    </row>
    <row r="4376" spans="1:16" s="94" customFormat="1" ht="15.75" hidden="1" x14ac:dyDescent="0.25">
      <c r="A4376" s="276"/>
      <c r="B4376" s="279"/>
      <c r="C4376" s="167"/>
      <c r="D4376" s="285"/>
      <c r="E4376" s="285"/>
      <c r="F4376" s="285"/>
      <c r="G4376" s="284"/>
      <c r="H4376" s="197"/>
      <c r="I4376" s="231"/>
      <c r="J4376" s="231"/>
      <c r="K4376" s="224"/>
      <c r="L4376" s="228"/>
      <c r="M4376" s="178"/>
      <c r="N4376" s="133"/>
      <c r="O4376" s="131"/>
      <c r="P4376" s="93"/>
    </row>
    <row r="4377" spans="1:16" s="94" customFormat="1" ht="15.75" hidden="1" x14ac:dyDescent="0.25">
      <c r="A4377" s="276"/>
      <c r="B4377" s="279"/>
      <c r="C4377" s="272"/>
      <c r="D4377" s="166"/>
      <c r="E4377" s="193"/>
      <c r="F4377" s="193"/>
      <c r="G4377" s="168"/>
      <c r="H4377" s="197"/>
      <c r="I4377" s="231"/>
      <c r="J4377" s="227"/>
      <c r="K4377" s="228"/>
      <c r="L4377" s="228"/>
      <c r="M4377" s="178"/>
      <c r="N4377" s="133"/>
      <c r="O4377" s="131"/>
      <c r="P4377" s="93"/>
    </row>
    <row r="4378" spans="1:16" s="94" customFormat="1" ht="15.75" hidden="1" x14ac:dyDescent="0.25">
      <c r="A4378" s="276"/>
      <c r="B4378" s="279"/>
      <c r="C4378" s="273"/>
      <c r="D4378" s="166"/>
      <c r="E4378" s="193"/>
      <c r="F4378" s="193"/>
      <c r="G4378" s="168"/>
      <c r="H4378" s="197"/>
      <c r="I4378" s="231"/>
      <c r="J4378" s="227"/>
      <c r="K4378" s="228"/>
      <c r="L4378" s="228"/>
      <c r="M4378" s="178"/>
      <c r="N4378" s="133"/>
      <c r="O4378" s="131"/>
      <c r="P4378" s="93"/>
    </row>
    <row r="4379" spans="1:16" s="94" customFormat="1" ht="15.75" hidden="1" x14ac:dyDescent="0.25">
      <c r="A4379" s="276"/>
      <c r="B4379" s="279"/>
      <c r="C4379" s="273"/>
      <c r="D4379" s="166"/>
      <c r="E4379" s="193"/>
      <c r="F4379" s="193"/>
      <c r="G4379" s="168"/>
      <c r="H4379" s="197"/>
      <c r="I4379" s="231"/>
      <c r="J4379" s="227"/>
      <c r="K4379" s="228"/>
      <c r="L4379" s="228"/>
      <c r="M4379" s="178"/>
      <c r="N4379" s="133"/>
      <c r="O4379" s="131"/>
      <c r="P4379" s="93"/>
    </row>
    <row r="4380" spans="1:16" s="94" customFormat="1" ht="15.75" hidden="1" x14ac:dyDescent="0.25">
      <c r="A4380" s="276"/>
      <c r="B4380" s="279"/>
      <c r="C4380" s="273"/>
      <c r="D4380" s="166"/>
      <c r="E4380" s="193"/>
      <c r="F4380" s="193"/>
      <c r="G4380" s="168"/>
      <c r="H4380" s="197"/>
      <c r="I4380" s="231"/>
      <c r="J4380" s="227"/>
      <c r="K4380" s="228"/>
      <c r="L4380" s="228"/>
      <c r="M4380" s="178"/>
      <c r="N4380" s="133"/>
      <c r="O4380" s="131"/>
      <c r="P4380" s="93"/>
    </row>
    <row r="4381" spans="1:16" s="94" customFormat="1" ht="15.75" hidden="1" x14ac:dyDescent="0.25">
      <c r="A4381" s="276"/>
      <c r="B4381" s="279"/>
      <c r="C4381" s="167"/>
      <c r="D4381" s="166"/>
      <c r="E4381" s="193"/>
      <c r="F4381" s="193"/>
      <c r="G4381" s="168"/>
      <c r="H4381" s="197"/>
      <c r="I4381" s="231"/>
      <c r="J4381" s="227"/>
      <c r="K4381" s="228"/>
      <c r="L4381" s="228"/>
      <c r="M4381" s="178"/>
      <c r="N4381" s="133"/>
      <c r="O4381" s="131"/>
      <c r="P4381" s="93"/>
    </row>
    <row r="4382" spans="1:16" s="94" customFormat="1" ht="15.75" hidden="1" x14ac:dyDescent="0.25">
      <c r="A4382" s="276"/>
      <c r="B4382" s="279"/>
      <c r="C4382" s="272"/>
      <c r="D4382" s="166"/>
      <c r="E4382" s="180"/>
      <c r="F4382" s="193"/>
      <c r="G4382" s="168"/>
      <c r="H4382" s="197"/>
      <c r="I4382" s="231"/>
      <c r="J4382" s="227"/>
      <c r="K4382" s="228"/>
      <c r="L4382" s="228"/>
      <c r="M4382" s="178"/>
      <c r="N4382" s="133"/>
      <c r="O4382" s="131"/>
      <c r="P4382" s="93"/>
    </row>
    <row r="4383" spans="1:16" s="94" customFormat="1" ht="15.75" hidden="1" x14ac:dyDescent="0.25">
      <c r="A4383" s="276"/>
      <c r="B4383" s="279"/>
      <c r="C4383" s="273"/>
      <c r="D4383" s="166"/>
      <c r="E4383" s="180"/>
      <c r="F4383" s="193"/>
      <c r="G4383" s="168"/>
      <c r="H4383" s="236"/>
      <c r="I4383" s="231"/>
      <c r="J4383" s="227"/>
      <c r="K4383" s="228"/>
      <c r="L4383" s="228"/>
      <c r="M4383" s="178"/>
      <c r="N4383" s="133"/>
      <c r="O4383" s="131"/>
      <c r="P4383" s="93"/>
    </row>
    <row r="4384" spans="1:16" s="94" customFormat="1" ht="15.75" hidden="1" x14ac:dyDescent="0.25">
      <c r="A4384" s="276"/>
      <c r="B4384" s="279"/>
      <c r="C4384" s="273"/>
      <c r="D4384" s="166"/>
      <c r="E4384" s="180"/>
      <c r="F4384" s="193"/>
      <c r="G4384" s="168"/>
      <c r="H4384" s="197"/>
      <c r="I4384" s="231"/>
      <c r="J4384" s="227"/>
      <c r="K4384" s="228"/>
      <c r="L4384" s="228"/>
      <c r="M4384" s="178"/>
      <c r="N4384" s="133"/>
      <c r="O4384" s="131"/>
      <c r="P4384" s="93"/>
    </row>
    <row r="4385" spans="1:16" s="94" customFormat="1" ht="15.75" hidden="1" x14ac:dyDescent="0.25">
      <c r="A4385" s="276"/>
      <c r="B4385" s="279"/>
      <c r="C4385" s="274"/>
      <c r="D4385" s="166"/>
      <c r="E4385" s="180"/>
      <c r="F4385" s="193"/>
      <c r="G4385" s="168"/>
      <c r="H4385" s="197"/>
      <c r="I4385" s="231"/>
      <c r="J4385" s="227"/>
      <c r="K4385" s="228"/>
      <c r="L4385" s="228"/>
      <c r="M4385" s="178"/>
      <c r="N4385" s="133"/>
      <c r="O4385" s="131"/>
      <c r="P4385" s="93"/>
    </row>
    <row r="4386" spans="1:16" s="94" customFormat="1" ht="15.75" hidden="1" x14ac:dyDescent="0.25">
      <c r="A4386" s="276"/>
      <c r="B4386" s="279"/>
      <c r="C4386" s="238"/>
      <c r="D4386" s="166"/>
      <c r="E4386" s="180"/>
      <c r="F4386" s="193"/>
      <c r="G4386" s="168"/>
      <c r="H4386" s="197"/>
      <c r="I4386" s="231"/>
      <c r="J4386" s="227"/>
      <c r="K4386" s="228"/>
      <c r="L4386" s="228"/>
      <c r="M4386" s="178"/>
      <c r="N4386" s="133"/>
      <c r="O4386" s="131"/>
      <c r="P4386" s="93"/>
    </row>
    <row r="4387" spans="1:16" s="94" customFormat="1" ht="15.75" hidden="1" x14ac:dyDescent="0.25">
      <c r="A4387" s="276"/>
      <c r="B4387" s="279"/>
      <c r="C4387" s="167"/>
      <c r="D4387" s="283"/>
      <c r="E4387" s="283"/>
      <c r="F4387" s="283"/>
      <c r="G4387" s="284"/>
      <c r="H4387" s="197"/>
      <c r="I4387" s="231"/>
      <c r="J4387" s="197"/>
      <c r="K4387" s="224"/>
      <c r="L4387" s="228"/>
      <c r="M4387" s="197"/>
      <c r="N4387" s="133"/>
      <c r="O4387" s="131"/>
      <c r="P4387" s="93"/>
    </row>
    <row r="4388" spans="1:16" s="94" customFormat="1" ht="15.75" hidden="1" x14ac:dyDescent="0.25">
      <c r="A4388" s="276"/>
      <c r="B4388" s="279"/>
      <c r="C4388" s="167"/>
      <c r="D4388" s="179"/>
      <c r="E4388" s="180"/>
      <c r="F4388" s="180"/>
      <c r="G4388" s="168"/>
      <c r="H4388" s="197"/>
      <c r="I4388" s="231"/>
      <c r="J4388" s="197"/>
      <c r="K4388" s="224"/>
      <c r="L4388" s="228"/>
      <c r="M4388" s="197"/>
      <c r="N4388" s="133"/>
      <c r="O4388" s="131"/>
      <c r="P4388" s="93"/>
    </row>
    <row r="4389" spans="1:16" s="94" customFormat="1" ht="15.75" hidden="1" x14ac:dyDescent="0.25">
      <c r="A4389" s="276"/>
      <c r="B4389" s="279"/>
      <c r="C4389" s="167"/>
      <c r="D4389" s="286"/>
      <c r="E4389" s="286"/>
      <c r="F4389" s="286"/>
      <c r="G4389" s="287"/>
      <c r="H4389" s="197"/>
      <c r="I4389" s="231"/>
      <c r="J4389" s="197"/>
      <c r="K4389" s="224"/>
      <c r="L4389" s="228"/>
      <c r="M4389" s="197"/>
      <c r="N4389" s="133"/>
      <c r="O4389" s="132"/>
      <c r="P4389" s="93"/>
    </row>
    <row r="4390" spans="1:16" s="94" customFormat="1" ht="15.75" hidden="1" x14ac:dyDescent="0.25">
      <c r="A4390" s="276"/>
      <c r="B4390" s="279"/>
      <c r="C4390" s="198"/>
      <c r="D4390" s="286"/>
      <c r="E4390" s="286"/>
      <c r="F4390" s="286"/>
      <c r="G4390" s="287"/>
      <c r="H4390" s="168"/>
      <c r="I4390" s="231"/>
      <c r="J4390" s="168"/>
      <c r="K4390" s="239"/>
      <c r="L4390" s="228"/>
      <c r="M4390" s="197"/>
      <c r="N4390" s="133"/>
      <c r="O4390" s="132"/>
      <c r="P4390" s="93"/>
    </row>
    <row r="4391" spans="1:16" s="94" customFormat="1" ht="15.75" hidden="1" x14ac:dyDescent="0.25">
      <c r="A4391" s="276"/>
      <c r="B4391" s="279"/>
      <c r="C4391" s="198"/>
      <c r="D4391" s="166"/>
      <c r="E4391" s="199"/>
      <c r="F4391" s="199"/>
      <c r="G4391" s="168"/>
      <c r="H4391" s="227"/>
      <c r="I4391" s="231"/>
      <c r="J4391" s="227"/>
      <c r="K4391" s="228"/>
      <c r="L4391" s="228"/>
      <c r="M4391" s="178"/>
      <c r="N4391" s="133"/>
      <c r="O4391" s="131"/>
      <c r="P4391" s="93"/>
    </row>
    <row r="4392" spans="1:16" s="94" customFormat="1" ht="15.75" hidden="1" x14ac:dyDescent="0.25">
      <c r="A4392" s="276"/>
      <c r="B4392" s="279"/>
      <c r="C4392" s="198"/>
      <c r="D4392" s="166"/>
      <c r="E4392" s="199"/>
      <c r="F4392" s="199"/>
      <c r="G4392" s="168"/>
      <c r="H4392" s="240"/>
      <c r="I4392" s="231"/>
      <c r="J4392" s="227"/>
      <c r="K4392" s="228"/>
      <c r="L4392" s="228"/>
      <c r="M4392" s="178"/>
      <c r="N4392" s="133"/>
      <c r="O4392" s="131"/>
      <c r="P4392" s="93"/>
    </row>
    <row r="4393" spans="1:16" s="94" customFormat="1" ht="15.75" hidden="1" x14ac:dyDescent="0.25">
      <c r="A4393" s="276"/>
      <c r="B4393" s="279"/>
      <c r="C4393" s="269"/>
      <c r="D4393" s="166"/>
      <c r="E4393" s="200"/>
      <c r="F4393" s="200"/>
      <c r="G4393" s="168"/>
      <c r="H4393" s="196"/>
      <c r="I4393" s="231"/>
      <c r="J4393" s="227"/>
      <c r="K4393" s="228"/>
      <c r="L4393" s="228"/>
      <c r="M4393" s="178"/>
      <c r="N4393" s="133"/>
      <c r="O4393" s="131"/>
      <c r="P4393" s="93"/>
    </row>
    <row r="4394" spans="1:16" s="94" customFormat="1" ht="15.75" hidden="1" x14ac:dyDescent="0.25">
      <c r="A4394" s="276"/>
      <c r="B4394" s="279"/>
      <c r="C4394" s="269"/>
      <c r="D4394" s="166"/>
      <c r="E4394" s="200"/>
      <c r="F4394" s="200"/>
      <c r="G4394" s="168"/>
      <c r="H4394" s="240"/>
      <c r="I4394" s="231"/>
      <c r="J4394" s="227"/>
      <c r="K4394" s="184"/>
      <c r="L4394" s="228"/>
      <c r="M4394" s="178"/>
      <c r="N4394" s="133"/>
      <c r="O4394" s="131"/>
      <c r="P4394" s="93"/>
    </row>
    <row r="4395" spans="1:16" s="94" customFormat="1" ht="15.75" hidden="1" x14ac:dyDescent="0.25">
      <c r="A4395" s="276"/>
      <c r="B4395" s="279"/>
      <c r="C4395" s="269"/>
      <c r="D4395" s="166"/>
      <c r="E4395" s="200"/>
      <c r="F4395" s="200"/>
      <c r="G4395" s="168"/>
      <c r="H4395" s="240"/>
      <c r="I4395" s="231"/>
      <c r="J4395" s="227"/>
      <c r="K4395" s="228"/>
      <c r="L4395" s="228"/>
      <c r="M4395" s="178"/>
      <c r="N4395" s="133"/>
      <c r="O4395" s="131"/>
      <c r="P4395" s="93"/>
    </row>
    <row r="4396" spans="1:16" s="94" customFormat="1" ht="15.75" hidden="1" x14ac:dyDescent="0.25">
      <c r="A4396" s="276"/>
      <c r="B4396" s="279"/>
      <c r="C4396" s="241"/>
      <c r="D4396" s="166"/>
      <c r="E4396" s="200"/>
      <c r="F4396" s="200"/>
      <c r="G4396" s="168"/>
      <c r="H4396" s="240"/>
      <c r="I4396" s="231"/>
      <c r="J4396" s="227"/>
      <c r="K4396" s="228"/>
      <c r="L4396" s="228"/>
      <c r="M4396" s="178"/>
      <c r="N4396" s="133"/>
      <c r="O4396" s="131"/>
      <c r="P4396" s="93"/>
    </row>
    <row r="4397" spans="1:16" s="94" customFormat="1" ht="15.75" hidden="1" x14ac:dyDescent="0.25">
      <c r="A4397" s="276"/>
      <c r="B4397" s="279"/>
      <c r="C4397" s="267"/>
      <c r="D4397" s="166"/>
      <c r="E4397" s="96"/>
      <c r="F4397" s="96"/>
      <c r="G4397" s="168"/>
      <c r="H4397" s="242"/>
      <c r="I4397" s="231"/>
      <c r="J4397" s="227"/>
      <c r="K4397" s="228"/>
      <c r="L4397" s="228"/>
      <c r="M4397" s="178"/>
      <c r="N4397" s="133"/>
      <c r="O4397" s="131"/>
      <c r="P4397" s="93"/>
    </row>
    <row r="4398" spans="1:16" s="94" customFormat="1" ht="15.75" hidden="1" x14ac:dyDescent="0.25">
      <c r="A4398" s="276"/>
      <c r="B4398" s="279"/>
      <c r="C4398" s="268"/>
      <c r="D4398" s="166"/>
      <c r="E4398" s="96"/>
      <c r="F4398" s="96"/>
      <c r="G4398" s="168"/>
      <c r="H4398" s="242"/>
      <c r="I4398" s="231"/>
      <c r="J4398" s="227"/>
      <c r="K4398" s="228"/>
      <c r="L4398" s="228"/>
      <c r="M4398" s="178"/>
      <c r="N4398" s="133"/>
      <c r="O4398" s="131"/>
      <c r="P4398" s="93"/>
    </row>
    <row r="4399" spans="1:16" s="94" customFormat="1" ht="15.75" hidden="1" x14ac:dyDescent="0.25">
      <c r="A4399" s="276"/>
      <c r="B4399" s="279"/>
      <c r="C4399" s="243"/>
      <c r="D4399" s="166"/>
      <c r="E4399" s="96"/>
      <c r="F4399" s="96"/>
      <c r="G4399" s="168"/>
      <c r="H4399" s="242"/>
      <c r="I4399" s="231"/>
      <c r="J4399" s="227"/>
      <c r="K4399" s="228"/>
      <c r="L4399" s="228"/>
      <c r="M4399" s="178"/>
      <c r="N4399" s="133"/>
      <c r="O4399" s="131"/>
      <c r="P4399" s="93"/>
    </row>
    <row r="4400" spans="1:16" s="94" customFormat="1" ht="15.75" hidden="1" x14ac:dyDescent="0.25">
      <c r="A4400" s="276"/>
      <c r="B4400" s="279"/>
      <c r="C4400" s="198"/>
      <c r="D4400" s="285"/>
      <c r="E4400" s="285"/>
      <c r="F4400" s="285"/>
      <c r="G4400" s="284"/>
      <c r="H4400" s="161"/>
      <c r="I4400" s="231"/>
      <c r="J4400" s="161"/>
      <c r="K4400" s="244"/>
      <c r="L4400" s="228"/>
      <c r="M4400" s="197"/>
      <c r="N4400" s="133"/>
      <c r="O4400" s="132"/>
      <c r="P4400" s="93"/>
    </row>
    <row r="4401" spans="1:16" s="94" customFormat="1" ht="15.75" hidden="1" x14ac:dyDescent="0.25">
      <c r="A4401" s="276"/>
      <c r="B4401" s="279"/>
      <c r="C4401" s="241"/>
      <c r="D4401" s="166"/>
      <c r="E4401" s="193"/>
      <c r="F4401" s="193"/>
      <c r="G4401" s="168"/>
      <c r="H4401" s="240"/>
      <c r="I4401" s="231"/>
      <c r="J4401" s="227"/>
      <c r="K4401" s="228"/>
      <c r="L4401" s="228"/>
      <c r="M4401" s="178"/>
      <c r="N4401" s="133"/>
      <c r="O4401" s="131"/>
      <c r="P4401" s="93"/>
    </row>
    <row r="4402" spans="1:16" s="94" customFormat="1" ht="15.75" hidden="1" x14ac:dyDescent="0.25">
      <c r="A4402" s="276"/>
      <c r="B4402" s="279"/>
      <c r="C4402" s="198"/>
      <c r="D4402" s="166"/>
      <c r="E4402" s="193"/>
      <c r="F4402" s="193"/>
      <c r="G4402" s="168"/>
      <c r="H4402" s="240"/>
      <c r="I4402" s="231"/>
      <c r="J4402" s="227"/>
      <c r="K4402" s="228"/>
      <c r="L4402" s="228"/>
      <c r="M4402" s="178"/>
      <c r="N4402" s="133"/>
      <c r="O4402" s="131"/>
      <c r="P4402" s="93"/>
    </row>
    <row r="4403" spans="1:16" s="94" customFormat="1" ht="15.75" hidden="1" x14ac:dyDescent="0.25">
      <c r="A4403" s="276"/>
      <c r="B4403" s="279"/>
      <c r="C4403" s="198"/>
      <c r="D4403" s="283"/>
      <c r="E4403" s="283"/>
      <c r="F4403" s="283"/>
      <c r="G4403" s="284"/>
      <c r="H4403" s="197"/>
      <c r="I4403" s="231"/>
      <c r="J4403" s="197"/>
      <c r="K4403" s="224"/>
      <c r="L4403" s="228"/>
      <c r="M4403" s="197"/>
      <c r="N4403" s="133"/>
      <c r="O4403" s="131"/>
      <c r="P4403" s="93"/>
    </row>
    <row r="4404" spans="1:16" s="94" customFormat="1" ht="15.75" hidden="1" x14ac:dyDescent="0.25">
      <c r="A4404" s="276"/>
      <c r="B4404" s="279"/>
      <c r="C4404" s="198"/>
      <c r="D4404" s="179"/>
      <c r="E4404" s="180"/>
      <c r="F4404" s="180"/>
      <c r="G4404" s="168"/>
      <c r="H4404" s="197"/>
      <c r="I4404" s="231"/>
      <c r="J4404" s="197"/>
      <c r="K4404" s="224"/>
      <c r="L4404" s="228"/>
      <c r="M4404" s="197"/>
      <c r="N4404" s="133"/>
      <c r="O4404" s="131"/>
      <c r="P4404" s="93"/>
    </row>
    <row r="4405" spans="1:16" s="94" customFormat="1" ht="15.75" hidden="1" x14ac:dyDescent="0.25">
      <c r="A4405" s="276"/>
      <c r="B4405" s="279"/>
      <c r="C4405" s="267"/>
      <c r="D4405" s="288"/>
      <c r="E4405" s="288"/>
      <c r="F4405" s="288"/>
      <c r="G4405" s="289"/>
      <c r="H4405" s="197"/>
      <c r="I4405" s="231"/>
      <c r="J4405" s="197"/>
      <c r="K4405" s="224"/>
      <c r="L4405" s="228"/>
      <c r="M4405" s="197"/>
      <c r="N4405" s="133"/>
      <c r="O4405" s="131"/>
      <c r="P4405" s="93"/>
    </row>
    <row r="4406" spans="1:16" s="94" customFormat="1" ht="15.75" hidden="1" x14ac:dyDescent="0.25">
      <c r="A4406" s="276"/>
      <c r="B4406" s="279"/>
      <c r="C4406" s="271"/>
      <c r="D4406" s="179"/>
      <c r="E4406" s="199"/>
      <c r="F4406" s="199"/>
      <c r="G4406" s="168"/>
      <c r="H4406" s="242"/>
      <c r="I4406" s="231"/>
      <c r="J4406" s="227"/>
      <c r="K4406" s="228"/>
      <c r="L4406" s="228"/>
      <c r="M4406" s="178"/>
      <c r="N4406" s="133"/>
      <c r="O4406" s="131"/>
      <c r="P4406" s="93"/>
    </row>
    <row r="4407" spans="1:16" s="94" customFormat="1" ht="15.75" hidden="1" x14ac:dyDescent="0.25">
      <c r="A4407" s="276"/>
      <c r="B4407" s="279"/>
      <c r="C4407" s="271"/>
      <c r="D4407" s="179"/>
      <c r="E4407" s="199"/>
      <c r="F4407" s="199"/>
      <c r="G4407" s="168"/>
      <c r="H4407" s="245"/>
      <c r="I4407" s="231"/>
      <c r="J4407" s="227"/>
      <c r="K4407" s="228"/>
      <c r="L4407" s="228"/>
      <c r="M4407" s="178"/>
      <c r="N4407" s="133"/>
      <c r="O4407" s="131"/>
      <c r="P4407" s="93"/>
    </row>
    <row r="4408" spans="1:16" s="94" customFormat="1" ht="15.75" hidden="1" x14ac:dyDescent="0.25">
      <c r="A4408" s="276"/>
      <c r="B4408" s="279"/>
      <c r="C4408" s="271"/>
      <c r="D4408" s="179"/>
      <c r="E4408" s="199"/>
      <c r="F4408" s="199"/>
      <c r="G4408" s="168"/>
      <c r="H4408" s="245"/>
      <c r="I4408" s="231"/>
      <c r="J4408" s="227"/>
      <c r="K4408" s="228"/>
      <c r="L4408" s="228"/>
      <c r="M4408" s="178"/>
      <c r="N4408" s="133"/>
      <c r="O4408" s="143"/>
      <c r="P4408" s="93"/>
    </row>
    <row r="4409" spans="1:16" s="98" customFormat="1" ht="15.75" hidden="1" x14ac:dyDescent="0.25">
      <c r="A4409" s="276"/>
      <c r="B4409" s="279"/>
      <c r="C4409" s="271"/>
      <c r="D4409" s="166"/>
      <c r="E4409" s="179"/>
      <c r="F4409" s="179"/>
      <c r="G4409" s="168"/>
      <c r="H4409" s="245"/>
      <c r="I4409" s="231"/>
      <c r="J4409" s="227"/>
      <c r="K4409" s="228"/>
      <c r="L4409" s="228"/>
      <c r="M4409" s="178"/>
      <c r="N4409" s="133"/>
      <c r="O4409" s="131"/>
      <c r="P4409" s="97"/>
    </row>
    <row r="4410" spans="1:16" s="94" customFormat="1" ht="15.75" hidden="1" x14ac:dyDescent="0.25">
      <c r="A4410" s="276"/>
      <c r="B4410" s="279"/>
      <c r="C4410" s="271"/>
      <c r="D4410" s="179"/>
      <c r="E4410" s="199"/>
      <c r="F4410" s="199"/>
      <c r="G4410" s="168"/>
      <c r="H4410" s="242"/>
      <c r="I4410" s="231"/>
      <c r="J4410" s="227"/>
      <c r="K4410" s="228"/>
      <c r="L4410" s="228"/>
      <c r="M4410" s="178"/>
      <c r="N4410" s="133"/>
      <c r="O4410" s="131"/>
      <c r="P4410" s="93"/>
    </row>
    <row r="4411" spans="1:16" s="94" customFormat="1" ht="15.75" hidden="1" x14ac:dyDescent="0.25">
      <c r="A4411" s="276"/>
      <c r="B4411" s="279"/>
      <c r="C4411" s="268"/>
      <c r="D4411" s="179"/>
      <c r="E4411" s="199"/>
      <c r="F4411" s="199"/>
      <c r="G4411" s="168"/>
      <c r="H4411" s="245"/>
      <c r="I4411" s="231"/>
      <c r="J4411" s="227"/>
      <c r="K4411" s="228"/>
      <c r="L4411" s="228"/>
      <c r="M4411" s="178"/>
      <c r="N4411" s="133"/>
      <c r="O4411" s="131"/>
      <c r="P4411" s="93"/>
    </row>
    <row r="4412" spans="1:16" s="94" customFormat="1" ht="15.75" hidden="1" x14ac:dyDescent="0.25">
      <c r="A4412" s="276"/>
      <c r="B4412" s="279"/>
      <c r="C4412" s="267"/>
      <c r="D4412" s="288"/>
      <c r="E4412" s="288"/>
      <c r="F4412" s="288"/>
      <c r="G4412" s="289"/>
      <c r="H4412" s="197"/>
      <c r="I4412" s="231"/>
      <c r="J4412" s="227"/>
      <c r="K4412" s="224"/>
      <c r="L4412" s="228"/>
      <c r="M4412" s="197"/>
      <c r="N4412" s="133"/>
      <c r="O4412" s="131"/>
      <c r="P4412" s="93"/>
    </row>
    <row r="4413" spans="1:16" s="94" customFormat="1" ht="15.75" hidden="1" x14ac:dyDescent="0.25">
      <c r="A4413" s="276"/>
      <c r="B4413" s="279"/>
      <c r="C4413" s="268"/>
      <c r="D4413" s="179"/>
      <c r="E4413" s="180"/>
      <c r="F4413" s="180"/>
      <c r="G4413" s="168"/>
      <c r="H4413" s="242"/>
      <c r="I4413" s="231"/>
      <c r="J4413" s="227"/>
      <c r="K4413" s="228"/>
      <c r="L4413" s="228"/>
      <c r="M4413" s="178"/>
      <c r="N4413" s="133"/>
      <c r="O4413" s="131"/>
      <c r="P4413" s="93"/>
    </row>
    <row r="4414" spans="1:16" s="94" customFormat="1" ht="15.75" hidden="1" x14ac:dyDescent="0.25">
      <c r="A4414" s="276"/>
      <c r="B4414" s="279"/>
      <c r="C4414" s="198"/>
      <c r="D4414" s="283"/>
      <c r="E4414" s="283"/>
      <c r="F4414" s="283"/>
      <c r="G4414" s="284"/>
      <c r="H4414" s="197"/>
      <c r="I4414" s="231"/>
      <c r="J4414" s="197"/>
      <c r="K4414" s="224"/>
      <c r="L4414" s="228"/>
      <c r="M4414" s="197"/>
      <c r="N4414" s="133"/>
      <c r="O4414" s="131"/>
      <c r="P4414" s="93"/>
    </row>
    <row r="4415" spans="1:16" s="94" customFormat="1" ht="15.75" hidden="1" x14ac:dyDescent="0.25">
      <c r="A4415" s="276"/>
      <c r="B4415" s="279"/>
      <c r="C4415" s="198"/>
      <c r="D4415" s="166"/>
      <c r="E4415" s="96"/>
      <c r="F4415" s="96"/>
      <c r="G4415" s="161"/>
      <c r="H4415" s="197"/>
      <c r="I4415" s="231"/>
      <c r="J4415" s="197"/>
      <c r="K4415" s="224"/>
      <c r="L4415" s="228"/>
      <c r="M4415" s="197"/>
      <c r="N4415" s="133"/>
      <c r="O4415" s="131"/>
      <c r="P4415" s="93"/>
    </row>
    <row r="4416" spans="1:16" s="94" customFormat="1" ht="15.75" hidden="1" x14ac:dyDescent="0.25">
      <c r="A4416" s="276"/>
      <c r="B4416" s="279"/>
      <c r="C4416" s="198"/>
      <c r="D4416" s="288"/>
      <c r="E4416" s="288"/>
      <c r="F4416" s="288"/>
      <c r="G4416" s="289"/>
      <c r="H4416" s="168"/>
      <c r="I4416" s="231"/>
      <c r="J4416" s="168"/>
      <c r="K4416" s="239"/>
      <c r="L4416" s="228"/>
      <c r="M4416" s="197"/>
      <c r="N4416" s="133"/>
      <c r="O4416" s="131"/>
      <c r="P4416" s="93"/>
    </row>
    <row r="4417" spans="1:16" s="94" customFormat="1" ht="15.75" hidden="1" x14ac:dyDescent="0.25">
      <c r="A4417" s="276"/>
      <c r="B4417" s="279"/>
      <c r="C4417" s="269"/>
      <c r="D4417" s="166"/>
      <c r="E4417" s="96"/>
      <c r="F4417" s="96"/>
      <c r="G4417" s="168"/>
      <c r="H4417" s="242"/>
      <c r="I4417" s="231"/>
      <c r="J4417" s="227"/>
      <c r="K4417" s="228"/>
      <c r="L4417" s="228"/>
      <c r="M4417" s="178"/>
      <c r="N4417" s="133"/>
      <c r="O4417" s="131"/>
      <c r="P4417" s="93"/>
    </row>
    <row r="4418" spans="1:16" s="94" customFormat="1" ht="15.75" hidden="1" x14ac:dyDescent="0.25">
      <c r="A4418" s="276"/>
      <c r="B4418" s="279"/>
      <c r="C4418" s="269"/>
      <c r="D4418" s="166"/>
      <c r="E4418" s="96"/>
      <c r="F4418" s="96"/>
      <c r="G4418" s="168"/>
      <c r="H4418" s="242"/>
      <c r="I4418" s="231"/>
      <c r="J4418" s="227"/>
      <c r="K4418" s="228"/>
      <c r="L4418" s="228"/>
      <c r="M4418" s="178"/>
      <c r="N4418" s="133"/>
      <c r="O4418" s="131"/>
      <c r="P4418" s="93"/>
    </row>
    <row r="4419" spans="1:16" s="94" customFormat="1" ht="15.75" hidden="1" x14ac:dyDescent="0.25">
      <c r="A4419" s="276"/>
      <c r="B4419" s="279"/>
      <c r="C4419" s="198"/>
      <c r="D4419" s="166"/>
      <c r="E4419" s="96"/>
      <c r="F4419" s="96"/>
      <c r="G4419" s="168"/>
      <c r="H4419" s="242"/>
      <c r="I4419" s="231"/>
      <c r="J4419" s="227"/>
      <c r="K4419" s="228"/>
      <c r="L4419" s="228"/>
      <c r="M4419" s="178"/>
      <c r="N4419" s="133"/>
      <c r="O4419" s="131"/>
      <c r="P4419" s="93"/>
    </row>
    <row r="4420" spans="1:16" s="94" customFormat="1" ht="15.75" hidden="1" x14ac:dyDescent="0.25">
      <c r="A4420" s="276"/>
      <c r="B4420" s="279"/>
      <c r="C4420" s="269"/>
      <c r="D4420" s="166"/>
      <c r="E4420" s="96"/>
      <c r="F4420" s="96"/>
      <c r="G4420" s="168"/>
      <c r="H4420" s="242"/>
      <c r="I4420" s="231"/>
      <c r="J4420" s="227"/>
      <c r="K4420" s="228"/>
      <c r="L4420" s="228"/>
      <c r="M4420" s="178"/>
      <c r="N4420" s="133"/>
      <c r="O4420" s="131"/>
      <c r="P4420" s="93"/>
    </row>
    <row r="4421" spans="1:16" s="94" customFormat="1" ht="15.75" hidden="1" x14ac:dyDescent="0.25">
      <c r="A4421" s="276"/>
      <c r="B4421" s="279"/>
      <c r="C4421" s="269"/>
      <c r="D4421" s="166"/>
      <c r="E4421" s="96"/>
      <c r="F4421" s="96"/>
      <c r="G4421" s="168"/>
      <c r="H4421" s="242"/>
      <c r="I4421" s="231"/>
      <c r="J4421" s="227"/>
      <c r="K4421" s="228"/>
      <c r="L4421" s="228"/>
      <c r="M4421" s="178"/>
      <c r="N4421" s="133"/>
      <c r="O4421" s="131"/>
      <c r="P4421" s="93"/>
    </row>
    <row r="4422" spans="1:16" s="94" customFormat="1" ht="15.75" hidden="1" x14ac:dyDescent="0.25">
      <c r="A4422" s="276"/>
      <c r="B4422" s="279"/>
      <c r="C4422" s="269"/>
      <c r="D4422" s="166"/>
      <c r="E4422" s="96"/>
      <c r="F4422" s="96"/>
      <c r="G4422" s="168"/>
      <c r="H4422" s="242"/>
      <c r="I4422" s="231"/>
      <c r="J4422" s="227"/>
      <c r="K4422" s="228"/>
      <c r="L4422" s="228"/>
      <c r="M4422" s="178"/>
      <c r="N4422" s="133"/>
      <c r="O4422" s="131"/>
      <c r="P4422" s="93"/>
    </row>
    <row r="4423" spans="1:16" s="94" customFormat="1" ht="15.75" hidden="1" x14ac:dyDescent="0.25">
      <c r="A4423" s="276"/>
      <c r="B4423" s="279"/>
      <c r="C4423" s="269"/>
      <c r="D4423" s="166"/>
      <c r="E4423" s="96"/>
      <c r="F4423" s="96"/>
      <c r="G4423" s="168"/>
      <c r="H4423" s="242"/>
      <c r="I4423" s="231"/>
      <c r="J4423" s="227"/>
      <c r="K4423" s="228"/>
      <c r="L4423" s="228"/>
      <c r="M4423" s="178"/>
      <c r="N4423" s="133"/>
      <c r="O4423" s="131"/>
      <c r="P4423" s="93"/>
    </row>
    <row r="4424" spans="1:16" s="94" customFormat="1" ht="15.75" hidden="1" x14ac:dyDescent="0.25">
      <c r="A4424" s="276"/>
      <c r="B4424" s="279"/>
      <c r="C4424" s="269"/>
      <c r="D4424" s="166"/>
      <c r="E4424" s="96"/>
      <c r="F4424" s="96"/>
      <c r="G4424" s="168"/>
      <c r="H4424" s="242"/>
      <c r="I4424" s="231"/>
      <c r="J4424" s="227"/>
      <c r="K4424" s="228"/>
      <c r="L4424" s="228"/>
      <c r="M4424" s="178"/>
      <c r="N4424" s="133"/>
      <c r="O4424" s="131"/>
      <c r="P4424" s="93"/>
    </row>
    <row r="4425" spans="1:16" s="94" customFormat="1" ht="15.75" hidden="1" x14ac:dyDescent="0.25">
      <c r="A4425" s="276"/>
      <c r="B4425" s="279"/>
      <c r="C4425" s="269"/>
      <c r="D4425" s="166"/>
      <c r="E4425" s="96"/>
      <c r="F4425" s="96"/>
      <c r="G4425" s="168"/>
      <c r="H4425" s="242"/>
      <c r="I4425" s="231"/>
      <c r="J4425" s="227"/>
      <c r="K4425" s="228"/>
      <c r="L4425" s="228"/>
      <c r="M4425" s="178"/>
      <c r="N4425" s="133"/>
      <c r="O4425" s="131"/>
      <c r="P4425" s="93"/>
    </row>
    <row r="4426" spans="1:16" s="94" customFormat="1" ht="15.75" hidden="1" x14ac:dyDescent="0.25">
      <c r="A4426" s="276"/>
      <c r="B4426" s="279"/>
      <c r="C4426" s="269"/>
      <c r="D4426" s="166"/>
      <c r="E4426" s="96"/>
      <c r="F4426" s="96"/>
      <c r="G4426" s="168"/>
      <c r="H4426" s="242"/>
      <c r="I4426" s="231"/>
      <c r="J4426" s="227"/>
      <c r="K4426" s="228"/>
      <c r="L4426" s="228"/>
      <c r="M4426" s="178"/>
      <c r="N4426" s="133"/>
      <c r="O4426" s="131"/>
      <c r="P4426" s="93"/>
    </row>
    <row r="4427" spans="1:16" s="94" customFormat="1" ht="15.75" hidden="1" x14ac:dyDescent="0.25">
      <c r="A4427" s="276"/>
      <c r="B4427" s="279"/>
      <c r="C4427" s="269"/>
      <c r="D4427" s="166"/>
      <c r="E4427" s="96"/>
      <c r="F4427" s="96"/>
      <c r="G4427" s="168"/>
      <c r="H4427" s="242"/>
      <c r="I4427" s="231"/>
      <c r="J4427" s="227"/>
      <c r="K4427" s="228"/>
      <c r="L4427" s="228"/>
      <c r="M4427" s="178"/>
      <c r="N4427" s="133"/>
      <c r="O4427" s="131"/>
      <c r="P4427" s="93"/>
    </row>
    <row r="4428" spans="1:16" s="94" customFormat="1" ht="15.75" hidden="1" x14ac:dyDescent="0.25">
      <c r="A4428" s="276"/>
      <c r="B4428" s="279"/>
      <c r="C4428" s="241"/>
      <c r="D4428" s="166"/>
      <c r="E4428" s="96"/>
      <c r="F4428" s="96"/>
      <c r="G4428" s="168"/>
      <c r="H4428" s="242"/>
      <c r="I4428" s="231"/>
      <c r="J4428" s="227"/>
      <c r="K4428" s="228"/>
      <c r="L4428" s="228"/>
      <c r="M4428" s="178"/>
      <c r="N4428" s="133"/>
      <c r="O4428" s="131"/>
      <c r="P4428" s="93"/>
    </row>
    <row r="4429" spans="1:16" s="94" customFormat="1" ht="15.75" hidden="1" x14ac:dyDescent="0.25">
      <c r="A4429" s="276"/>
      <c r="B4429" s="279"/>
      <c r="C4429" s="267"/>
      <c r="D4429" s="166"/>
      <c r="E4429" s="96"/>
      <c r="F4429" s="96"/>
      <c r="G4429" s="168"/>
      <c r="H4429" s="245"/>
      <c r="I4429" s="231"/>
      <c r="J4429" s="227"/>
      <c r="K4429" s="228"/>
      <c r="L4429" s="228"/>
      <c r="M4429" s="178"/>
      <c r="N4429" s="133"/>
      <c r="O4429" s="131"/>
      <c r="P4429" s="93"/>
    </row>
    <row r="4430" spans="1:16" s="94" customFormat="1" ht="15.75" hidden="1" x14ac:dyDescent="0.25">
      <c r="A4430" s="276"/>
      <c r="B4430" s="279"/>
      <c r="C4430" s="271"/>
      <c r="D4430" s="166"/>
      <c r="E4430" s="96"/>
      <c r="F4430" s="96"/>
      <c r="G4430" s="168"/>
      <c r="H4430" s="242"/>
      <c r="I4430" s="231"/>
      <c r="J4430" s="227"/>
      <c r="K4430" s="228"/>
      <c r="L4430" s="228"/>
      <c r="M4430" s="178"/>
      <c r="N4430" s="133"/>
      <c r="O4430" s="131"/>
      <c r="P4430" s="93"/>
    </row>
    <row r="4431" spans="1:16" s="94" customFormat="1" ht="15.75" hidden="1" x14ac:dyDescent="0.25">
      <c r="A4431" s="276"/>
      <c r="B4431" s="279"/>
      <c r="C4431" s="268"/>
      <c r="D4431" s="166"/>
      <c r="E4431" s="96"/>
      <c r="F4431" s="96"/>
      <c r="G4431" s="168"/>
      <c r="H4431" s="246"/>
      <c r="I4431" s="231"/>
      <c r="J4431" s="227"/>
      <c r="K4431" s="228"/>
      <c r="L4431" s="228"/>
      <c r="M4431" s="178"/>
      <c r="N4431" s="133"/>
      <c r="O4431" s="131"/>
      <c r="P4431" s="93"/>
    </row>
    <row r="4432" spans="1:16" s="94" customFormat="1" ht="15.75" hidden="1" x14ac:dyDescent="0.25">
      <c r="A4432" s="276"/>
      <c r="B4432" s="279"/>
      <c r="C4432" s="243"/>
      <c r="D4432" s="166"/>
      <c r="E4432" s="96"/>
      <c r="F4432" s="96"/>
      <c r="G4432" s="168"/>
      <c r="H4432" s="242"/>
      <c r="I4432" s="231"/>
      <c r="J4432" s="227"/>
      <c r="K4432" s="228"/>
      <c r="L4432" s="228"/>
      <c r="M4432" s="178"/>
      <c r="N4432" s="133"/>
      <c r="O4432" s="131"/>
      <c r="P4432" s="93"/>
    </row>
    <row r="4433" spans="1:20" s="94" customFormat="1" ht="15.75" hidden="1" x14ac:dyDescent="0.25">
      <c r="A4433" s="276"/>
      <c r="B4433" s="279"/>
      <c r="C4433" s="269"/>
      <c r="D4433" s="166"/>
      <c r="E4433" s="96"/>
      <c r="F4433" s="96"/>
      <c r="G4433" s="168"/>
      <c r="H4433" s="242"/>
      <c r="I4433" s="231"/>
      <c r="J4433" s="227"/>
      <c r="K4433" s="228"/>
      <c r="L4433" s="228"/>
      <c r="M4433" s="178"/>
      <c r="N4433" s="133"/>
      <c r="O4433" s="131"/>
      <c r="P4433" s="93"/>
    </row>
    <row r="4434" spans="1:20" s="94" customFormat="1" ht="15.75" hidden="1" x14ac:dyDescent="0.25">
      <c r="A4434" s="276"/>
      <c r="B4434" s="279"/>
      <c r="C4434" s="269"/>
      <c r="D4434" s="166"/>
      <c r="E4434" s="96"/>
      <c r="F4434" s="96"/>
      <c r="G4434" s="168"/>
      <c r="H4434" s="242"/>
      <c r="I4434" s="231"/>
      <c r="J4434" s="227"/>
      <c r="K4434" s="228"/>
      <c r="L4434" s="228"/>
      <c r="M4434" s="178"/>
      <c r="N4434" s="133"/>
      <c r="O4434" s="131"/>
      <c r="P4434" s="93"/>
    </row>
    <row r="4435" spans="1:20" s="94" customFormat="1" ht="15.75" hidden="1" x14ac:dyDescent="0.25">
      <c r="A4435" s="276"/>
      <c r="B4435" s="279"/>
      <c r="C4435" s="269"/>
      <c r="D4435" s="166"/>
      <c r="E4435" s="96"/>
      <c r="F4435" s="96"/>
      <c r="G4435" s="168"/>
      <c r="H4435" s="242"/>
      <c r="I4435" s="231"/>
      <c r="J4435" s="227"/>
      <c r="K4435" s="228"/>
      <c r="L4435" s="228"/>
      <c r="M4435" s="178"/>
      <c r="N4435" s="133"/>
      <c r="O4435" s="131"/>
      <c r="P4435" s="93"/>
    </row>
    <row r="4436" spans="1:20" s="94" customFormat="1" ht="15.75" hidden="1" x14ac:dyDescent="0.25">
      <c r="A4436" s="276"/>
      <c r="B4436" s="279"/>
      <c r="C4436" s="269"/>
      <c r="D4436" s="166"/>
      <c r="E4436" s="96"/>
      <c r="F4436" s="96"/>
      <c r="G4436" s="168"/>
      <c r="H4436" s="242"/>
      <c r="I4436" s="231"/>
      <c r="J4436" s="227"/>
      <c r="K4436" s="228"/>
      <c r="L4436" s="228"/>
      <c r="M4436" s="178"/>
      <c r="N4436" s="133"/>
      <c r="O4436" s="131"/>
      <c r="P4436" s="93"/>
    </row>
    <row r="4437" spans="1:20" s="94" customFormat="1" ht="15.75" hidden="1" x14ac:dyDescent="0.25">
      <c r="A4437" s="276"/>
      <c r="B4437" s="279"/>
      <c r="C4437" s="269"/>
      <c r="D4437" s="166"/>
      <c r="E4437" s="96"/>
      <c r="F4437" s="96"/>
      <c r="G4437" s="168"/>
      <c r="H4437" s="242"/>
      <c r="I4437" s="231"/>
      <c r="J4437" s="227"/>
      <c r="K4437" s="228"/>
      <c r="L4437" s="228"/>
      <c r="M4437" s="178"/>
      <c r="N4437" s="133"/>
      <c r="O4437" s="131"/>
      <c r="P4437" s="93"/>
    </row>
    <row r="4438" spans="1:20" s="94" customFormat="1" ht="15.75" hidden="1" x14ac:dyDescent="0.25">
      <c r="A4438" s="276"/>
      <c r="B4438" s="279"/>
      <c r="C4438" s="269"/>
      <c r="D4438" s="166"/>
      <c r="E4438" s="96"/>
      <c r="F4438" s="96"/>
      <c r="G4438" s="168"/>
      <c r="H4438" s="242"/>
      <c r="I4438" s="231"/>
      <c r="J4438" s="227"/>
      <c r="K4438" s="228"/>
      <c r="L4438" s="228"/>
      <c r="M4438" s="178"/>
      <c r="N4438" s="133"/>
      <c r="O4438" s="131"/>
      <c r="P4438" s="93"/>
    </row>
    <row r="4439" spans="1:20" s="94" customFormat="1" ht="15.75" hidden="1" x14ac:dyDescent="0.25">
      <c r="A4439" s="276"/>
      <c r="B4439" s="279"/>
      <c r="C4439" s="269"/>
      <c r="D4439" s="166"/>
      <c r="E4439" s="96"/>
      <c r="F4439" s="96"/>
      <c r="G4439" s="168"/>
      <c r="H4439" s="242"/>
      <c r="I4439" s="231"/>
      <c r="J4439" s="227"/>
      <c r="K4439" s="228"/>
      <c r="L4439" s="228"/>
      <c r="M4439" s="178"/>
      <c r="N4439" s="133"/>
      <c r="O4439" s="131"/>
      <c r="P4439" s="93"/>
    </row>
    <row r="4440" spans="1:20" s="94" customFormat="1" ht="15.75" hidden="1" x14ac:dyDescent="0.25">
      <c r="A4440" s="276"/>
      <c r="B4440" s="279"/>
      <c r="C4440" s="269"/>
      <c r="D4440" s="166"/>
      <c r="E4440" s="96"/>
      <c r="F4440" s="96"/>
      <c r="G4440" s="168"/>
      <c r="H4440" s="242"/>
      <c r="I4440" s="231"/>
      <c r="J4440" s="227"/>
      <c r="K4440" s="228"/>
      <c r="L4440" s="228"/>
      <c r="M4440" s="178"/>
      <c r="N4440" s="133"/>
      <c r="O4440" s="131"/>
      <c r="P4440" s="93"/>
    </row>
    <row r="4441" spans="1:20" s="94" customFormat="1" ht="15.75" hidden="1" x14ac:dyDescent="0.25">
      <c r="A4441" s="276"/>
      <c r="B4441" s="279"/>
      <c r="C4441" s="269"/>
      <c r="D4441" s="166"/>
      <c r="E4441" s="96"/>
      <c r="F4441" s="96"/>
      <c r="G4441" s="168"/>
      <c r="H4441" s="242"/>
      <c r="I4441" s="231"/>
      <c r="J4441" s="227"/>
      <c r="K4441" s="228"/>
      <c r="L4441" s="228"/>
      <c r="M4441" s="178"/>
      <c r="N4441" s="133"/>
      <c r="O4441" s="131"/>
      <c r="P4441" s="93"/>
    </row>
    <row r="4442" spans="1:20" s="94" customFormat="1" ht="15.75" hidden="1" x14ac:dyDescent="0.25">
      <c r="A4442" s="276"/>
      <c r="B4442" s="279"/>
      <c r="C4442" s="269"/>
      <c r="D4442" s="166"/>
      <c r="E4442" s="96"/>
      <c r="F4442" s="96"/>
      <c r="G4442" s="168"/>
      <c r="H4442" s="242"/>
      <c r="I4442" s="231"/>
      <c r="J4442" s="227"/>
      <c r="K4442" s="228"/>
      <c r="L4442" s="228"/>
      <c r="M4442" s="178"/>
      <c r="N4442" s="133"/>
      <c r="O4442" s="131"/>
      <c r="P4442" s="93"/>
    </row>
    <row r="4443" spans="1:20" s="94" customFormat="1" ht="15.75" hidden="1" x14ac:dyDescent="0.25">
      <c r="A4443" s="276"/>
      <c r="B4443" s="279"/>
      <c r="C4443" s="241"/>
      <c r="D4443" s="166"/>
      <c r="E4443" s="96"/>
      <c r="F4443" s="96"/>
      <c r="G4443" s="168"/>
      <c r="H4443" s="242"/>
      <c r="I4443" s="231"/>
      <c r="J4443" s="227"/>
      <c r="K4443" s="228"/>
      <c r="L4443" s="228"/>
      <c r="M4443" s="178"/>
      <c r="N4443" s="133"/>
      <c r="O4443" s="132"/>
      <c r="P4443" s="93"/>
    </row>
    <row r="4444" spans="1:20" s="94" customFormat="1" ht="15.75" hidden="1" x14ac:dyDescent="0.25">
      <c r="A4444" s="276"/>
      <c r="B4444" s="279"/>
      <c r="C4444" s="241"/>
      <c r="D4444" s="166"/>
      <c r="E4444" s="96"/>
      <c r="F4444" s="96"/>
      <c r="G4444" s="168"/>
      <c r="H4444" s="242"/>
      <c r="I4444" s="231"/>
      <c r="J4444" s="227"/>
      <c r="K4444" s="228"/>
      <c r="L4444" s="228"/>
      <c r="M4444" s="178"/>
      <c r="N4444" s="133"/>
      <c r="O4444" s="131"/>
      <c r="P4444" s="93"/>
    </row>
    <row r="4445" spans="1:20" s="94" customFormat="1" ht="15.75" hidden="1" x14ac:dyDescent="0.25">
      <c r="A4445" s="276"/>
      <c r="B4445" s="279"/>
      <c r="C4445" s="241"/>
      <c r="D4445" s="166"/>
      <c r="E4445" s="166"/>
      <c r="F4445" s="166"/>
      <c r="G4445" s="168"/>
      <c r="H4445" s="242"/>
      <c r="I4445" s="231"/>
      <c r="J4445" s="227"/>
      <c r="K4445" s="228"/>
      <c r="L4445" s="228"/>
      <c r="M4445" s="178"/>
      <c r="N4445" s="133"/>
      <c r="O4445" s="131"/>
      <c r="P4445" s="93"/>
    </row>
    <row r="4446" spans="1:20" s="94" customFormat="1" ht="15.75" hidden="1" x14ac:dyDescent="0.25">
      <c r="A4446" s="277"/>
      <c r="B4446" s="280"/>
      <c r="C4446" s="249"/>
      <c r="D4446" s="166"/>
      <c r="E4446" s="96"/>
      <c r="F4446" s="96"/>
      <c r="G4446" s="168"/>
      <c r="H4446" s="242"/>
      <c r="I4446" s="231"/>
      <c r="J4446" s="227"/>
      <c r="K4446" s="228"/>
      <c r="L4446" s="228"/>
      <c r="M4446" s="178"/>
      <c r="N4446" s="133"/>
      <c r="O4446" s="131"/>
      <c r="P4446" s="93"/>
    </row>
    <row r="4447" spans="1:20" s="94" customFormat="1" x14ac:dyDescent="0.25">
      <c r="A4447" s="2"/>
      <c r="B4447" s="2"/>
      <c r="C4447" s="250"/>
      <c r="D4447" s="145"/>
      <c r="E4447" s="2"/>
      <c r="F4447" s="70"/>
      <c r="G4447" s="114"/>
      <c r="H4447" s="114"/>
      <c r="I4447" s="114"/>
      <c r="J4447" s="114"/>
      <c r="K4447" s="114"/>
      <c r="L4447" s="117"/>
      <c r="M4447" s="117"/>
      <c r="N4447" s="136"/>
      <c r="O4447" s="135"/>
      <c r="P4447" s="93"/>
      <c r="Q4447" s="93">
        <f>SUBTOTAL(9,Q2999:Q4446)</f>
        <v>858871652.94194186</v>
      </c>
      <c r="S4447" s="93"/>
      <c r="T4447" s="93"/>
    </row>
    <row r="4448" spans="1:20" s="94" customFormat="1" ht="15.75" x14ac:dyDescent="0.25">
      <c r="A4448" s="2"/>
      <c r="B4448" s="252" t="s">
        <v>316</v>
      </c>
      <c r="C4448" s="253"/>
      <c r="D4448" s="254"/>
      <c r="E4448" s="253"/>
      <c r="F4448" s="253"/>
      <c r="G4448" s="255" t="s">
        <v>296</v>
      </c>
      <c r="H4448" s="114"/>
      <c r="I4448" s="114"/>
      <c r="J4448" s="114"/>
      <c r="K4448" s="114"/>
      <c r="L4448" s="117"/>
      <c r="M4448" s="117"/>
      <c r="N4448" s="136"/>
      <c r="O4448" s="135"/>
      <c r="P4448" s="93"/>
    </row>
    <row r="4449" spans="1:16" s="94" customFormat="1" x14ac:dyDescent="0.25">
      <c r="A4449" s="2"/>
      <c r="B4449" s="2"/>
      <c r="C4449" s="250"/>
      <c r="D4449" s="145"/>
      <c r="E4449" s="2"/>
      <c r="F4449" s="70"/>
      <c r="G4449" s="114"/>
      <c r="H4449" s="114"/>
      <c r="I4449" s="114"/>
      <c r="J4449" s="114"/>
      <c r="K4449" s="114"/>
      <c r="L4449" s="117"/>
      <c r="M4449" s="117"/>
      <c r="N4449" s="136"/>
      <c r="O4449" s="135"/>
      <c r="P4449" s="93"/>
    </row>
    <row r="4450" spans="1:16" s="94" customFormat="1" x14ac:dyDescent="0.25">
      <c r="A4450" s="2"/>
      <c r="B4450" s="2"/>
      <c r="C4450" s="250"/>
      <c r="D4450" s="145"/>
      <c r="E4450" s="2"/>
      <c r="F4450" s="70"/>
      <c r="G4450" s="114"/>
      <c r="H4450" s="114"/>
      <c r="I4450" s="114"/>
      <c r="J4450" s="114"/>
      <c r="K4450" s="114"/>
      <c r="L4450" s="117"/>
      <c r="M4450" s="117"/>
      <c r="N4450" s="136"/>
      <c r="O4450" s="135"/>
      <c r="P4450" s="93"/>
    </row>
    <row r="4451" spans="1:16" s="94" customFormat="1" x14ac:dyDescent="0.25">
      <c r="A4451" s="2"/>
      <c r="B4451" s="2"/>
      <c r="C4451" s="250"/>
      <c r="D4451" s="145"/>
      <c r="E4451" s="2"/>
      <c r="F4451" s="70"/>
      <c r="G4451" s="114"/>
      <c r="H4451" s="114"/>
      <c r="I4451" s="114"/>
      <c r="J4451" s="114"/>
      <c r="K4451" s="114"/>
      <c r="L4451" s="117"/>
      <c r="M4451" s="117"/>
      <c r="N4451" s="136"/>
      <c r="O4451" s="135"/>
      <c r="P4451" s="93"/>
    </row>
    <row r="4452" spans="1:16" s="94" customFormat="1" x14ac:dyDescent="0.25">
      <c r="A4452" s="2"/>
      <c r="B4452" s="2"/>
      <c r="C4452" s="250"/>
      <c r="D4452" s="145"/>
      <c r="E4452" s="2"/>
      <c r="F4452" s="70"/>
      <c r="G4452" s="114"/>
      <c r="H4452" s="114"/>
      <c r="I4452" s="114"/>
      <c r="J4452" s="114"/>
      <c r="K4452" s="114"/>
      <c r="L4452" s="117"/>
      <c r="M4452" s="117"/>
      <c r="N4452" s="136"/>
      <c r="O4452" s="135"/>
      <c r="P4452" s="93"/>
    </row>
    <row r="4453" spans="1:16" s="94" customFormat="1" x14ac:dyDescent="0.25">
      <c r="A4453" s="2"/>
      <c r="B4453" s="2"/>
      <c r="C4453" s="250"/>
      <c r="D4453" s="145"/>
      <c r="E4453" s="2"/>
      <c r="F4453" s="70"/>
      <c r="G4453" s="114"/>
      <c r="H4453" s="114"/>
      <c r="I4453" s="114"/>
      <c r="J4453" s="114"/>
      <c r="K4453" s="114"/>
      <c r="L4453" s="117"/>
      <c r="M4453" s="117"/>
      <c r="N4453" s="136"/>
      <c r="O4453" s="135"/>
      <c r="P4453" s="93"/>
    </row>
    <row r="4454" spans="1:16" s="94" customFormat="1" x14ac:dyDescent="0.25">
      <c r="A4454" s="2"/>
      <c r="B4454" s="2"/>
      <c r="C4454" s="250"/>
      <c r="D4454" s="145"/>
      <c r="E4454" s="2"/>
      <c r="F4454" s="70"/>
      <c r="G4454" s="114"/>
      <c r="H4454" s="114"/>
      <c r="I4454" s="114"/>
      <c r="J4454" s="114"/>
      <c r="K4454" s="114"/>
      <c r="L4454" s="117"/>
      <c r="M4454" s="117"/>
      <c r="N4454" s="136"/>
      <c r="O4454" s="135"/>
      <c r="P4454" s="93"/>
    </row>
    <row r="4455" spans="1:16" s="94" customFormat="1" x14ac:dyDescent="0.25">
      <c r="A4455" s="2"/>
      <c r="B4455" s="256"/>
      <c r="C4455" s="257"/>
      <c r="D4455" s="258"/>
      <c r="E4455" s="256"/>
      <c r="F4455" s="259"/>
      <c r="G4455" s="152"/>
      <c r="H4455" s="114"/>
      <c r="I4455" s="114"/>
      <c r="J4455" s="114"/>
      <c r="K4455" s="114"/>
      <c r="L4455" s="117"/>
      <c r="M4455" s="117"/>
      <c r="N4455" s="136"/>
      <c r="O4455" s="135"/>
      <c r="P4455" s="93"/>
    </row>
    <row r="4456" spans="1:16" s="94" customFormat="1" x14ac:dyDescent="0.25">
      <c r="A4456" s="2"/>
      <c r="B4456" s="2"/>
      <c r="C4456" s="250"/>
      <c r="D4456" s="145"/>
      <c r="E4456" s="2"/>
      <c r="F4456" s="70"/>
      <c r="G4456" s="114"/>
      <c r="H4456" s="114"/>
      <c r="I4456" s="114"/>
      <c r="J4456" s="114"/>
      <c r="K4456" s="114"/>
      <c r="L4456" s="117"/>
      <c r="M4456" s="117"/>
      <c r="N4456" s="136"/>
      <c r="O4456" s="135"/>
      <c r="P4456" s="93"/>
    </row>
    <row r="4457" spans="1:16" s="94" customFormat="1" x14ac:dyDescent="0.25">
      <c r="A4457" s="2"/>
      <c r="B4457" s="2"/>
      <c r="C4457" s="250"/>
      <c r="D4457" s="145"/>
      <c r="E4457" s="2"/>
      <c r="F4457" s="70"/>
      <c r="G4457" s="114"/>
      <c r="H4457" s="114"/>
      <c r="I4457" s="114"/>
      <c r="J4457" s="114"/>
      <c r="K4457" s="114"/>
      <c r="L4457" s="117"/>
      <c r="M4457" s="117"/>
      <c r="N4457" s="136"/>
      <c r="O4457" s="135"/>
      <c r="P4457" s="93"/>
    </row>
    <row r="4458" spans="1:16" s="94" customFormat="1" x14ac:dyDescent="0.25">
      <c r="A4458" s="2"/>
      <c r="B4458" s="2"/>
      <c r="C4458" s="250"/>
      <c r="D4458" s="145"/>
      <c r="E4458" s="2"/>
      <c r="F4458" s="70"/>
      <c r="G4458" s="114"/>
      <c r="H4458" s="114"/>
      <c r="I4458" s="114"/>
      <c r="J4458" s="114"/>
      <c r="K4458" s="114"/>
      <c r="L4458" s="117"/>
      <c r="M4458" s="117"/>
      <c r="N4458" s="136"/>
      <c r="O4458" s="135"/>
      <c r="P4458" s="93"/>
    </row>
    <row r="4459" spans="1:16" s="94" customFormat="1" x14ac:dyDescent="0.25">
      <c r="A4459" s="2"/>
      <c r="B4459" s="2"/>
      <c r="C4459" s="250"/>
      <c r="D4459" s="145"/>
      <c r="E4459" s="2"/>
      <c r="F4459" s="70"/>
      <c r="G4459" s="114"/>
      <c r="H4459" s="114"/>
      <c r="I4459" s="114"/>
      <c r="J4459" s="114"/>
      <c r="K4459" s="114"/>
      <c r="L4459" s="117"/>
      <c r="M4459" s="117"/>
      <c r="N4459" s="136"/>
      <c r="O4459" s="135"/>
      <c r="P4459" s="93"/>
    </row>
    <row r="4460" spans="1:16" s="94" customFormat="1" x14ac:dyDescent="0.25">
      <c r="A4460" s="2"/>
      <c r="B4460" s="2"/>
      <c r="C4460" s="250"/>
      <c r="D4460" s="145"/>
      <c r="E4460" s="2"/>
      <c r="F4460" s="70"/>
      <c r="G4460" s="114"/>
      <c r="H4460" s="114"/>
      <c r="I4460" s="114"/>
      <c r="J4460" s="114"/>
      <c r="K4460" s="114"/>
      <c r="L4460" s="117"/>
      <c r="M4460" s="117"/>
      <c r="N4460" s="136"/>
      <c r="O4460" s="135"/>
      <c r="P4460" s="93"/>
    </row>
    <row r="4461" spans="1:16" s="94" customFormat="1" x14ac:dyDescent="0.25">
      <c r="A4461" s="2"/>
      <c r="B4461" s="2"/>
      <c r="C4461" s="250"/>
      <c r="D4461" s="145"/>
      <c r="E4461" s="2"/>
      <c r="F4461" s="70"/>
      <c r="G4461" s="114"/>
      <c r="H4461" s="114"/>
      <c r="I4461" s="114"/>
      <c r="J4461" s="114"/>
      <c r="K4461" s="114"/>
      <c r="L4461" s="117"/>
      <c r="M4461" s="117"/>
      <c r="N4461" s="136"/>
      <c r="O4461" s="135"/>
      <c r="P4461" s="93"/>
    </row>
    <row r="4462" spans="1:16" s="94" customFormat="1" x14ac:dyDescent="0.25">
      <c r="A4462" s="2"/>
      <c r="B4462" s="2"/>
      <c r="C4462" s="250"/>
      <c r="D4462" s="145"/>
      <c r="E4462" s="2"/>
      <c r="F4462" s="70"/>
      <c r="G4462" s="114"/>
      <c r="H4462" s="114"/>
      <c r="I4462" s="114"/>
      <c r="J4462" s="114"/>
      <c r="K4462" s="114"/>
      <c r="L4462" s="117"/>
      <c r="M4462" s="117"/>
      <c r="N4462" s="136"/>
      <c r="O4462" s="135"/>
      <c r="P4462" s="93"/>
    </row>
    <row r="4463" spans="1:16" s="94" customFormat="1" x14ac:dyDescent="0.25">
      <c r="A4463" s="2"/>
      <c r="B4463" s="2"/>
      <c r="C4463" s="250"/>
      <c r="D4463" s="145"/>
      <c r="E4463" s="2"/>
      <c r="F4463" s="70"/>
      <c r="G4463" s="114"/>
      <c r="H4463" s="114"/>
      <c r="I4463" s="114"/>
      <c r="J4463" s="114"/>
      <c r="K4463" s="114"/>
      <c r="L4463" s="117"/>
      <c r="M4463" s="117"/>
      <c r="N4463" s="136"/>
      <c r="O4463" s="135"/>
      <c r="P4463" s="93"/>
    </row>
    <row r="4464" spans="1:16" s="94" customFormat="1" x14ac:dyDescent="0.25">
      <c r="A4464" s="2"/>
      <c r="B4464" s="2"/>
      <c r="C4464" s="250"/>
      <c r="D4464" s="145"/>
      <c r="E4464" s="2"/>
      <c r="F4464" s="70"/>
      <c r="G4464" s="114"/>
      <c r="H4464" s="114"/>
      <c r="I4464" s="114"/>
      <c r="J4464" s="114"/>
      <c r="K4464" s="114"/>
      <c r="L4464" s="117"/>
      <c r="M4464" s="117"/>
      <c r="N4464" s="136"/>
      <c r="O4464" s="135"/>
      <c r="P4464" s="93"/>
    </row>
    <row r="4465" spans="1:16" s="94" customFormat="1" x14ac:dyDescent="0.25">
      <c r="A4465" s="2"/>
      <c r="B4465" s="2"/>
      <c r="C4465" s="250"/>
      <c r="D4465" s="145"/>
      <c r="E4465" s="2"/>
      <c r="F4465" s="70"/>
      <c r="G4465" s="114"/>
      <c r="H4465" s="114"/>
      <c r="I4465" s="114"/>
      <c r="J4465" s="114"/>
      <c r="K4465" s="114"/>
      <c r="L4465" s="117"/>
      <c r="M4465" s="117"/>
      <c r="N4465" s="136"/>
      <c r="O4465" s="135"/>
      <c r="P4465" s="93"/>
    </row>
    <row r="4466" spans="1:16" s="94" customFormat="1" x14ac:dyDescent="0.25">
      <c r="A4466" s="2"/>
      <c r="B4466" s="2"/>
      <c r="C4466" s="250"/>
      <c r="D4466" s="145"/>
      <c r="E4466" s="2"/>
      <c r="F4466" s="70"/>
      <c r="G4466" s="114"/>
      <c r="H4466" s="114"/>
      <c r="I4466" s="114"/>
      <c r="J4466" s="114"/>
      <c r="K4466" s="114"/>
      <c r="L4466" s="117"/>
      <c r="M4466" s="117"/>
      <c r="N4466" s="136"/>
      <c r="O4466" s="135"/>
      <c r="P4466" s="93"/>
    </row>
    <row r="4467" spans="1:16" s="94" customFormat="1" x14ac:dyDescent="0.25">
      <c r="A4467" s="2"/>
      <c r="B4467" s="2"/>
      <c r="C4467" s="250"/>
      <c r="D4467" s="145"/>
      <c r="E4467" s="2"/>
      <c r="F4467" s="70"/>
      <c r="G4467" s="114"/>
      <c r="H4467" s="114"/>
      <c r="I4467" s="114"/>
      <c r="J4467" s="114"/>
      <c r="K4467" s="114"/>
      <c r="L4467" s="117"/>
      <c r="M4467" s="117"/>
      <c r="N4467" s="136"/>
      <c r="O4467" s="135"/>
      <c r="P4467" s="93"/>
    </row>
    <row r="4468" spans="1:16" s="94" customFormat="1" x14ac:dyDescent="0.25">
      <c r="A4468" s="2"/>
      <c r="B4468" s="2"/>
      <c r="C4468" s="250"/>
      <c r="D4468" s="145"/>
      <c r="E4468" s="2"/>
      <c r="F4468" s="70"/>
      <c r="G4468" s="114"/>
      <c r="H4468" s="114"/>
      <c r="I4468" s="114"/>
      <c r="J4468" s="114"/>
      <c r="K4468" s="114"/>
      <c r="L4468" s="117"/>
      <c r="M4468" s="117"/>
      <c r="N4468" s="136"/>
      <c r="O4468" s="135"/>
      <c r="P4468" s="93"/>
    </row>
    <row r="4469" spans="1:16" s="94" customFormat="1" x14ac:dyDescent="0.25">
      <c r="A4469" s="2"/>
      <c r="B4469" s="2"/>
      <c r="C4469" s="250"/>
      <c r="D4469" s="145"/>
      <c r="E4469" s="2"/>
      <c r="F4469" s="70"/>
      <c r="G4469" s="114"/>
      <c r="H4469" s="114"/>
      <c r="I4469" s="114"/>
      <c r="J4469" s="114"/>
      <c r="K4469" s="114"/>
      <c r="L4469" s="117"/>
      <c r="M4469" s="117"/>
      <c r="N4469" s="136"/>
      <c r="O4469" s="135"/>
      <c r="P4469" s="93"/>
    </row>
    <row r="4470" spans="1:16" s="94" customFormat="1" x14ac:dyDescent="0.25">
      <c r="A4470" s="2"/>
      <c r="B4470" s="2"/>
      <c r="C4470" s="250"/>
      <c r="D4470" s="145"/>
      <c r="E4470" s="2"/>
      <c r="F4470" s="70"/>
      <c r="G4470" s="114"/>
      <c r="H4470" s="114"/>
      <c r="I4470" s="114"/>
      <c r="J4470" s="114"/>
      <c r="K4470" s="114"/>
      <c r="L4470" s="117"/>
      <c r="M4470" s="117"/>
      <c r="N4470" s="136"/>
      <c r="O4470" s="135"/>
      <c r="P4470" s="93"/>
    </row>
    <row r="4471" spans="1:16" s="94" customFormat="1" x14ac:dyDescent="0.25">
      <c r="A4471" s="2"/>
      <c r="B4471" s="2"/>
      <c r="C4471" s="250"/>
      <c r="D4471" s="145"/>
      <c r="E4471" s="2"/>
      <c r="F4471" s="70"/>
      <c r="G4471" s="114"/>
      <c r="H4471" s="114"/>
      <c r="I4471" s="114"/>
      <c r="J4471" s="114"/>
      <c r="K4471" s="114"/>
      <c r="L4471" s="117"/>
      <c r="M4471" s="117"/>
      <c r="N4471" s="136"/>
      <c r="O4471" s="135"/>
      <c r="P4471" s="93"/>
    </row>
    <row r="4472" spans="1:16" s="94" customFormat="1" x14ac:dyDescent="0.25">
      <c r="A4472" s="2"/>
      <c r="B4472" s="2"/>
      <c r="C4472" s="250"/>
      <c r="D4472" s="145"/>
      <c r="E4472" s="2"/>
      <c r="F4472" s="70"/>
      <c r="G4472" s="114"/>
      <c r="H4472" s="114"/>
      <c r="I4472" s="114"/>
      <c r="J4472" s="114"/>
      <c r="K4472" s="114"/>
      <c r="L4472" s="117"/>
      <c r="M4472" s="117"/>
      <c r="N4472" s="136"/>
      <c r="O4472" s="135"/>
      <c r="P4472" s="93"/>
    </row>
    <row r="4473" spans="1:16" s="94" customFormat="1" x14ac:dyDescent="0.25">
      <c r="A4473" s="2"/>
      <c r="B4473" s="2"/>
      <c r="C4473" s="250"/>
      <c r="D4473" s="145"/>
      <c r="E4473" s="2"/>
      <c r="F4473" s="70"/>
      <c r="G4473" s="114"/>
      <c r="H4473" s="114"/>
      <c r="I4473" s="114"/>
      <c r="J4473" s="114"/>
      <c r="K4473" s="114"/>
      <c r="L4473" s="117"/>
      <c r="M4473" s="117"/>
      <c r="N4473" s="136"/>
      <c r="O4473" s="135"/>
      <c r="P4473" s="93"/>
    </row>
    <row r="4474" spans="1:16" s="94" customFormat="1" x14ac:dyDescent="0.25">
      <c r="A4474" s="2"/>
      <c r="B4474" s="2"/>
      <c r="C4474" s="250"/>
      <c r="D4474" s="145"/>
      <c r="E4474" s="2"/>
      <c r="F4474" s="70"/>
      <c r="G4474" s="114"/>
      <c r="H4474" s="114"/>
      <c r="I4474" s="114"/>
      <c r="J4474" s="114"/>
      <c r="K4474" s="114"/>
      <c r="L4474" s="117"/>
      <c r="M4474" s="117"/>
      <c r="N4474" s="136"/>
      <c r="O4474" s="135"/>
      <c r="P4474" s="93"/>
    </row>
    <row r="4475" spans="1:16" s="94" customFormat="1" x14ac:dyDescent="0.25">
      <c r="A4475" s="2"/>
      <c r="B4475" s="2"/>
      <c r="C4475" s="250"/>
      <c r="D4475" s="145"/>
      <c r="E4475" s="2"/>
      <c r="F4475" s="70"/>
      <c r="G4475" s="114"/>
      <c r="H4475" s="114"/>
      <c r="I4475" s="114"/>
      <c r="J4475" s="114"/>
      <c r="K4475" s="114"/>
      <c r="L4475" s="117"/>
      <c r="M4475" s="117"/>
      <c r="N4475" s="136"/>
      <c r="O4475" s="135"/>
      <c r="P4475" s="93"/>
    </row>
    <row r="4476" spans="1:16" s="94" customFormat="1" x14ac:dyDescent="0.25">
      <c r="A4476" s="2"/>
      <c r="B4476" s="2"/>
      <c r="C4476" s="250"/>
      <c r="D4476" s="145"/>
      <c r="E4476" s="2"/>
      <c r="F4476" s="70"/>
      <c r="G4476" s="114"/>
      <c r="H4476" s="114"/>
      <c r="I4476" s="114"/>
      <c r="J4476" s="114"/>
      <c r="K4476" s="114"/>
      <c r="L4476" s="117"/>
      <c r="M4476" s="117"/>
      <c r="N4476" s="136"/>
      <c r="O4476" s="135"/>
      <c r="P4476" s="93"/>
    </row>
    <row r="4477" spans="1:16" s="94" customFormat="1" x14ac:dyDescent="0.25">
      <c r="A4477" s="2"/>
      <c r="B4477" s="2"/>
      <c r="C4477" s="250"/>
      <c r="D4477" s="145"/>
      <c r="E4477" s="2"/>
      <c r="F4477" s="70"/>
      <c r="G4477" s="114"/>
      <c r="H4477" s="114"/>
      <c r="I4477" s="114"/>
      <c r="J4477" s="114"/>
      <c r="K4477" s="114"/>
      <c r="L4477" s="117"/>
      <c r="M4477" s="117"/>
      <c r="N4477" s="136"/>
      <c r="O4477" s="135"/>
      <c r="P4477" s="93"/>
    </row>
    <row r="4478" spans="1:16" s="94" customFormat="1" x14ac:dyDescent="0.25">
      <c r="A4478" s="2"/>
      <c r="B4478" s="2"/>
      <c r="C4478" s="250"/>
      <c r="D4478" s="145"/>
      <c r="E4478" s="2"/>
      <c r="F4478" s="70"/>
      <c r="G4478" s="114"/>
      <c r="H4478" s="114"/>
      <c r="I4478" s="114"/>
      <c r="J4478" s="114"/>
      <c r="K4478" s="114"/>
      <c r="L4478" s="117"/>
      <c r="M4478" s="117"/>
      <c r="N4478" s="136"/>
      <c r="O4478" s="135"/>
      <c r="P4478" s="93"/>
    </row>
    <row r="4479" spans="1:16" s="94" customFormat="1" x14ac:dyDescent="0.25">
      <c r="A4479" s="2"/>
      <c r="B4479" s="2"/>
      <c r="C4479" s="250"/>
      <c r="D4479" s="145"/>
      <c r="E4479" s="2"/>
      <c r="F4479" s="70"/>
      <c r="G4479" s="114"/>
      <c r="H4479" s="114"/>
      <c r="I4479" s="114"/>
      <c r="J4479" s="114"/>
      <c r="K4479" s="114"/>
      <c r="L4479" s="117"/>
      <c r="M4479" s="117"/>
      <c r="N4479" s="136"/>
      <c r="O4479" s="135"/>
      <c r="P4479" s="93"/>
    </row>
    <row r="4480" spans="1:16" s="94" customFormat="1" x14ac:dyDescent="0.25">
      <c r="A4480" s="2"/>
      <c r="B4480" s="2"/>
      <c r="C4480" s="250"/>
      <c r="D4480" s="145"/>
      <c r="E4480" s="2"/>
      <c r="F4480" s="70"/>
      <c r="G4480" s="114"/>
      <c r="H4480" s="114"/>
      <c r="I4480" s="114"/>
      <c r="J4480" s="114"/>
      <c r="K4480" s="114"/>
      <c r="L4480" s="117"/>
      <c r="M4480" s="117"/>
      <c r="N4480" s="136"/>
      <c r="O4480" s="135"/>
      <c r="P4480" s="93"/>
    </row>
    <row r="4481" spans="1:16" s="94" customFormat="1" x14ac:dyDescent="0.25">
      <c r="A4481" s="2"/>
      <c r="B4481" s="2"/>
      <c r="C4481" s="250"/>
      <c r="D4481" s="145"/>
      <c r="E4481" s="2"/>
      <c r="F4481" s="70"/>
      <c r="G4481" s="114"/>
      <c r="H4481" s="114"/>
      <c r="I4481" s="114"/>
      <c r="J4481" s="114"/>
      <c r="K4481" s="114"/>
      <c r="L4481" s="117"/>
      <c r="M4481" s="117"/>
      <c r="N4481" s="136"/>
      <c r="O4481" s="135"/>
      <c r="P4481" s="93"/>
    </row>
    <row r="4482" spans="1:16" s="94" customFormat="1" x14ac:dyDescent="0.25">
      <c r="A4482" s="2"/>
      <c r="B4482" s="2"/>
      <c r="C4482" s="250"/>
      <c r="D4482" s="145"/>
      <c r="E4482" s="2"/>
      <c r="F4482" s="70"/>
      <c r="G4482" s="114"/>
      <c r="H4482" s="114"/>
      <c r="I4482" s="114"/>
      <c r="J4482" s="114"/>
      <c r="K4482" s="114"/>
      <c r="L4482" s="117"/>
      <c r="M4482" s="117"/>
      <c r="N4482" s="136"/>
      <c r="O4482" s="135"/>
      <c r="P4482" s="93"/>
    </row>
    <row r="4483" spans="1:16" s="94" customFormat="1" x14ac:dyDescent="0.25">
      <c r="A4483" s="2"/>
      <c r="B4483" s="2"/>
      <c r="C4483" s="250"/>
      <c r="D4483" s="145"/>
      <c r="E4483" s="2"/>
      <c r="F4483" s="70"/>
      <c r="G4483" s="114"/>
      <c r="H4483" s="114"/>
      <c r="I4483" s="114"/>
      <c r="J4483" s="114"/>
      <c r="K4483" s="114"/>
      <c r="L4483" s="117"/>
      <c r="M4483" s="117"/>
      <c r="N4483" s="136"/>
      <c r="O4483" s="135"/>
      <c r="P4483" s="93"/>
    </row>
    <row r="4484" spans="1:16" s="94" customFormat="1" x14ac:dyDescent="0.25">
      <c r="A4484" s="2"/>
      <c r="B4484" s="2"/>
      <c r="C4484" s="250"/>
      <c r="D4484" s="145"/>
      <c r="E4484" s="2"/>
      <c r="F4484" s="70"/>
      <c r="G4484" s="114"/>
      <c r="H4484" s="114"/>
      <c r="I4484" s="114"/>
      <c r="J4484" s="114"/>
      <c r="K4484" s="114"/>
      <c r="L4484" s="117"/>
      <c r="M4484" s="117"/>
      <c r="N4484" s="136"/>
      <c r="O4484" s="135"/>
      <c r="P4484" s="93"/>
    </row>
    <row r="4485" spans="1:16" s="94" customFormat="1" x14ac:dyDescent="0.25">
      <c r="A4485" s="2"/>
      <c r="B4485" s="2"/>
      <c r="C4485" s="250"/>
      <c r="D4485" s="145"/>
      <c r="E4485" s="2"/>
      <c r="F4485" s="70"/>
      <c r="G4485" s="114"/>
      <c r="H4485" s="114"/>
      <c r="I4485" s="114"/>
      <c r="J4485" s="114"/>
      <c r="K4485" s="114"/>
      <c r="L4485" s="117"/>
      <c r="M4485" s="117"/>
      <c r="N4485" s="136"/>
      <c r="O4485" s="135"/>
      <c r="P4485" s="93"/>
    </row>
    <row r="4486" spans="1:16" s="94" customFormat="1" x14ac:dyDescent="0.25">
      <c r="A4486" s="2"/>
      <c r="B4486" s="2"/>
      <c r="C4486" s="250"/>
      <c r="D4486" s="145"/>
      <c r="E4486" s="2"/>
      <c r="F4486" s="70"/>
      <c r="G4486" s="114"/>
      <c r="H4486" s="114"/>
      <c r="I4486" s="114"/>
      <c r="J4486" s="114"/>
      <c r="K4486" s="114"/>
      <c r="L4486" s="117"/>
      <c r="M4486" s="117"/>
      <c r="N4486" s="136"/>
      <c r="O4486" s="135"/>
      <c r="P4486" s="93"/>
    </row>
    <row r="4487" spans="1:16" s="94" customFormat="1" x14ac:dyDescent="0.25">
      <c r="A4487" s="2"/>
      <c r="B4487" s="2"/>
      <c r="C4487" s="250"/>
      <c r="D4487" s="145"/>
      <c r="E4487" s="2"/>
      <c r="F4487" s="70"/>
      <c r="G4487" s="114"/>
      <c r="H4487" s="114"/>
      <c r="I4487" s="114"/>
      <c r="J4487" s="114"/>
      <c r="K4487" s="114"/>
      <c r="L4487" s="117"/>
      <c r="M4487" s="117"/>
      <c r="N4487" s="136"/>
      <c r="O4487" s="135"/>
      <c r="P4487" s="93"/>
    </row>
    <row r="4488" spans="1:16" s="94" customFormat="1" x14ac:dyDescent="0.25">
      <c r="A4488" s="2"/>
      <c r="B4488" s="2"/>
      <c r="C4488" s="250"/>
      <c r="D4488" s="145"/>
      <c r="E4488" s="2"/>
      <c r="F4488" s="70"/>
      <c r="G4488" s="114"/>
      <c r="H4488" s="114"/>
      <c r="I4488" s="114"/>
      <c r="J4488" s="114"/>
      <c r="K4488" s="114"/>
      <c r="L4488" s="117"/>
      <c r="M4488" s="117"/>
      <c r="N4488" s="136"/>
      <c r="O4488" s="135"/>
      <c r="P4488" s="93"/>
    </row>
    <row r="4489" spans="1:16" s="94" customFormat="1" x14ac:dyDescent="0.25">
      <c r="A4489" s="2"/>
      <c r="B4489" s="2"/>
      <c r="C4489" s="250"/>
      <c r="D4489" s="145"/>
      <c r="E4489" s="2"/>
      <c r="F4489" s="70"/>
      <c r="G4489" s="114"/>
      <c r="H4489" s="114"/>
      <c r="I4489" s="114"/>
      <c r="J4489" s="114"/>
      <c r="K4489" s="114"/>
      <c r="L4489" s="117"/>
      <c r="M4489" s="117"/>
      <c r="N4489" s="136"/>
      <c r="O4489" s="135"/>
      <c r="P4489" s="93"/>
    </row>
    <row r="4490" spans="1:16" s="94" customFormat="1" x14ac:dyDescent="0.25">
      <c r="A4490" s="2"/>
      <c r="B4490" s="2"/>
      <c r="C4490" s="250"/>
      <c r="D4490" s="145"/>
      <c r="E4490" s="2"/>
      <c r="F4490" s="70"/>
      <c r="G4490" s="114"/>
      <c r="H4490" s="114"/>
      <c r="I4490" s="114"/>
      <c r="J4490" s="114"/>
      <c r="K4490" s="114"/>
      <c r="L4490" s="117"/>
      <c r="M4490" s="117"/>
      <c r="N4490" s="136"/>
      <c r="O4490" s="135"/>
      <c r="P4490" s="93"/>
    </row>
    <row r="4491" spans="1:16" s="94" customFormat="1" x14ac:dyDescent="0.25">
      <c r="A4491" s="2"/>
      <c r="B4491" s="2"/>
      <c r="C4491" s="250"/>
      <c r="D4491" s="145"/>
      <c r="E4491" s="2"/>
      <c r="F4491" s="70"/>
      <c r="G4491" s="114"/>
      <c r="H4491" s="114"/>
      <c r="I4491" s="114"/>
      <c r="J4491" s="114"/>
      <c r="K4491" s="114"/>
      <c r="L4491" s="117"/>
      <c r="M4491" s="117"/>
      <c r="N4491" s="136"/>
      <c r="O4491" s="135"/>
      <c r="P4491" s="93"/>
    </row>
    <row r="4492" spans="1:16" s="94" customFormat="1" x14ac:dyDescent="0.25">
      <c r="A4492" s="2"/>
      <c r="B4492" s="2"/>
      <c r="C4492" s="250"/>
      <c r="D4492" s="145"/>
      <c r="E4492" s="2"/>
      <c r="F4492" s="70"/>
      <c r="G4492" s="114"/>
      <c r="H4492" s="114"/>
      <c r="I4492" s="114"/>
      <c r="J4492" s="114"/>
      <c r="K4492" s="114"/>
      <c r="L4492" s="117"/>
      <c r="M4492" s="117"/>
      <c r="N4492" s="136"/>
      <c r="O4492" s="135"/>
      <c r="P4492" s="93"/>
    </row>
    <row r="4493" spans="1:16" s="94" customFormat="1" x14ac:dyDescent="0.25">
      <c r="A4493" s="2"/>
      <c r="B4493" s="2"/>
      <c r="C4493" s="250"/>
      <c r="D4493" s="145"/>
      <c r="E4493" s="2"/>
      <c r="F4493" s="70"/>
      <c r="G4493" s="114"/>
      <c r="H4493" s="114"/>
      <c r="I4493" s="114"/>
      <c r="J4493" s="114"/>
      <c r="K4493" s="114"/>
      <c r="L4493" s="117"/>
      <c r="M4493" s="117"/>
      <c r="N4493" s="136"/>
      <c r="O4493" s="135"/>
      <c r="P4493" s="93"/>
    </row>
    <row r="4494" spans="1:16" s="94" customFormat="1" x14ac:dyDescent="0.25">
      <c r="A4494" s="2"/>
      <c r="B4494" s="2"/>
      <c r="C4494" s="250"/>
      <c r="D4494" s="145"/>
      <c r="E4494" s="2"/>
      <c r="F4494" s="70"/>
      <c r="G4494" s="114"/>
      <c r="H4494" s="114"/>
      <c r="I4494" s="114"/>
      <c r="J4494" s="114"/>
      <c r="K4494" s="114"/>
      <c r="L4494" s="117"/>
      <c r="M4494" s="117"/>
      <c r="N4494" s="136"/>
      <c r="O4494" s="135"/>
      <c r="P4494" s="93"/>
    </row>
    <row r="4495" spans="1:16" s="94" customFormat="1" x14ac:dyDescent="0.25">
      <c r="A4495" s="2"/>
      <c r="B4495" s="2"/>
      <c r="C4495" s="250"/>
      <c r="D4495" s="145"/>
      <c r="E4495" s="2"/>
      <c r="F4495" s="70"/>
      <c r="G4495" s="114"/>
      <c r="H4495" s="114"/>
      <c r="I4495" s="114"/>
      <c r="J4495" s="114"/>
      <c r="K4495" s="114"/>
      <c r="L4495" s="117"/>
      <c r="M4495" s="117"/>
      <c r="N4495" s="136"/>
      <c r="O4495" s="135"/>
      <c r="P4495" s="93"/>
    </row>
    <row r="4496" spans="1:16" s="94" customFormat="1" x14ac:dyDescent="0.25">
      <c r="A4496" s="2"/>
      <c r="B4496" s="2"/>
      <c r="C4496" s="250"/>
      <c r="D4496" s="145"/>
      <c r="E4496" s="2"/>
      <c r="F4496" s="70"/>
      <c r="G4496" s="114"/>
      <c r="H4496" s="114"/>
      <c r="I4496" s="114"/>
      <c r="J4496" s="114"/>
      <c r="K4496" s="114"/>
      <c r="L4496" s="117"/>
      <c r="M4496" s="117"/>
      <c r="N4496" s="136"/>
      <c r="O4496" s="135"/>
      <c r="P4496" s="93"/>
    </row>
    <row r="4497" spans="1:16" s="94" customFormat="1" x14ac:dyDescent="0.25">
      <c r="A4497" s="2"/>
      <c r="B4497" s="2"/>
      <c r="C4497" s="250"/>
      <c r="D4497" s="145"/>
      <c r="E4497" s="2"/>
      <c r="F4497" s="70"/>
      <c r="G4497" s="114"/>
      <c r="H4497" s="114"/>
      <c r="I4497" s="114"/>
      <c r="J4497" s="114"/>
      <c r="K4497" s="114"/>
      <c r="L4497" s="117"/>
      <c r="M4497" s="117"/>
      <c r="N4497" s="136"/>
      <c r="O4497" s="135"/>
      <c r="P4497" s="93"/>
    </row>
    <row r="4498" spans="1:16" s="94" customFormat="1" x14ac:dyDescent="0.25">
      <c r="A4498" s="2"/>
      <c r="B4498" s="2"/>
      <c r="C4498" s="250"/>
      <c r="D4498" s="145"/>
      <c r="E4498" s="2"/>
      <c r="F4498" s="70"/>
      <c r="G4498" s="114"/>
      <c r="H4498" s="114"/>
      <c r="I4498" s="114"/>
      <c r="J4498" s="114"/>
      <c r="K4498" s="114"/>
      <c r="L4498" s="117"/>
      <c r="M4498" s="117"/>
      <c r="N4498" s="136"/>
      <c r="O4498" s="135"/>
      <c r="P4498" s="93"/>
    </row>
    <row r="4499" spans="1:16" s="94" customFormat="1" x14ac:dyDescent="0.25">
      <c r="A4499" s="2"/>
      <c r="B4499" s="2"/>
      <c r="C4499" s="250"/>
      <c r="D4499" s="145"/>
      <c r="E4499" s="2"/>
      <c r="F4499" s="70"/>
      <c r="G4499" s="114"/>
      <c r="H4499" s="114"/>
      <c r="I4499" s="114"/>
      <c r="J4499" s="114"/>
      <c r="K4499" s="114"/>
      <c r="L4499" s="117"/>
      <c r="M4499" s="117"/>
      <c r="N4499" s="136"/>
      <c r="O4499" s="135"/>
      <c r="P4499" s="93"/>
    </row>
    <row r="4500" spans="1:16" s="94" customFormat="1" x14ac:dyDescent="0.25">
      <c r="A4500" s="2"/>
      <c r="B4500" s="2"/>
      <c r="C4500" s="250"/>
      <c r="D4500" s="145"/>
      <c r="E4500" s="2"/>
      <c r="F4500" s="70"/>
      <c r="G4500" s="114"/>
      <c r="H4500" s="114"/>
      <c r="I4500" s="114"/>
      <c r="J4500" s="114"/>
      <c r="K4500" s="114"/>
      <c r="L4500" s="117"/>
      <c r="M4500" s="117"/>
      <c r="N4500" s="136"/>
      <c r="O4500" s="135"/>
      <c r="P4500" s="93"/>
    </row>
    <row r="4501" spans="1:16" s="94" customFormat="1" x14ac:dyDescent="0.25">
      <c r="A4501" s="2"/>
      <c r="B4501" s="2"/>
      <c r="C4501" s="250"/>
      <c r="D4501" s="145"/>
      <c r="E4501" s="2"/>
      <c r="F4501" s="70"/>
      <c r="G4501" s="114"/>
      <c r="H4501" s="114"/>
      <c r="I4501" s="114"/>
      <c r="J4501" s="114"/>
      <c r="K4501" s="114"/>
      <c r="L4501" s="117"/>
      <c r="M4501" s="117"/>
      <c r="N4501" s="136"/>
      <c r="O4501" s="135"/>
      <c r="P4501" s="93"/>
    </row>
    <row r="4502" spans="1:16" s="94" customFormat="1" x14ac:dyDescent="0.25">
      <c r="A4502" s="2"/>
      <c r="B4502" s="2"/>
      <c r="C4502" s="250"/>
      <c r="D4502" s="145"/>
      <c r="E4502" s="2"/>
      <c r="F4502" s="70"/>
      <c r="G4502" s="114"/>
      <c r="H4502" s="114"/>
      <c r="I4502" s="114"/>
      <c r="J4502" s="114"/>
      <c r="K4502" s="114"/>
      <c r="L4502" s="117"/>
      <c r="M4502" s="117"/>
      <c r="N4502" s="136"/>
      <c r="O4502" s="135"/>
      <c r="P4502" s="93"/>
    </row>
    <row r="4503" spans="1:16" s="94" customFormat="1" x14ac:dyDescent="0.25">
      <c r="A4503" s="2"/>
      <c r="B4503" s="2"/>
      <c r="C4503" s="250"/>
      <c r="D4503" s="145"/>
      <c r="E4503" s="2"/>
      <c r="F4503" s="70"/>
      <c r="G4503" s="114"/>
      <c r="H4503" s="114"/>
      <c r="I4503" s="114"/>
      <c r="J4503" s="114"/>
      <c r="K4503" s="114"/>
      <c r="L4503" s="117"/>
      <c r="M4503" s="117"/>
      <c r="N4503" s="136"/>
      <c r="O4503" s="135"/>
      <c r="P4503" s="93"/>
    </row>
    <row r="4504" spans="1:16" s="94" customFormat="1" x14ac:dyDescent="0.25">
      <c r="A4504" s="2"/>
      <c r="B4504" s="2"/>
      <c r="C4504" s="250"/>
      <c r="D4504" s="145"/>
      <c r="E4504" s="2"/>
      <c r="F4504" s="70"/>
      <c r="G4504" s="114"/>
      <c r="H4504" s="114"/>
      <c r="I4504" s="114"/>
      <c r="J4504" s="114"/>
      <c r="K4504" s="114"/>
      <c r="L4504" s="117"/>
      <c r="M4504" s="117"/>
      <c r="N4504" s="136"/>
      <c r="O4504" s="135"/>
      <c r="P4504" s="93"/>
    </row>
    <row r="4505" spans="1:16" s="94" customFormat="1" x14ac:dyDescent="0.25">
      <c r="A4505" s="2"/>
      <c r="B4505" s="2"/>
      <c r="C4505" s="250"/>
      <c r="D4505" s="145"/>
      <c r="E4505" s="2"/>
      <c r="F4505" s="70"/>
      <c r="G4505" s="114"/>
      <c r="H4505" s="114"/>
      <c r="I4505" s="114"/>
      <c r="J4505" s="114"/>
      <c r="K4505" s="114"/>
      <c r="L4505" s="117"/>
      <c r="M4505" s="117"/>
      <c r="N4505" s="136"/>
      <c r="O4505" s="135"/>
      <c r="P4505" s="93"/>
    </row>
    <row r="4506" spans="1:16" s="94" customFormat="1" x14ac:dyDescent="0.25">
      <c r="A4506" s="2"/>
      <c r="B4506" s="2"/>
      <c r="C4506" s="250"/>
      <c r="D4506" s="145"/>
      <c r="E4506" s="2"/>
      <c r="F4506" s="70"/>
      <c r="G4506" s="114"/>
      <c r="H4506" s="114"/>
      <c r="I4506" s="114"/>
      <c r="J4506" s="114"/>
      <c r="K4506" s="114"/>
      <c r="L4506" s="117"/>
      <c r="M4506" s="117"/>
      <c r="N4506" s="136"/>
      <c r="O4506" s="135"/>
      <c r="P4506" s="93"/>
    </row>
    <row r="4507" spans="1:16" s="94" customFormat="1" x14ac:dyDescent="0.25">
      <c r="A4507" s="2"/>
      <c r="B4507" s="2"/>
      <c r="C4507" s="250"/>
      <c r="D4507" s="145"/>
      <c r="E4507" s="2"/>
      <c r="F4507" s="70"/>
      <c r="G4507" s="114"/>
      <c r="H4507" s="114"/>
      <c r="I4507" s="114"/>
      <c r="J4507" s="114"/>
      <c r="K4507" s="114"/>
      <c r="L4507" s="117"/>
      <c r="M4507" s="117"/>
      <c r="N4507" s="136"/>
      <c r="O4507" s="135"/>
      <c r="P4507" s="93"/>
    </row>
    <row r="4508" spans="1:16" s="94" customFormat="1" x14ac:dyDescent="0.25">
      <c r="A4508" s="2"/>
      <c r="B4508" s="2"/>
      <c r="C4508" s="250"/>
      <c r="D4508" s="145"/>
      <c r="E4508" s="2"/>
      <c r="F4508" s="70"/>
      <c r="G4508" s="114"/>
      <c r="H4508" s="114"/>
      <c r="I4508" s="114"/>
      <c r="J4508" s="114"/>
      <c r="K4508" s="114"/>
      <c r="L4508" s="117"/>
      <c r="M4508" s="117"/>
      <c r="N4508" s="136"/>
      <c r="O4508" s="135"/>
      <c r="P4508" s="93"/>
    </row>
    <row r="4509" spans="1:16" s="94" customFormat="1" x14ac:dyDescent="0.25">
      <c r="A4509" s="2"/>
      <c r="B4509" s="2"/>
      <c r="C4509" s="250"/>
      <c r="D4509" s="145"/>
      <c r="E4509" s="2"/>
      <c r="F4509" s="70"/>
      <c r="G4509" s="114"/>
      <c r="H4509" s="114"/>
      <c r="I4509" s="114"/>
      <c r="J4509" s="114"/>
      <c r="K4509" s="114"/>
      <c r="L4509" s="117"/>
      <c r="M4509" s="117"/>
      <c r="N4509" s="136"/>
      <c r="O4509" s="135"/>
      <c r="P4509" s="93"/>
    </row>
    <row r="4510" spans="1:16" s="94" customFormat="1" x14ac:dyDescent="0.25">
      <c r="A4510" s="2"/>
      <c r="B4510" s="2"/>
      <c r="C4510" s="250"/>
      <c r="D4510" s="145"/>
      <c r="E4510" s="2"/>
      <c r="F4510" s="70"/>
      <c r="G4510" s="114"/>
      <c r="H4510" s="114"/>
      <c r="I4510" s="114"/>
      <c r="J4510" s="114"/>
      <c r="K4510" s="114"/>
      <c r="L4510" s="117"/>
      <c r="M4510" s="117"/>
      <c r="N4510" s="136"/>
      <c r="O4510" s="135"/>
      <c r="P4510" s="93"/>
    </row>
    <row r="4511" spans="1:16" s="94" customFormat="1" x14ac:dyDescent="0.25">
      <c r="A4511" s="2"/>
      <c r="B4511" s="2"/>
      <c r="C4511" s="250"/>
      <c r="D4511" s="145"/>
      <c r="E4511" s="2"/>
      <c r="F4511" s="70"/>
      <c r="G4511" s="114"/>
      <c r="H4511" s="114"/>
      <c r="I4511" s="114"/>
      <c r="J4511" s="114"/>
      <c r="K4511" s="114"/>
      <c r="L4511" s="117"/>
      <c r="M4511" s="117"/>
      <c r="N4511" s="136"/>
      <c r="O4511" s="135"/>
      <c r="P4511" s="93"/>
    </row>
    <row r="4512" spans="1:16" s="94" customFormat="1" x14ac:dyDescent="0.25">
      <c r="A4512" s="2"/>
      <c r="B4512" s="2"/>
      <c r="C4512" s="250"/>
      <c r="D4512" s="145"/>
      <c r="E4512" s="2"/>
      <c r="F4512" s="70"/>
      <c r="G4512" s="114"/>
      <c r="H4512" s="114"/>
      <c r="I4512" s="114"/>
      <c r="J4512" s="114"/>
      <c r="K4512" s="114"/>
      <c r="L4512" s="117"/>
      <c r="M4512" s="117"/>
      <c r="N4512" s="136"/>
      <c r="O4512" s="135"/>
      <c r="P4512" s="93"/>
    </row>
    <row r="4513" spans="1:16" s="94" customFormat="1" x14ac:dyDescent="0.25">
      <c r="A4513" s="2"/>
      <c r="B4513" s="2"/>
      <c r="C4513" s="250"/>
      <c r="D4513" s="145"/>
      <c r="E4513" s="2"/>
      <c r="F4513" s="70"/>
      <c r="G4513" s="114"/>
      <c r="H4513" s="114"/>
      <c r="I4513" s="114"/>
      <c r="J4513" s="114"/>
      <c r="K4513" s="114"/>
      <c r="L4513" s="117"/>
      <c r="M4513" s="117"/>
      <c r="N4513" s="136"/>
      <c r="O4513" s="135"/>
      <c r="P4513" s="93"/>
    </row>
    <row r="4514" spans="1:16" s="94" customFormat="1" x14ac:dyDescent="0.25">
      <c r="A4514" s="2"/>
      <c r="B4514" s="2"/>
      <c r="C4514" s="250"/>
      <c r="D4514" s="145"/>
      <c r="E4514" s="2"/>
      <c r="F4514" s="70"/>
      <c r="G4514" s="114"/>
      <c r="H4514" s="114"/>
      <c r="I4514" s="114"/>
      <c r="J4514" s="114"/>
      <c r="K4514" s="114"/>
      <c r="L4514" s="117"/>
      <c r="M4514" s="117"/>
      <c r="N4514" s="136"/>
      <c r="O4514" s="135"/>
      <c r="P4514" s="93"/>
    </row>
    <row r="4515" spans="1:16" s="94" customFormat="1" x14ac:dyDescent="0.25">
      <c r="A4515" s="2"/>
      <c r="B4515" s="2"/>
      <c r="C4515" s="250"/>
      <c r="D4515" s="145"/>
      <c r="E4515" s="2"/>
      <c r="F4515" s="70"/>
      <c r="G4515" s="114"/>
      <c r="H4515" s="114"/>
      <c r="I4515" s="114"/>
      <c r="J4515" s="114"/>
      <c r="K4515" s="114"/>
      <c r="L4515" s="117"/>
      <c r="M4515" s="117"/>
      <c r="N4515" s="136"/>
      <c r="O4515" s="135"/>
      <c r="P4515" s="93"/>
    </row>
    <row r="4516" spans="1:16" s="94" customFormat="1" x14ac:dyDescent="0.25">
      <c r="A4516" s="2"/>
      <c r="B4516" s="2"/>
      <c r="C4516" s="250"/>
      <c r="D4516" s="145"/>
      <c r="E4516" s="2"/>
      <c r="F4516" s="70"/>
      <c r="G4516" s="114"/>
      <c r="H4516" s="114"/>
      <c r="I4516" s="114"/>
      <c r="J4516" s="114"/>
      <c r="K4516" s="114"/>
      <c r="L4516" s="117"/>
      <c r="M4516" s="117"/>
      <c r="N4516" s="136"/>
      <c r="O4516" s="135"/>
      <c r="P4516" s="93"/>
    </row>
    <row r="4517" spans="1:16" s="94" customFormat="1" x14ac:dyDescent="0.25">
      <c r="A4517" s="2"/>
      <c r="B4517" s="2"/>
      <c r="C4517" s="250"/>
      <c r="D4517" s="145"/>
      <c r="E4517" s="2"/>
      <c r="F4517" s="70"/>
      <c r="G4517" s="114"/>
      <c r="H4517" s="114"/>
      <c r="I4517" s="114"/>
      <c r="J4517" s="114"/>
      <c r="K4517" s="114"/>
      <c r="L4517" s="117"/>
      <c r="M4517" s="117"/>
      <c r="N4517" s="136"/>
      <c r="O4517" s="135"/>
      <c r="P4517" s="93"/>
    </row>
    <row r="4518" spans="1:16" s="94" customFormat="1" x14ac:dyDescent="0.25">
      <c r="A4518" s="2"/>
      <c r="B4518" s="2"/>
      <c r="C4518" s="250"/>
      <c r="D4518" s="145"/>
      <c r="E4518" s="2"/>
      <c r="F4518" s="70"/>
      <c r="G4518" s="114"/>
      <c r="H4518" s="114"/>
      <c r="I4518" s="114"/>
      <c r="J4518" s="114"/>
      <c r="K4518" s="114"/>
      <c r="L4518" s="117"/>
      <c r="M4518" s="117"/>
      <c r="N4518" s="136"/>
      <c r="O4518" s="135"/>
      <c r="P4518" s="93"/>
    </row>
    <row r="4519" spans="1:16" s="94" customFormat="1" x14ac:dyDescent="0.25">
      <c r="A4519" s="2"/>
      <c r="B4519" s="2"/>
      <c r="C4519" s="250"/>
      <c r="D4519" s="145"/>
      <c r="E4519" s="2"/>
      <c r="F4519" s="70"/>
      <c r="G4519" s="114"/>
      <c r="H4519" s="114"/>
      <c r="I4519" s="114"/>
      <c r="J4519" s="114"/>
      <c r="K4519" s="114"/>
      <c r="L4519" s="117"/>
      <c r="M4519" s="117"/>
      <c r="N4519" s="136"/>
      <c r="O4519" s="135"/>
      <c r="P4519" s="93"/>
    </row>
    <row r="4520" spans="1:16" s="94" customFormat="1" x14ac:dyDescent="0.25">
      <c r="A4520" s="2"/>
      <c r="B4520" s="2"/>
      <c r="C4520" s="250"/>
      <c r="D4520" s="145"/>
      <c r="E4520" s="2"/>
      <c r="F4520" s="70"/>
      <c r="G4520" s="114"/>
      <c r="H4520" s="114"/>
      <c r="I4520" s="114"/>
      <c r="J4520" s="114"/>
      <c r="K4520" s="114"/>
      <c r="L4520" s="117"/>
      <c r="M4520" s="117"/>
      <c r="N4520" s="136"/>
      <c r="O4520" s="135"/>
      <c r="P4520" s="93"/>
    </row>
    <row r="4521" spans="1:16" s="94" customFormat="1" x14ac:dyDescent="0.25">
      <c r="A4521" s="2"/>
      <c r="B4521" s="2"/>
      <c r="C4521" s="250"/>
      <c r="D4521" s="145"/>
      <c r="E4521" s="2"/>
      <c r="F4521" s="70"/>
      <c r="G4521" s="114"/>
      <c r="H4521" s="114"/>
      <c r="I4521" s="114"/>
      <c r="J4521" s="114"/>
      <c r="K4521" s="114"/>
      <c r="L4521" s="117"/>
      <c r="M4521" s="117"/>
      <c r="N4521" s="136"/>
      <c r="O4521" s="135"/>
      <c r="P4521" s="93"/>
    </row>
    <row r="4522" spans="1:16" s="94" customFormat="1" x14ac:dyDescent="0.25">
      <c r="A4522" s="2"/>
      <c r="B4522" s="2"/>
      <c r="C4522" s="250"/>
      <c r="D4522" s="145"/>
      <c r="E4522" s="2"/>
      <c r="F4522" s="70"/>
      <c r="G4522" s="114"/>
      <c r="H4522" s="114"/>
      <c r="I4522" s="114"/>
      <c r="J4522" s="114"/>
      <c r="K4522" s="114"/>
      <c r="L4522" s="117"/>
      <c r="M4522" s="117"/>
      <c r="N4522" s="136"/>
      <c r="O4522" s="135"/>
      <c r="P4522" s="93"/>
    </row>
    <row r="4523" spans="1:16" s="94" customFormat="1" x14ac:dyDescent="0.25">
      <c r="A4523" s="2"/>
      <c r="B4523" s="2"/>
      <c r="C4523" s="250"/>
      <c r="D4523" s="145"/>
      <c r="E4523" s="2"/>
      <c r="F4523" s="70"/>
      <c r="G4523" s="114"/>
      <c r="H4523" s="114"/>
      <c r="I4523" s="114"/>
      <c r="J4523" s="114"/>
      <c r="K4523" s="114"/>
      <c r="L4523" s="117"/>
      <c r="M4523" s="117"/>
      <c r="N4523" s="136"/>
      <c r="O4523" s="135"/>
      <c r="P4523" s="93"/>
    </row>
    <row r="4524" spans="1:16" s="94" customFormat="1" x14ac:dyDescent="0.25">
      <c r="A4524" s="2"/>
      <c r="B4524" s="2"/>
      <c r="C4524" s="250"/>
      <c r="D4524" s="145"/>
      <c r="E4524" s="2"/>
      <c r="F4524" s="70"/>
      <c r="G4524" s="114"/>
      <c r="H4524" s="114"/>
      <c r="I4524" s="114"/>
      <c r="J4524" s="114"/>
      <c r="K4524" s="114"/>
      <c r="L4524" s="117"/>
      <c r="M4524" s="117"/>
      <c r="N4524" s="136"/>
      <c r="O4524" s="135"/>
      <c r="P4524" s="93"/>
    </row>
    <row r="4525" spans="1:16" s="94" customFormat="1" x14ac:dyDescent="0.25">
      <c r="A4525" s="2"/>
      <c r="B4525" s="2"/>
      <c r="C4525" s="250"/>
      <c r="D4525" s="145"/>
      <c r="E4525" s="2"/>
      <c r="F4525" s="70"/>
      <c r="G4525" s="114"/>
      <c r="H4525" s="114"/>
      <c r="I4525" s="114"/>
      <c r="J4525" s="114"/>
      <c r="K4525" s="114"/>
      <c r="L4525" s="117"/>
      <c r="M4525" s="117"/>
      <c r="N4525" s="136"/>
      <c r="O4525" s="135"/>
      <c r="P4525" s="93"/>
    </row>
    <row r="4526" spans="1:16" s="94" customFormat="1" x14ac:dyDescent="0.25">
      <c r="A4526" s="2"/>
      <c r="B4526" s="2"/>
      <c r="C4526" s="250"/>
      <c r="D4526" s="145"/>
      <c r="E4526" s="2"/>
      <c r="F4526" s="70"/>
      <c r="G4526" s="114"/>
      <c r="H4526" s="114"/>
      <c r="I4526" s="114"/>
      <c r="J4526" s="114"/>
      <c r="K4526" s="114"/>
      <c r="L4526" s="117"/>
      <c r="M4526" s="117"/>
      <c r="N4526" s="136"/>
      <c r="O4526" s="135"/>
      <c r="P4526" s="93"/>
    </row>
    <row r="4527" spans="1:16" s="94" customFormat="1" x14ac:dyDescent="0.25">
      <c r="A4527" s="2"/>
      <c r="B4527" s="2"/>
      <c r="C4527" s="250"/>
      <c r="D4527" s="145"/>
      <c r="E4527" s="2"/>
      <c r="F4527" s="70"/>
      <c r="G4527" s="114"/>
      <c r="H4527" s="114"/>
      <c r="I4527" s="114"/>
      <c r="J4527" s="114"/>
      <c r="K4527" s="114"/>
      <c r="L4527" s="117"/>
      <c r="M4527" s="117"/>
      <c r="N4527" s="136"/>
      <c r="O4527" s="135"/>
      <c r="P4527" s="93"/>
    </row>
    <row r="4528" spans="1:16" s="94" customFormat="1" x14ac:dyDescent="0.25">
      <c r="A4528" s="2"/>
      <c r="B4528" s="2"/>
      <c r="C4528" s="250"/>
      <c r="D4528" s="145"/>
      <c r="E4528" s="2"/>
      <c r="F4528" s="70"/>
      <c r="G4528" s="114"/>
      <c r="H4528" s="114"/>
      <c r="I4528" s="114"/>
      <c r="J4528" s="114"/>
      <c r="K4528" s="114"/>
      <c r="L4528" s="117"/>
      <c r="M4528" s="117"/>
      <c r="N4528" s="136"/>
      <c r="O4528" s="135"/>
      <c r="P4528" s="93"/>
    </row>
    <row r="4529" spans="1:16" s="94" customFormat="1" x14ac:dyDescent="0.25">
      <c r="A4529" s="2"/>
      <c r="B4529" s="2"/>
      <c r="C4529" s="250"/>
      <c r="D4529" s="145"/>
      <c r="E4529" s="2"/>
      <c r="F4529" s="70"/>
      <c r="G4529" s="114"/>
      <c r="H4529" s="114"/>
      <c r="I4529" s="114"/>
      <c r="J4529" s="114"/>
      <c r="K4529" s="114"/>
      <c r="L4529" s="117"/>
      <c r="M4529" s="117"/>
      <c r="N4529" s="136"/>
      <c r="O4529" s="135"/>
      <c r="P4529" s="93"/>
    </row>
    <row r="4530" spans="1:16" s="94" customFormat="1" x14ac:dyDescent="0.25">
      <c r="A4530" s="2"/>
      <c r="B4530" s="2"/>
      <c r="C4530" s="250"/>
      <c r="D4530" s="145"/>
      <c r="E4530" s="2"/>
      <c r="F4530" s="70"/>
      <c r="G4530" s="114"/>
      <c r="H4530" s="114"/>
      <c r="I4530" s="114"/>
      <c r="J4530" s="114"/>
      <c r="K4530" s="114"/>
      <c r="L4530" s="117"/>
      <c r="M4530" s="117"/>
      <c r="N4530" s="136"/>
      <c r="O4530" s="135"/>
      <c r="P4530" s="93"/>
    </row>
    <row r="4531" spans="1:16" s="94" customFormat="1" x14ac:dyDescent="0.25">
      <c r="A4531" s="2"/>
      <c r="B4531" s="2"/>
      <c r="C4531" s="250"/>
      <c r="D4531" s="145"/>
      <c r="E4531" s="2"/>
      <c r="F4531" s="70"/>
      <c r="G4531" s="114"/>
      <c r="H4531" s="114"/>
      <c r="I4531" s="114"/>
      <c r="J4531" s="114"/>
      <c r="K4531" s="114"/>
      <c r="L4531" s="117"/>
      <c r="M4531" s="117"/>
      <c r="N4531" s="136"/>
      <c r="O4531" s="135"/>
      <c r="P4531" s="93"/>
    </row>
    <row r="4532" spans="1:16" s="94" customFormat="1" x14ac:dyDescent="0.25">
      <c r="A4532" s="2"/>
      <c r="B4532" s="2"/>
      <c r="C4532" s="250"/>
      <c r="D4532" s="145"/>
      <c r="E4532" s="2"/>
      <c r="F4532" s="70"/>
      <c r="G4532" s="114"/>
      <c r="H4532" s="114"/>
      <c r="I4532" s="114"/>
      <c r="J4532" s="114"/>
      <c r="K4532" s="114"/>
      <c r="L4532" s="117"/>
      <c r="M4532" s="117"/>
      <c r="N4532" s="136"/>
      <c r="O4532" s="135"/>
      <c r="P4532" s="93"/>
    </row>
    <row r="4533" spans="1:16" s="94" customFormat="1" x14ac:dyDescent="0.25">
      <c r="A4533" s="2"/>
      <c r="B4533" s="2"/>
      <c r="C4533" s="250"/>
      <c r="D4533" s="145"/>
      <c r="E4533" s="2"/>
      <c r="F4533" s="70"/>
      <c r="G4533" s="114"/>
      <c r="H4533" s="114"/>
      <c r="I4533" s="114"/>
      <c r="J4533" s="114"/>
      <c r="K4533" s="114"/>
      <c r="L4533" s="117"/>
      <c r="M4533" s="117"/>
      <c r="N4533" s="136"/>
      <c r="O4533" s="135"/>
      <c r="P4533" s="93"/>
    </row>
    <row r="4534" spans="1:16" s="94" customFormat="1" x14ac:dyDescent="0.25">
      <c r="A4534" s="2"/>
      <c r="B4534" s="2"/>
      <c r="C4534" s="250"/>
      <c r="D4534" s="145"/>
      <c r="E4534" s="2"/>
      <c r="F4534" s="70"/>
      <c r="G4534" s="114"/>
      <c r="H4534" s="114"/>
      <c r="I4534" s="114"/>
      <c r="J4534" s="114"/>
      <c r="K4534" s="114"/>
      <c r="L4534" s="117"/>
      <c r="M4534" s="117"/>
      <c r="N4534" s="136"/>
      <c r="O4534" s="135"/>
      <c r="P4534" s="93"/>
    </row>
    <row r="4535" spans="1:16" s="94" customFormat="1" x14ac:dyDescent="0.25">
      <c r="A4535" s="2"/>
      <c r="B4535" s="2"/>
      <c r="C4535" s="250"/>
      <c r="D4535" s="145"/>
      <c r="E4535" s="2"/>
      <c r="F4535" s="70"/>
      <c r="G4535" s="114"/>
      <c r="H4535" s="114"/>
      <c r="I4535" s="114"/>
      <c r="J4535" s="114"/>
      <c r="K4535" s="114"/>
      <c r="L4535" s="117"/>
      <c r="M4535" s="117"/>
      <c r="N4535" s="136"/>
      <c r="O4535" s="135"/>
      <c r="P4535" s="93"/>
    </row>
    <row r="4536" spans="1:16" s="94" customFormat="1" x14ac:dyDescent="0.25">
      <c r="A4536" s="2"/>
      <c r="B4536" s="2"/>
      <c r="C4536" s="250"/>
      <c r="D4536" s="145"/>
      <c r="E4536" s="2"/>
      <c r="F4536" s="70"/>
      <c r="G4536" s="114"/>
      <c r="H4536" s="114"/>
      <c r="I4536" s="114"/>
      <c r="J4536" s="114"/>
      <c r="K4536" s="114"/>
      <c r="L4536" s="117"/>
      <c r="M4536" s="117"/>
      <c r="N4536" s="136"/>
      <c r="O4536" s="135"/>
      <c r="P4536" s="93"/>
    </row>
    <row r="4537" spans="1:16" s="94" customFormat="1" x14ac:dyDescent="0.25">
      <c r="A4537" s="2"/>
      <c r="B4537" s="2"/>
      <c r="C4537" s="250"/>
      <c r="D4537" s="145"/>
      <c r="E4537" s="2"/>
      <c r="F4537" s="70"/>
      <c r="G4537" s="114"/>
      <c r="H4537" s="114"/>
      <c r="I4537" s="114"/>
      <c r="J4537" s="114"/>
      <c r="K4537" s="114"/>
      <c r="L4537" s="117"/>
      <c r="M4537" s="117"/>
      <c r="N4537" s="136"/>
      <c r="O4537" s="135"/>
      <c r="P4537" s="93"/>
    </row>
    <row r="4538" spans="1:16" s="94" customFormat="1" x14ac:dyDescent="0.25">
      <c r="A4538" s="2"/>
      <c r="B4538" s="2"/>
      <c r="C4538" s="250"/>
      <c r="D4538" s="145"/>
      <c r="E4538" s="2"/>
      <c r="F4538" s="70"/>
      <c r="G4538" s="114"/>
      <c r="H4538" s="114"/>
      <c r="I4538" s="114"/>
      <c r="J4538" s="114"/>
      <c r="K4538" s="114"/>
      <c r="L4538" s="117"/>
      <c r="M4538" s="117"/>
      <c r="N4538" s="136"/>
      <c r="O4538" s="135"/>
      <c r="P4538" s="93"/>
    </row>
    <row r="4539" spans="1:16" s="94" customFormat="1" x14ac:dyDescent="0.25">
      <c r="A4539" s="2"/>
      <c r="B4539" s="2"/>
      <c r="C4539" s="250"/>
      <c r="D4539" s="145"/>
      <c r="E4539" s="2"/>
      <c r="F4539" s="70"/>
      <c r="G4539" s="114"/>
      <c r="H4539" s="114"/>
      <c r="I4539" s="114"/>
      <c r="J4539" s="114"/>
      <c r="K4539" s="114"/>
      <c r="L4539" s="117"/>
      <c r="M4539" s="117"/>
      <c r="N4539" s="136"/>
      <c r="O4539" s="135"/>
      <c r="P4539" s="93"/>
    </row>
    <row r="4540" spans="1:16" s="94" customFormat="1" x14ac:dyDescent="0.25">
      <c r="A4540" s="2"/>
      <c r="B4540" s="2"/>
      <c r="C4540" s="250"/>
      <c r="D4540" s="145"/>
      <c r="E4540" s="2"/>
      <c r="F4540" s="70"/>
      <c r="G4540" s="114"/>
      <c r="H4540" s="114"/>
      <c r="I4540" s="114"/>
      <c r="J4540" s="114"/>
      <c r="K4540" s="114"/>
      <c r="L4540" s="117"/>
      <c r="M4540" s="117"/>
      <c r="N4540" s="136"/>
      <c r="O4540" s="135"/>
      <c r="P4540" s="93"/>
    </row>
    <row r="4541" spans="1:16" s="94" customFormat="1" x14ac:dyDescent="0.25">
      <c r="A4541" s="2"/>
      <c r="B4541" s="2"/>
      <c r="C4541" s="250"/>
      <c r="D4541" s="145"/>
      <c r="E4541" s="2"/>
      <c r="F4541" s="70"/>
      <c r="G4541" s="114"/>
      <c r="H4541" s="114"/>
      <c r="I4541" s="114"/>
      <c r="J4541" s="114"/>
      <c r="K4541" s="114"/>
      <c r="L4541" s="117"/>
      <c r="M4541" s="117"/>
      <c r="N4541" s="136"/>
      <c r="O4541" s="135"/>
      <c r="P4541" s="93"/>
    </row>
    <row r="4542" spans="1:16" s="94" customFormat="1" x14ac:dyDescent="0.25">
      <c r="A4542" s="2"/>
      <c r="B4542" s="2"/>
      <c r="C4542" s="250"/>
      <c r="D4542" s="145"/>
      <c r="E4542" s="2"/>
      <c r="F4542" s="70"/>
      <c r="G4542" s="114"/>
      <c r="H4542" s="114"/>
      <c r="I4542" s="114"/>
      <c r="J4542" s="114"/>
      <c r="K4542" s="114"/>
      <c r="L4542" s="117"/>
      <c r="M4542" s="117"/>
      <c r="N4542" s="136"/>
      <c r="O4542" s="135"/>
      <c r="P4542" s="93"/>
    </row>
    <row r="4543" spans="1:16" s="94" customFormat="1" x14ac:dyDescent="0.25">
      <c r="A4543" s="2"/>
      <c r="B4543" s="2"/>
      <c r="C4543" s="250"/>
      <c r="D4543" s="145"/>
      <c r="E4543" s="2"/>
      <c r="F4543" s="70"/>
      <c r="G4543" s="114"/>
      <c r="H4543" s="114"/>
      <c r="I4543" s="114"/>
      <c r="J4543" s="114"/>
      <c r="K4543" s="114"/>
      <c r="L4543" s="117"/>
      <c r="M4543" s="117"/>
      <c r="N4543" s="136"/>
      <c r="O4543" s="135"/>
      <c r="P4543" s="93"/>
    </row>
    <row r="4544" spans="1:16" s="94" customFormat="1" x14ac:dyDescent="0.25">
      <c r="A4544" s="2"/>
      <c r="B4544" s="2"/>
      <c r="C4544" s="250"/>
      <c r="D4544" s="145"/>
      <c r="E4544" s="2"/>
      <c r="F4544" s="70"/>
      <c r="G4544" s="114"/>
      <c r="H4544" s="114"/>
      <c r="I4544" s="114"/>
      <c r="J4544" s="114"/>
      <c r="K4544" s="114"/>
      <c r="L4544" s="117"/>
      <c r="M4544" s="117"/>
      <c r="N4544" s="136"/>
      <c r="O4544" s="135"/>
      <c r="P4544" s="93"/>
    </row>
    <row r="4545" spans="1:16" s="94" customFormat="1" x14ac:dyDescent="0.25">
      <c r="A4545" s="2"/>
      <c r="B4545" s="2"/>
      <c r="C4545" s="250"/>
      <c r="D4545" s="145"/>
      <c r="E4545" s="2"/>
      <c r="F4545" s="70"/>
      <c r="G4545" s="114"/>
      <c r="H4545" s="114"/>
      <c r="I4545" s="114"/>
      <c r="J4545" s="114"/>
      <c r="K4545" s="114"/>
      <c r="L4545" s="117"/>
      <c r="M4545" s="117"/>
      <c r="N4545" s="136"/>
      <c r="O4545" s="135"/>
      <c r="P4545" s="93"/>
    </row>
    <row r="4546" spans="1:16" s="94" customFormat="1" x14ac:dyDescent="0.25">
      <c r="A4546" s="2"/>
      <c r="B4546" s="2"/>
      <c r="C4546" s="250"/>
      <c r="D4546" s="145"/>
      <c r="E4546" s="2"/>
      <c r="F4546" s="70"/>
      <c r="G4546" s="114"/>
      <c r="H4546" s="114"/>
      <c r="I4546" s="114"/>
      <c r="J4546" s="114"/>
      <c r="K4546" s="114"/>
      <c r="L4546" s="117"/>
      <c r="M4546" s="117"/>
      <c r="N4546" s="136"/>
      <c r="O4546" s="135"/>
      <c r="P4546" s="93"/>
    </row>
    <row r="4547" spans="1:16" s="94" customFormat="1" x14ac:dyDescent="0.25">
      <c r="A4547" s="2"/>
      <c r="B4547" s="2"/>
      <c r="C4547" s="250"/>
      <c r="D4547" s="145"/>
      <c r="E4547" s="2"/>
      <c r="F4547" s="70"/>
      <c r="G4547" s="114"/>
      <c r="H4547" s="114"/>
      <c r="I4547" s="114"/>
      <c r="J4547" s="114"/>
      <c r="K4547" s="114"/>
      <c r="L4547" s="117"/>
      <c r="M4547" s="117"/>
      <c r="N4547" s="136"/>
      <c r="O4547" s="135"/>
      <c r="P4547" s="93"/>
    </row>
    <row r="4548" spans="1:16" s="94" customFormat="1" x14ac:dyDescent="0.25">
      <c r="A4548" s="2"/>
      <c r="B4548" s="2"/>
      <c r="C4548" s="250"/>
      <c r="D4548" s="145"/>
      <c r="E4548" s="2"/>
      <c r="F4548" s="70"/>
      <c r="G4548" s="114"/>
      <c r="H4548" s="114"/>
      <c r="I4548" s="114"/>
      <c r="J4548" s="114"/>
      <c r="K4548" s="114"/>
      <c r="L4548" s="117"/>
      <c r="M4548" s="117"/>
      <c r="N4548" s="136"/>
      <c r="O4548" s="135"/>
      <c r="P4548" s="93"/>
    </row>
    <row r="4549" spans="1:16" s="94" customFormat="1" x14ac:dyDescent="0.25">
      <c r="A4549" s="2"/>
      <c r="B4549" s="2"/>
      <c r="C4549" s="250"/>
      <c r="D4549" s="145"/>
      <c r="E4549" s="2"/>
      <c r="F4549" s="70"/>
      <c r="G4549" s="114"/>
      <c r="H4549" s="114"/>
      <c r="I4549" s="114"/>
      <c r="J4549" s="114"/>
      <c r="K4549" s="114"/>
      <c r="L4549" s="117"/>
      <c r="M4549" s="117"/>
      <c r="N4549" s="136"/>
      <c r="O4549" s="135"/>
      <c r="P4549" s="93"/>
    </row>
    <row r="4550" spans="1:16" s="94" customFormat="1" x14ac:dyDescent="0.25">
      <c r="A4550" s="2"/>
      <c r="B4550" s="2"/>
      <c r="C4550" s="250"/>
      <c r="D4550" s="145"/>
      <c r="E4550" s="2"/>
      <c r="F4550" s="70"/>
      <c r="G4550" s="114"/>
      <c r="H4550" s="114"/>
      <c r="I4550" s="114"/>
      <c r="J4550" s="114"/>
      <c r="K4550" s="114"/>
      <c r="L4550" s="117"/>
      <c r="M4550" s="117"/>
      <c r="N4550" s="136"/>
      <c r="O4550" s="135"/>
      <c r="P4550" s="93"/>
    </row>
    <row r="4551" spans="1:16" s="94" customFormat="1" x14ac:dyDescent="0.25">
      <c r="A4551" s="2"/>
      <c r="B4551" s="2"/>
      <c r="C4551" s="250"/>
      <c r="D4551" s="145"/>
      <c r="E4551" s="2"/>
      <c r="F4551" s="70"/>
      <c r="G4551" s="114"/>
      <c r="H4551" s="114"/>
      <c r="I4551" s="114"/>
      <c r="J4551" s="114"/>
      <c r="K4551" s="114"/>
      <c r="L4551" s="117"/>
      <c r="M4551" s="117"/>
      <c r="N4551" s="136"/>
      <c r="O4551" s="135"/>
      <c r="P4551" s="93"/>
    </row>
    <row r="4552" spans="1:16" s="94" customFormat="1" x14ac:dyDescent="0.25">
      <c r="A4552" s="2"/>
      <c r="B4552" s="2"/>
      <c r="C4552" s="250"/>
      <c r="D4552" s="145"/>
      <c r="E4552" s="2"/>
      <c r="F4552" s="70"/>
      <c r="G4552" s="114"/>
      <c r="H4552" s="114"/>
      <c r="I4552" s="114"/>
      <c r="J4552" s="114"/>
      <c r="K4552" s="114"/>
      <c r="L4552" s="117"/>
      <c r="M4552" s="117"/>
      <c r="N4552" s="136"/>
      <c r="O4552" s="135"/>
      <c r="P4552" s="93"/>
    </row>
    <row r="4553" spans="1:16" s="94" customFormat="1" x14ac:dyDescent="0.25">
      <c r="A4553" s="2"/>
      <c r="B4553" s="2"/>
      <c r="C4553" s="250"/>
      <c r="D4553" s="145"/>
      <c r="E4553" s="2"/>
      <c r="F4553" s="70"/>
      <c r="G4553" s="114"/>
      <c r="H4553" s="114"/>
      <c r="I4553" s="114"/>
      <c r="J4553" s="114"/>
      <c r="K4553" s="114"/>
      <c r="L4553" s="117"/>
      <c r="M4553" s="117"/>
      <c r="N4553" s="136"/>
      <c r="O4553" s="135"/>
      <c r="P4553" s="93"/>
    </row>
    <row r="4554" spans="1:16" s="94" customFormat="1" x14ac:dyDescent="0.25">
      <c r="A4554" s="2"/>
      <c r="B4554" s="2"/>
      <c r="C4554" s="250"/>
      <c r="D4554" s="145"/>
      <c r="E4554" s="2"/>
      <c r="F4554" s="70"/>
      <c r="G4554" s="114"/>
      <c r="H4554" s="114"/>
      <c r="I4554" s="114"/>
      <c r="J4554" s="114"/>
      <c r="K4554" s="114"/>
      <c r="L4554" s="117"/>
      <c r="M4554" s="117"/>
      <c r="N4554" s="136"/>
      <c r="O4554" s="135"/>
      <c r="P4554" s="93"/>
    </row>
    <row r="4555" spans="1:16" s="94" customFormat="1" x14ac:dyDescent="0.25">
      <c r="A4555" s="2"/>
      <c r="B4555" s="2"/>
      <c r="C4555" s="250"/>
      <c r="D4555" s="145"/>
      <c r="E4555" s="2"/>
      <c r="F4555" s="70"/>
      <c r="G4555" s="114"/>
      <c r="H4555" s="114"/>
      <c r="I4555" s="114"/>
      <c r="J4555" s="114"/>
      <c r="K4555" s="114"/>
      <c r="L4555" s="117"/>
      <c r="M4555" s="117"/>
      <c r="N4555" s="136"/>
      <c r="O4555" s="135"/>
      <c r="P4555" s="93"/>
    </row>
    <row r="4556" spans="1:16" s="94" customFormat="1" x14ac:dyDescent="0.25">
      <c r="A4556" s="2"/>
      <c r="B4556" s="2"/>
      <c r="C4556" s="250"/>
      <c r="D4556" s="145"/>
      <c r="E4556" s="2"/>
      <c r="F4556" s="70"/>
      <c r="G4556" s="114"/>
      <c r="H4556" s="114"/>
      <c r="I4556" s="114"/>
      <c r="J4556" s="114"/>
      <c r="K4556" s="114"/>
      <c r="L4556" s="117"/>
      <c r="M4556" s="117"/>
      <c r="N4556" s="136"/>
      <c r="O4556" s="135"/>
      <c r="P4556" s="93"/>
    </row>
    <row r="4557" spans="1:16" s="94" customFormat="1" x14ac:dyDescent="0.25">
      <c r="A4557" s="2"/>
      <c r="B4557" s="2"/>
      <c r="C4557" s="250"/>
      <c r="D4557" s="145"/>
      <c r="E4557" s="2"/>
      <c r="F4557" s="70"/>
      <c r="G4557" s="114"/>
      <c r="H4557" s="114"/>
      <c r="I4557" s="114"/>
      <c r="J4557" s="114"/>
      <c r="K4557" s="114"/>
      <c r="L4557" s="117"/>
      <c r="M4557" s="117"/>
      <c r="N4557" s="136"/>
      <c r="O4557" s="135"/>
      <c r="P4557" s="93"/>
    </row>
    <row r="4558" spans="1:16" s="94" customFormat="1" x14ac:dyDescent="0.25">
      <c r="A4558" s="2"/>
      <c r="B4558" s="2"/>
      <c r="C4558" s="250"/>
      <c r="D4558" s="145"/>
      <c r="E4558" s="2"/>
      <c r="F4558" s="70"/>
      <c r="G4558" s="114"/>
      <c r="H4558" s="114"/>
      <c r="I4558" s="114"/>
      <c r="J4558" s="114"/>
      <c r="K4558" s="114"/>
      <c r="L4558" s="117"/>
      <c r="M4558" s="117"/>
      <c r="N4558" s="136"/>
      <c r="O4558" s="135"/>
      <c r="P4558" s="93"/>
    </row>
    <row r="4559" spans="1:16" s="94" customFormat="1" x14ac:dyDescent="0.25">
      <c r="A4559" s="2"/>
      <c r="B4559" s="2"/>
      <c r="C4559" s="250"/>
      <c r="D4559" s="145"/>
      <c r="E4559" s="2"/>
      <c r="F4559" s="70"/>
      <c r="G4559" s="114"/>
      <c r="H4559" s="114"/>
      <c r="I4559" s="114"/>
      <c r="J4559" s="114"/>
      <c r="K4559" s="114"/>
      <c r="L4559" s="117"/>
      <c r="M4559" s="117"/>
      <c r="N4559" s="136"/>
      <c r="O4559" s="135"/>
      <c r="P4559" s="93"/>
    </row>
    <row r="4560" spans="1:16" s="94" customFormat="1" x14ac:dyDescent="0.25">
      <c r="A4560" s="2"/>
      <c r="B4560" s="2"/>
      <c r="C4560" s="250"/>
      <c r="D4560" s="145"/>
      <c r="E4560" s="2"/>
      <c r="F4560" s="70"/>
      <c r="G4560" s="114"/>
      <c r="H4560" s="114"/>
      <c r="I4560" s="114"/>
      <c r="J4560" s="114"/>
      <c r="K4560" s="114"/>
      <c r="L4560" s="117"/>
      <c r="M4560" s="117"/>
      <c r="N4560" s="136"/>
      <c r="O4560" s="135"/>
      <c r="P4560" s="93"/>
    </row>
    <row r="4561" spans="1:16" s="94" customFormat="1" x14ac:dyDescent="0.25">
      <c r="A4561" s="2"/>
      <c r="B4561" s="2"/>
      <c r="C4561" s="250"/>
      <c r="D4561" s="145"/>
      <c r="E4561" s="2"/>
      <c r="F4561" s="70"/>
      <c r="G4561" s="114"/>
      <c r="H4561" s="114"/>
      <c r="I4561" s="114"/>
      <c r="J4561" s="114"/>
      <c r="K4561" s="114"/>
      <c r="L4561" s="117"/>
      <c r="M4561" s="117"/>
      <c r="N4561" s="136"/>
      <c r="O4561" s="135"/>
      <c r="P4561" s="93"/>
    </row>
    <row r="4562" spans="1:16" s="94" customFormat="1" x14ac:dyDescent="0.25">
      <c r="A4562" s="2"/>
      <c r="B4562" s="2"/>
      <c r="C4562" s="250"/>
      <c r="D4562" s="145"/>
      <c r="E4562" s="2"/>
      <c r="F4562" s="70"/>
      <c r="G4562" s="114"/>
      <c r="H4562" s="114"/>
      <c r="I4562" s="114"/>
      <c r="J4562" s="114"/>
      <c r="K4562" s="114"/>
      <c r="L4562" s="117"/>
      <c r="M4562" s="117"/>
      <c r="N4562" s="136"/>
      <c r="O4562" s="135"/>
      <c r="P4562" s="93"/>
    </row>
    <row r="4563" spans="1:16" s="94" customFormat="1" x14ac:dyDescent="0.25">
      <c r="A4563" s="2"/>
      <c r="B4563" s="2"/>
      <c r="C4563" s="250"/>
      <c r="D4563" s="145"/>
      <c r="E4563" s="2"/>
      <c r="F4563" s="70"/>
      <c r="G4563" s="114"/>
      <c r="H4563" s="114"/>
      <c r="I4563" s="114"/>
      <c r="J4563" s="114"/>
      <c r="K4563" s="114"/>
      <c r="L4563" s="117"/>
      <c r="M4563" s="117"/>
      <c r="N4563" s="136"/>
      <c r="O4563" s="135"/>
      <c r="P4563" s="93"/>
    </row>
    <row r="4564" spans="1:16" s="94" customFormat="1" x14ac:dyDescent="0.25">
      <c r="A4564" s="2"/>
      <c r="B4564" s="2"/>
      <c r="C4564" s="250"/>
      <c r="D4564" s="145"/>
      <c r="E4564" s="2"/>
      <c r="F4564" s="70"/>
      <c r="G4564" s="114"/>
      <c r="H4564" s="114"/>
      <c r="I4564" s="114"/>
      <c r="J4564" s="114"/>
      <c r="K4564" s="114"/>
      <c r="L4564" s="117"/>
      <c r="M4564" s="117"/>
      <c r="N4564" s="136"/>
      <c r="O4564" s="135"/>
      <c r="P4564" s="93"/>
    </row>
    <row r="4565" spans="1:16" s="94" customFormat="1" x14ac:dyDescent="0.25">
      <c r="A4565" s="2"/>
      <c r="B4565" s="2"/>
      <c r="C4565" s="250"/>
      <c r="D4565" s="145"/>
      <c r="E4565" s="2"/>
      <c r="F4565" s="70"/>
      <c r="G4565" s="114"/>
      <c r="H4565" s="114"/>
      <c r="I4565" s="114"/>
      <c r="J4565" s="114"/>
      <c r="K4565" s="114"/>
      <c r="L4565" s="117"/>
      <c r="M4565" s="117"/>
      <c r="N4565" s="136"/>
      <c r="O4565" s="135"/>
      <c r="P4565" s="93"/>
    </row>
    <row r="4566" spans="1:16" s="94" customFormat="1" x14ac:dyDescent="0.25">
      <c r="A4566" s="2"/>
      <c r="B4566" s="2"/>
      <c r="C4566" s="250"/>
      <c r="D4566" s="145"/>
      <c r="E4566" s="2"/>
      <c r="F4566" s="70"/>
      <c r="G4566" s="114"/>
      <c r="H4566" s="114"/>
      <c r="I4566" s="114"/>
      <c r="J4566" s="114"/>
      <c r="K4566" s="114"/>
      <c r="L4566" s="117"/>
      <c r="M4566" s="117"/>
      <c r="N4566" s="136"/>
      <c r="O4566" s="135"/>
      <c r="P4566" s="93"/>
    </row>
    <row r="4567" spans="1:16" s="94" customFormat="1" x14ac:dyDescent="0.25">
      <c r="A4567" s="2"/>
      <c r="B4567" s="2"/>
      <c r="C4567" s="250"/>
      <c r="D4567" s="145"/>
      <c r="E4567" s="2"/>
      <c r="F4567" s="70"/>
      <c r="G4567" s="114"/>
      <c r="H4567" s="114"/>
      <c r="I4567" s="114"/>
      <c r="J4567" s="114"/>
      <c r="K4567" s="114"/>
      <c r="L4567" s="117"/>
      <c r="M4567" s="117"/>
      <c r="N4567" s="136"/>
      <c r="O4567" s="135"/>
      <c r="P4567" s="93"/>
    </row>
    <row r="4568" spans="1:16" s="94" customFormat="1" x14ac:dyDescent="0.25">
      <c r="A4568" s="2"/>
      <c r="B4568" s="2"/>
      <c r="C4568" s="250"/>
      <c r="D4568" s="145"/>
      <c r="E4568" s="2"/>
      <c r="F4568" s="70"/>
      <c r="G4568" s="114"/>
      <c r="H4568" s="114"/>
      <c r="I4568" s="114"/>
      <c r="J4568" s="114"/>
      <c r="K4568" s="114"/>
      <c r="L4568" s="117"/>
      <c r="M4568" s="117"/>
      <c r="N4568" s="136"/>
      <c r="O4568" s="135"/>
      <c r="P4568" s="93"/>
    </row>
    <row r="4569" spans="1:16" s="94" customFormat="1" x14ac:dyDescent="0.25">
      <c r="A4569" s="2"/>
      <c r="B4569" s="2"/>
      <c r="C4569" s="250"/>
      <c r="D4569" s="145"/>
      <c r="E4569" s="2"/>
      <c r="F4569" s="70"/>
      <c r="G4569" s="114"/>
      <c r="H4569" s="114"/>
      <c r="I4569" s="114"/>
      <c r="J4569" s="114"/>
      <c r="K4569" s="114"/>
      <c r="L4569" s="117"/>
      <c r="M4569" s="117"/>
      <c r="N4569" s="136"/>
      <c r="O4569" s="135"/>
      <c r="P4569" s="93"/>
    </row>
    <row r="4570" spans="1:16" s="94" customFormat="1" x14ac:dyDescent="0.25">
      <c r="A4570" s="2"/>
      <c r="B4570" s="2"/>
      <c r="C4570" s="250"/>
      <c r="D4570" s="145"/>
      <c r="E4570" s="2"/>
      <c r="F4570" s="70"/>
      <c r="G4570" s="114"/>
      <c r="H4570" s="114"/>
      <c r="I4570" s="114"/>
      <c r="J4570" s="114"/>
      <c r="K4570" s="114"/>
      <c r="L4570" s="117"/>
      <c r="M4570" s="117"/>
      <c r="N4570" s="136"/>
      <c r="O4570" s="135"/>
      <c r="P4570" s="93"/>
    </row>
    <row r="4571" spans="1:16" s="94" customFormat="1" x14ac:dyDescent="0.25">
      <c r="A4571" s="2"/>
      <c r="B4571" s="2"/>
      <c r="C4571" s="250"/>
      <c r="D4571" s="145"/>
      <c r="E4571" s="2"/>
      <c r="F4571" s="70"/>
      <c r="G4571" s="114"/>
      <c r="H4571" s="114"/>
      <c r="I4571" s="114"/>
      <c r="J4571" s="114"/>
      <c r="K4571" s="114"/>
      <c r="L4571" s="117"/>
      <c r="M4571" s="117"/>
      <c r="N4571" s="136"/>
      <c r="O4571" s="135"/>
      <c r="P4571" s="93"/>
    </row>
    <row r="4572" spans="1:16" s="94" customFormat="1" x14ac:dyDescent="0.25">
      <c r="A4572" s="2"/>
      <c r="B4572" s="2"/>
      <c r="C4572" s="250"/>
      <c r="D4572" s="145"/>
      <c r="E4572" s="2"/>
      <c r="F4572" s="70"/>
      <c r="G4572" s="114"/>
      <c r="H4572" s="114"/>
      <c r="I4572" s="114"/>
      <c r="J4572" s="114"/>
      <c r="K4572" s="114"/>
      <c r="L4572" s="117"/>
      <c r="M4572" s="117"/>
      <c r="N4572" s="136"/>
      <c r="O4572" s="135"/>
      <c r="P4572" s="93"/>
    </row>
    <row r="4573" spans="1:16" s="94" customFormat="1" x14ac:dyDescent="0.25">
      <c r="A4573" s="2"/>
      <c r="B4573" s="2"/>
      <c r="C4573" s="250"/>
      <c r="D4573" s="145"/>
      <c r="E4573" s="2"/>
      <c r="F4573" s="70"/>
      <c r="G4573" s="114"/>
      <c r="H4573" s="114"/>
      <c r="I4573" s="114"/>
      <c r="J4573" s="114"/>
      <c r="K4573" s="114"/>
      <c r="L4573" s="117"/>
      <c r="M4573" s="117"/>
      <c r="N4573" s="136"/>
      <c r="O4573" s="135"/>
      <c r="P4573" s="93"/>
    </row>
    <row r="4574" spans="1:16" s="94" customFormat="1" x14ac:dyDescent="0.25">
      <c r="A4574" s="2"/>
      <c r="B4574" s="2"/>
      <c r="C4574" s="250"/>
      <c r="D4574" s="145"/>
      <c r="E4574" s="2"/>
      <c r="F4574" s="70"/>
      <c r="G4574" s="114"/>
      <c r="H4574" s="114"/>
      <c r="I4574" s="114"/>
      <c r="J4574" s="114"/>
      <c r="K4574" s="114"/>
      <c r="L4574" s="117"/>
      <c r="M4574" s="117"/>
      <c r="N4574" s="136"/>
      <c r="O4574" s="135"/>
      <c r="P4574" s="93"/>
    </row>
    <row r="4575" spans="1:16" s="94" customFormat="1" x14ac:dyDescent="0.25">
      <c r="A4575" s="2"/>
      <c r="B4575" s="2"/>
      <c r="C4575" s="250"/>
      <c r="D4575" s="145"/>
      <c r="E4575" s="2"/>
      <c r="F4575" s="70"/>
      <c r="G4575" s="114"/>
      <c r="H4575" s="114"/>
      <c r="I4575" s="114"/>
      <c r="J4575" s="114"/>
      <c r="K4575" s="114"/>
      <c r="L4575" s="117"/>
      <c r="M4575" s="117"/>
      <c r="N4575" s="136"/>
      <c r="O4575" s="135"/>
      <c r="P4575" s="93"/>
    </row>
    <row r="4576" spans="1:16" s="94" customFormat="1" x14ac:dyDescent="0.25">
      <c r="A4576" s="2"/>
      <c r="B4576" s="2"/>
      <c r="C4576" s="250"/>
      <c r="D4576" s="145"/>
      <c r="E4576" s="2"/>
      <c r="F4576" s="70"/>
      <c r="G4576" s="114"/>
      <c r="H4576" s="114"/>
      <c r="I4576" s="114"/>
      <c r="J4576" s="114"/>
      <c r="K4576" s="114"/>
      <c r="L4576" s="117"/>
      <c r="M4576" s="117"/>
      <c r="N4576" s="136"/>
      <c r="O4576" s="135"/>
      <c r="P4576" s="93"/>
    </row>
    <row r="4577" spans="1:16" s="94" customFormat="1" x14ac:dyDescent="0.25">
      <c r="A4577" s="2"/>
      <c r="B4577" s="2"/>
      <c r="C4577" s="250"/>
      <c r="D4577" s="145"/>
      <c r="E4577" s="2"/>
      <c r="F4577" s="70"/>
      <c r="G4577" s="114"/>
      <c r="H4577" s="114"/>
      <c r="I4577" s="114"/>
      <c r="J4577" s="114"/>
      <c r="K4577" s="114"/>
      <c r="L4577" s="117"/>
      <c r="M4577" s="117"/>
      <c r="N4577" s="136"/>
      <c r="O4577" s="135"/>
      <c r="P4577" s="93"/>
    </row>
    <row r="4578" spans="1:16" s="94" customFormat="1" x14ac:dyDescent="0.25">
      <c r="A4578" s="2"/>
      <c r="B4578" s="2"/>
      <c r="C4578" s="250"/>
      <c r="D4578" s="145"/>
      <c r="E4578" s="2"/>
      <c r="F4578" s="70"/>
      <c r="G4578" s="114"/>
      <c r="H4578" s="114"/>
      <c r="I4578" s="114"/>
      <c r="J4578" s="114"/>
      <c r="K4578" s="114"/>
      <c r="L4578" s="117"/>
      <c r="M4578" s="117"/>
      <c r="N4578" s="136"/>
      <c r="O4578" s="135"/>
      <c r="P4578" s="93"/>
    </row>
    <row r="4579" spans="1:16" s="94" customFormat="1" x14ac:dyDescent="0.25">
      <c r="A4579" s="2"/>
      <c r="B4579" s="2"/>
      <c r="C4579" s="250"/>
      <c r="D4579" s="145"/>
      <c r="E4579" s="2"/>
      <c r="F4579" s="70"/>
      <c r="G4579" s="114"/>
      <c r="H4579" s="114"/>
      <c r="I4579" s="114"/>
      <c r="J4579" s="114"/>
      <c r="K4579" s="114"/>
      <c r="L4579" s="117"/>
      <c r="M4579" s="117"/>
      <c r="N4579" s="136"/>
      <c r="O4579" s="135"/>
      <c r="P4579" s="93"/>
    </row>
    <row r="4580" spans="1:16" s="94" customFormat="1" x14ac:dyDescent="0.25">
      <c r="A4580" s="2"/>
      <c r="B4580" s="2"/>
      <c r="C4580" s="250"/>
      <c r="D4580" s="145"/>
      <c r="E4580" s="2"/>
      <c r="F4580" s="70"/>
      <c r="G4580" s="114"/>
      <c r="H4580" s="114"/>
      <c r="I4580" s="114"/>
      <c r="J4580" s="114"/>
      <c r="K4580" s="114"/>
      <c r="L4580" s="117"/>
      <c r="M4580" s="117"/>
      <c r="N4580" s="136"/>
      <c r="O4580" s="135"/>
      <c r="P4580" s="93"/>
    </row>
    <row r="4581" spans="1:16" s="94" customFormat="1" x14ac:dyDescent="0.25">
      <c r="A4581" s="2"/>
      <c r="B4581" s="2"/>
      <c r="C4581" s="250"/>
      <c r="D4581" s="145"/>
      <c r="E4581" s="2"/>
      <c r="F4581" s="70"/>
      <c r="G4581" s="114"/>
      <c r="H4581" s="114"/>
      <c r="I4581" s="114"/>
      <c r="J4581" s="114"/>
      <c r="K4581" s="114"/>
      <c r="L4581" s="117"/>
      <c r="M4581" s="117"/>
      <c r="N4581" s="136"/>
      <c r="O4581" s="135"/>
      <c r="P4581" s="93"/>
    </row>
    <row r="4582" spans="1:16" s="94" customFormat="1" x14ac:dyDescent="0.25">
      <c r="A4582" s="2"/>
      <c r="B4582" s="2"/>
      <c r="C4582" s="250"/>
      <c r="D4582" s="145"/>
      <c r="E4582" s="2"/>
      <c r="F4582" s="70"/>
      <c r="G4582" s="114"/>
      <c r="H4582" s="114"/>
      <c r="I4582" s="114"/>
      <c r="J4582" s="114"/>
      <c r="K4582" s="114"/>
      <c r="L4582" s="117"/>
      <c r="M4582" s="117"/>
      <c r="N4582" s="136"/>
      <c r="O4582" s="135"/>
      <c r="P4582" s="93"/>
    </row>
    <row r="4583" spans="1:16" s="94" customFormat="1" x14ac:dyDescent="0.25">
      <c r="A4583" s="2"/>
      <c r="B4583" s="2"/>
      <c r="C4583" s="250"/>
      <c r="D4583" s="145"/>
      <c r="E4583" s="2"/>
      <c r="F4583" s="70"/>
      <c r="G4583" s="114"/>
      <c r="H4583" s="114"/>
      <c r="I4583" s="114"/>
      <c r="J4583" s="114"/>
      <c r="K4583" s="114"/>
      <c r="L4583" s="117"/>
      <c r="M4583" s="117"/>
      <c r="N4583" s="136"/>
      <c r="O4583" s="135"/>
      <c r="P4583" s="93"/>
    </row>
    <row r="4584" spans="1:16" s="94" customFormat="1" x14ac:dyDescent="0.25">
      <c r="A4584" s="2"/>
      <c r="B4584" s="2"/>
      <c r="C4584" s="250"/>
      <c r="D4584" s="145"/>
      <c r="E4584" s="2"/>
      <c r="F4584" s="70"/>
      <c r="G4584" s="114"/>
      <c r="H4584" s="114"/>
      <c r="I4584" s="114"/>
      <c r="J4584" s="114"/>
      <c r="K4584" s="114"/>
      <c r="L4584" s="117"/>
      <c r="M4584" s="117"/>
      <c r="N4584" s="136"/>
      <c r="O4584" s="135"/>
      <c r="P4584" s="93"/>
    </row>
    <row r="4585" spans="1:16" s="94" customFormat="1" x14ac:dyDescent="0.25">
      <c r="A4585" s="2"/>
      <c r="B4585" s="2"/>
      <c r="C4585" s="250"/>
      <c r="D4585" s="145"/>
      <c r="E4585" s="2"/>
      <c r="F4585" s="70"/>
      <c r="G4585" s="114"/>
      <c r="H4585" s="114"/>
      <c r="I4585" s="114"/>
      <c r="J4585" s="114"/>
      <c r="K4585" s="114"/>
      <c r="L4585" s="117"/>
      <c r="M4585" s="117"/>
      <c r="N4585" s="136"/>
      <c r="O4585" s="135"/>
      <c r="P4585" s="93"/>
    </row>
    <row r="4586" spans="1:16" s="94" customFormat="1" x14ac:dyDescent="0.25">
      <c r="A4586" s="2"/>
      <c r="B4586" s="2"/>
      <c r="C4586" s="250"/>
      <c r="D4586" s="145"/>
      <c r="E4586" s="2"/>
      <c r="F4586" s="70"/>
      <c r="G4586" s="114"/>
      <c r="H4586" s="114"/>
      <c r="I4586" s="114"/>
      <c r="J4586" s="114"/>
      <c r="K4586" s="114"/>
      <c r="L4586" s="117"/>
      <c r="M4586" s="117"/>
      <c r="N4586" s="136"/>
      <c r="O4586" s="135"/>
      <c r="P4586" s="93"/>
    </row>
    <row r="4587" spans="1:16" s="94" customFormat="1" x14ac:dyDescent="0.25">
      <c r="A4587" s="2"/>
      <c r="B4587" s="2"/>
      <c r="C4587" s="250"/>
      <c r="D4587" s="145"/>
      <c r="E4587" s="2"/>
      <c r="F4587" s="70"/>
      <c r="G4587" s="114"/>
      <c r="H4587" s="114"/>
      <c r="I4587" s="114"/>
      <c r="J4587" s="114"/>
      <c r="K4587" s="114"/>
      <c r="L4587" s="117"/>
      <c r="M4587" s="117"/>
      <c r="N4587" s="136"/>
      <c r="O4587" s="135"/>
      <c r="P4587" s="93"/>
    </row>
    <row r="4588" spans="1:16" s="94" customFormat="1" x14ac:dyDescent="0.25">
      <c r="A4588" s="2"/>
      <c r="B4588" s="2"/>
      <c r="C4588" s="250"/>
      <c r="D4588" s="145"/>
      <c r="E4588" s="2"/>
      <c r="F4588" s="70"/>
      <c r="G4588" s="114"/>
      <c r="H4588" s="114"/>
      <c r="I4588" s="114"/>
      <c r="J4588" s="114"/>
      <c r="K4588" s="114"/>
      <c r="L4588" s="117"/>
      <c r="M4588" s="117"/>
      <c r="N4588" s="136"/>
      <c r="O4588" s="135"/>
      <c r="P4588" s="93"/>
    </row>
    <row r="4589" spans="1:16" s="94" customFormat="1" x14ac:dyDescent="0.25">
      <c r="A4589" s="2"/>
      <c r="B4589" s="2"/>
      <c r="C4589" s="250"/>
      <c r="D4589" s="145"/>
      <c r="E4589" s="2"/>
      <c r="F4589" s="70"/>
      <c r="G4589" s="114"/>
      <c r="H4589" s="114"/>
      <c r="I4589" s="114"/>
      <c r="J4589" s="114"/>
      <c r="K4589" s="114"/>
      <c r="L4589" s="117"/>
      <c r="M4589" s="117"/>
      <c r="N4589" s="136"/>
      <c r="O4589" s="135"/>
      <c r="P4589" s="93"/>
    </row>
    <row r="4590" spans="1:16" s="94" customFormat="1" x14ac:dyDescent="0.25">
      <c r="A4590" s="2"/>
      <c r="B4590" s="2"/>
      <c r="C4590" s="250"/>
      <c r="D4590" s="145"/>
      <c r="E4590" s="2"/>
      <c r="F4590" s="70"/>
      <c r="G4590" s="114"/>
      <c r="H4590" s="114"/>
      <c r="I4590" s="114"/>
      <c r="J4590" s="114"/>
      <c r="K4590" s="114"/>
      <c r="L4590" s="117"/>
      <c r="M4590" s="117"/>
      <c r="N4590" s="136"/>
      <c r="O4590" s="135"/>
      <c r="P4590" s="93"/>
    </row>
    <row r="4591" spans="1:16" s="94" customFormat="1" x14ac:dyDescent="0.25">
      <c r="A4591" s="2"/>
      <c r="B4591" s="2"/>
      <c r="C4591" s="250"/>
      <c r="D4591" s="145"/>
      <c r="E4591" s="2"/>
      <c r="F4591" s="70"/>
      <c r="G4591" s="114"/>
      <c r="H4591" s="114"/>
      <c r="I4591" s="114"/>
      <c r="J4591" s="114"/>
      <c r="K4591" s="114"/>
      <c r="L4591" s="117"/>
      <c r="M4591" s="117"/>
      <c r="N4591" s="136"/>
      <c r="O4591" s="135"/>
      <c r="P4591" s="93"/>
    </row>
    <row r="4592" spans="1:16" s="94" customFormat="1" x14ac:dyDescent="0.25">
      <c r="A4592" s="2"/>
      <c r="B4592" s="2"/>
      <c r="C4592" s="250"/>
      <c r="D4592" s="145"/>
      <c r="E4592" s="2"/>
      <c r="F4592" s="70"/>
      <c r="G4592" s="114"/>
      <c r="H4592" s="114"/>
      <c r="I4592" s="114"/>
      <c r="J4592" s="114"/>
      <c r="K4592" s="114"/>
      <c r="L4592" s="117"/>
      <c r="M4592" s="117"/>
      <c r="N4592" s="136"/>
      <c r="O4592" s="135"/>
      <c r="P4592" s="93"/>
    </row>
    <row r="4593" spans="1:16" s="94" customFormat="1" x14ac:dyDescent="0.25">
      <c r="A4593" s="2"/>
      <c r="B4593" s="2"/>
      <c r="C4593" s="250"/>
      <c r="D4593" s="145"/>
      <c r="E4593" s="2"/>
      <c r="F4593" s="70"/>
      <c r="G4593" s="114"/>
      <c r="H4593" s="114"/>
      <c r="I4593" s="114"/>
      <c r="J4593" s="114"/>
      <c r="K4593" s="114"/>
      <c r="L4593" s="117"/>
      <c r="M4593" s="117"/>
      <c r="N4593" s="136"/>
      <c r="O4593" s="135"/>
      <c r="P4593" s="93"/>
    </row>
    <row r="4594" spans="1:16" s="94" customFormat="1" x14ac:dyDescent="0.25">
      <c r="A4594" s="2"/>
      <c r="B4594" s="2"/>
      <c r="C4594" s="250"/>
      <c r="D4594" s="145"/>
      <c r="E4594" s="2"/>
      <c r="F4594" s="70"/>
      <c r="G4594" s="114"/>
      <c r="H4594" s="114"/>
      <c r="I4594" s="114"/>
      <c r="J4594" s="114"/>
      <c r="K4594" s="114"/>
      <c r="L4594" s="117"/>
      <c r="M4594" s="117"/>
      <c r="N4594" s="136"/>
      <c r="O4594" s="135"/>
      <c r="P4594" s="93"/>
    </row>
    <row r="4595" spans="1:16" s="94" customFormat="1" x14ac:dyDescent="0.25">
      <c r="A4595" s="2"/>
      <c r="B4595" s="2"/>
      <c r="C4595" s="250"/>
      <c r="D4595" s="145"/>
      <c r="E4595" s="2"/>
      <c r="F4595" s="70"/>
      <c r="G4595" s="114"/>
      <c r="H4595" s="114"/>
      <c r="I4595" s="114"/>
      <c r="J4595" s="114"/>
      <c r="K4595" s="114"/>
      <c r="L4595" s="117"/>
      <c r="M4595" s="117"/>
      <c r="N4595" s="136"/>
      <c r="O4595" s="135"/>
      <c r="P4595" s="93"/>
    </row>
    <row r="4596" spans="1:16" s="94" customFormat="1" x14ac:dyDescent="0.25">
      <c r="A4596" s="2"/>
      <c r="B4596" s="2"/>
      <c r="C4596" s="250"/>
      <c r="D4596" s="145"/>
      <c r="E4596" s="2"/>
      <c r="F4596" s="70"/>
      <c r="G4596" s="114"/>
      <c r="H4596" s="114"/>
      <c r="I4596" s="114"/>
      <c r="J4596" s="114"/>
      <c r="K4596" s="114"/>
      <c r="L4596" s="117"/>
      <c r="M4596" s="117"/>
      <c r="N4596" s="136"/>
      <c r="O4596" s="135"/>
      <c r="P4596" s="93"/>
    </row>
    <row r="4597" spans="1:16" s="94" customFormat="1" x14ac:dyDescent="0.25">
      <c r="A4597" s="2"/>
      <c r="B4597" s="2"/>
      <c r="C4597" s="250"/>
      <c r="D4597" s="145"/>
      <c r="E4597" s="2"/>
      <c r="F4597" s="70"/>
      <c r="G4597" s="114"/>
      <c r="H4597" s="114"/>
      <c r="I4597" s="114"/>
      <c r="J4597" s="114"/>
      <c r="K4597" s="114"/>
      <c r="L4597" s="117"/>
      <c r="M4597" s="117"/>
      <c r="N4597" s="136"/>
      <c r="O4597" s="135"/>
      <c r="P4597" s="93"/>
    </row>
    <row r="4598" spans="1:16" s="94" customFormat="1" x14ac:dyDescent="0.25">
      <c r="A4598" s="2"/>
      <c r="B4598" s="2"/>
      <c r="C4598" s="250"/>
      <c r="D4598" s="145"/>
      <c r="E4598" s="2"/>
      <c r="F4598" s="70"/>
      <c r="G4598" s="114"/>
      <c r="H4598" s="114"/>
      <c r="I4598" s="114"/>
      <c r="J4598" s="114"/>
      <c r="K4598" s="114"/>
      <c r="L4598" s="117"/>
      <c r="M4598" s="117"/>
      <c r="N4598" s="136"/>
      <c r="O4598" s="135"/>
      <c r="P4598" s="93"/>
    </row>
    <row r="4599" spans="1:16" s="94" customFormat="1" x14ac:dyDescent="0.25">
      <c r="A4599" s="2"/>
      <c r="B4599" s="2"/>
      <c r="C4599" s="250"/>
      <c r="D4599" s="145"/>
      <c r="E4599" s="2"/>
      <c r="F4599" s="70"/>
      <c r="G4599" s="114"/>
      <c r="H4599" s="114"/>
      <c r="I4599" s="114"/>
      <c r="J4599" s="114"/>
      <c r="K4599" s="114"/>
      <c r="L4599" s="117"/>
      <c r="M4599" s="117"/>
      <c r="N4599" s="136"/>
      <c r="O4599" s="135"/>
      <c r="P4599" s="93"/>
    </row>
    <row r="4600" spans="1:16" s="94" customFormat="1" x14ac:dyDescent="0.25">
      <c r="A4600" s="2"/>
      <c r="B4600" s="2"/>
      <c r="C4600" s="250"/>
      <c r="D4600" s="145"/>
      <c r="E4600" s="2"/>
      <c r="F4600" s="70"/>
      <c r="G4600" s="114"/>
      <c r="H4600" s="114"/>
      <c r="I4600" s="114"/>
      <c r="J4600" s="114"/>
      <c r="K4600" s="114"/>
      <c r="L4600" s="117"/>
      <c r="M4600" s="117"/>
      <c r="N4600" s="136"/>
      <c r="O4600" s="135"/>
      <c r="P4600" s="93"/>
    </row>
    <row r="4601" spans="1:16" s="94" customFormat="1" x14ac:dyDescent="0.25">
      <c r="A4601" s="2"/>
      <c r="B4601" s="2"/>
      <c r="C4601" s="250"/>
      <c r="D4601" s="145"/>
      <c r="E4601" s="2"/>
      <c r="F4601" s="70"/>
      <c r="G4601" s="114"/>
      <c r="H4601" s="114"/>
      <c r="I4601" s="114"/>
      <c r="J4601" s="114"/>
      <c r="K4601" s="114"/>
      <c r="L4601" s="117"/>
      <c r="M4601" s="117"/>
      <c r="N4601" s="136"/>
      <c r="O4601" s="135"/>
      <c r="P4601" s="93"/>
    </row>
    <row r="4602" spans="1:16" s="94" customFormat="1" x14ac:dyDescent="0.25">
      <c r="A4602" s="2"/>
      <c r="B4602" s="2"/>
      <c r="C4602" s="250"/>
      <c r="D4602" s="145"/>
      <c r="E4602" s="2"/>
      <c r="F4602" s="70"/>
      <c r="G4602" s="114"/>
      <c r="H4602" s="114"/>
      <c r="I4602" s="114"/>
      <c r="J4602" s="114"/>
      <c r="K4602" s="114"/>
      <c r="L4602" s="117"/>
      <c r="M4602" s="117"/>
      <c r="N4602" s="136"/>
      <c r="O4602" s="135"/>
      <c r="P4602" s="93"/>
    </row>
    <row r="4603" spans="1:16" s="94" customFormat="1" x14ac:dyDescent="0.25">
      <c r="A4603" s="2"/>
      <c r="B4603" s="2"/>
      <c r="C4603" s="250"/>
      <c r="D4603" s="145"/>
      <c r="E4603" s="2"/>
      <c r="F4603" s="70"/>
      <c r="G4603" s="114"/>
      <c r="H4603" s="114"/>
      <c r="I4603" s="114"/>
      <c r="J4603" s="114"/>
      <c r="K4603" s="114"/>
      <c r="L4603" s="117"/>
      <c r="M4603" s="117"/>
      <c r="N4603" s="136"/>
      <c r="O4603" s="135"/>
      <c r="P4603" s="93"/>
    </row>
    <row r="4604" spans="1:16" s="94" customFormat="1" x14ac:dyDescent="0.25">
      <c r="A4604" s="2"/>
      <c r="B4604" s="2"/>
      <c r="C4604" s="250"/>
      <c r="D4604" s="145"/>
      <c r="E4604" s="2"/>
      <c r="F4604" s="70"/>
      <c r="G4604" s="114"/>
      <c r="H4604" s="114"/>
      <c r="I4604" s="114"/>
      <c r="J4604" s="114"/>
      <c r="K4604" s="114"/>
      <c r="L4604" s="117"/>
      <c r="M4604" s="117"/>
      <c r="N4604" s="136"/>
      <c r="O4604" s="135"/>
      <c r="P4604" s="93"/>
    </row>
    <row r="4605" spans="1:16" s="94" customFormat="1" x14ac:dyDescent="0.25">
      <c r="A4605" s="2"/>
      <c r="B4605" s="2"/>
      <c r="C4605" s="250"/>
      <c r="D4605" s="145"/>
      <c r="E4605" s="2"/>
      <c r="F4605" s="70"/>
      <c r="G4605" s="114"/>
      <c r="H4605" s="114"/>
      <c r="I4605" s="114"/>
      <c r="J4605" s="114"/>
      <c r="K4605" s="114"/>
      <c r="L4605" s="117"/>
      <c r="M4605" s="117"/>
      <c r="N4605" s="136"/>
      <c r="O4605" s="135"/>
      <c r="P4605" s="93"/>
    </row>
    <row r="4606" spans="1:16" s="94" customFormat="1" x14ac:dyDescent="0.25">
      <c r="A4606" s="2"/>
      <c r="B4606" s="2"/>
      <c r="C4606" s="250"/>
      <c r="D4606" s="145"/>
      <c r="E4606" s="2"/>
      <c r="F4606" s="70"/>
      <c r="G4606" s="114"/>
      <c r="H4606" s="114"/>
      <c r="I4606" s="114"/>
      <c r="J4606" s="114"/>
      <c r="K4606" s="114"/>
      <c r="L4606" s="117"/>
      <c r="M4606" s="117"/>
      <c r="N4606" s="136"/>
      <c r="O4606" s="135"/>
      <c r="P4606" s="93"/>
    </row>
    <row r="4607" spans="1:16" s="94" customFormat="1" x14ac:dyDescent="0.25">
      <c r="A4607" s="2"/>
      <c r="B4607" s="2"/>
      <c r="C4607" s="250"/>
      <c r="D4607" s="145"/>
      <c r="E4607" s="2"/>
      <c r="F4607" s="70"/>
      <c r="G4607" s="114"/>
      <c r="H4607" s="114"/>
      <c r="I4607" s="114"/>
      <c r="J4607" s="114"/>
      <c r="K4607" s="114"/>
      <c r="L4607" s="117"/>
      <c r="M4607" s="117"/>
      <c r="N4607" s="136"/>
      <c r="O4607" s="135"/>
      <c r="P4607" s="93"/>
    </row>
    <row r="4608" spans="1:16" s="94" customFormat="1" x14ac:dyDescent="0.25">
      <c r="A4608" s="2"/>
      <c r="B4608" s="2"/>
      <c r="C4608" s="250"/>
      <c r="D4608" s="145"/>
      <c r="E4608" s="2"/>
      <c r="F4608" s="70"/>
      <c r="G4608" s="114"/>
      <c r="H4608" s="114"/>
      <c r="I4608" s="114"/>
      <c r="J4608" s="114"/>
      <c r="K4608" s="114"/>
      <c r="L4608" s="117"/>
      <c r="M4608" s="117"/>
      <c r="N4608" s="136"/>
      <c r="O4608" s="135"/>
      <c r="P4608" s="93"/>
    </row>
    <row r="4609" spans="1:16" s="94" customFormat="1" x14ac:dyDescent="0.25">
      <c r="A4609" s="2"/>
      <c r="B4609" s="2"/>
      <c r="C4609" s="250"/>
      <c r="D4609" s="145"/>
      <c r="E4609" s="2"/>
      <c r="F4609" s="70"/>
      <c r="G4609" s="114"/>
      <c r="H4609" s="114"/>
      <c r="I4609" s="114"/>
      <c r="J4609" s="114"/>
      <c r="K4609" s="114"/>
      <c r="L4609" s="117"/>
      <c r="M4609" s="117"/>
      <c r="N4609" s="136"/>
      <c r="O4609" s="135"/>
      <c r="P4609" s="93"/>
    </row>
    <row r="4610" spans="1:16" s="94" customFormat="1" x14ac:dyDescent="0.25">
      <c r="A4610" s="2"/>
      <c r="B4610" s="2"/>
      <c r="C4610" s="250"/>
      <c r="D4610" s="145"/>
      <c r="E4610" s="2"/>
      <c r="F4610" s="70"/>
      <c r="G4610" s="114"/>
      <c r="H4610" s="114"/>
      <c r="I4610" s="114"/>
      <c r="J4610" s="114"/>
      <c r="K4610" s="114"/>
      <c r="L4610" s="117"/>
      <c r="M4610" s="117"/>
      <c r="N4610" s="136"/>
      <c r="O4610" s="135"/>
      <c r="P4610" s="93"/>
    </row>
    <row r="4611" spans="1:16" s="94" customFormat="1" x14ac:dyDescent="0.25">
      <c r="A4611" s="2"/>
      <c r="B4611" s="2"/>
      <c r="C4611" s="250"/>
      <c r="D4611" s="145"/>
      <c r="E4611" s="2"/>
      <c r="F4611" s="70"/>
      <c r="G4611" s="114"/>
      <c r="H4611" s="114"/>
      <c r="I4611" s="114"/>
      <c r="J4611" s="114"/>
      <c r="K4611" s="114"/>
      <c r="L4611" s="117"/>
      <c r="M4611" s="117"/>
      <c r="N4611" s="136"/>
      <c r="O4611" s="135"/>
      <c r="P4611" s="93"/>
    </row>
    <row r="4612" spans="1:16" s="94" customFormat="1" x14ac:dyDescent="0.25">
      <c r="A4612" s="2"/>
      <c r="B4612" s="2"/>
      <c r="C4612" s="250"/>
      <c r="D4612" s="145"/>
      <c r="E4612" s="2"/>
      <c r="F4612" s="70"/>
      <c r="G4612" s="114"/>
      <c r="H4612" s="114"/>
      <c r="I4612" s="114"/>
      <c r="J4612" s="114"/>
      <c r="K4612" s="114"/>
      <c r="L4612" s="117"/>
      <c r="M4612" s="117"/>
      <c r="N4612" s="136"/>
      <c r="O4612" s="135"/>
      <c r="P4612" s="93"/>
    </row>
    <row r="4613" spans="1:16" s="94" customFormat="1" x14ac:dyDescent="0.25">
      <c r="A4613" s="2"/>
      <c r="B4613" s="2"/>
      <c r="C4613" s="250"/>
      <c r="D4613" s="145"/>
      <c r="E4613" s="2"/>
      <c r="F4613" s="70"/>
      <c r="G4613" s="114"/>
      <c r="H4613" s="114"/>
      <c r="I4613" s="114"/>
      <c r="J4613" s="114"/>
      <c r="K4613" s="114"/>
      <c r="L4613" s="117"/>
      <c r="M4613" s="117"/>
      <c r="N4613" s="136"/>
      <c r="O4613" s="135"/>
      <c r="P4613" s="93"/>
    </row>
    <row r="4614" spans="1:16" s="94" customFormat="1" x14ac:dyDescent="0.25">
      <c r="A4614" s="2"/>
      <c r="B4614" s="2"/>
      <c r="C4614" s="250"/>
      <c r="D4614" s="145"/>
      <c r="E4614" s="2"/>
      <c r="F4614" s="70"/>
      <c r="G4614" s="114"/>
      <c r="H4614" s="114"/>
      <c r="I4614" s="114"/>
      <c r="J4614" s="114"/>
      <c r="K4614" s="114"/>
      <c r="L4614" s="117"/>
      <c r="M4614" s="117"/>
      <c r="N4614" s="136"/>
      <c r="O4614" s="135"/>
      <c r="P4614" s="93"/>
    </row>
    <row r="4615" spans="1:16" s="94" customFormat="1" x14ac:dyDescent="0.25">
      <c r="A4615" s="2"/>
      <c r="B4615" s="2"/>
      <c r="C4615" s="250"/>
      <c r="D4615" s="145"/>
      <c r="E4615" s="2"/>
      <c r="F4615" s="70"/>
      <c r="G4615" s="114"/>
      <c r="H4615" s="114"/>
      <c r="I4615" s="114"/>
      <c r="J4615" s="114"/>
      <c r="K4615" s="114"/>
      <c r="L4615" s="117"/>
      <c r="M4615" s="117"/>
      <c r="N4615" s="136"/>
      <c r="O4615" s="135"/>
      <c r="P4615" s="93"/>
    </row>
    <row r="4616" spans="1:16" s="94" customFormat="1" x14ac:dyDescent="0.25">
      <c r="A4616" s="2"/>
      <c r="B4616" s="2"/>
      <c r="C4616" s="250"/>
      <c r="D4616" s="145"/>
      <c r="E4616" s="2"/>
      <c r="F4616" s="70"/>
      <c r="G4616" s="114"/>
      <c r="H4616" s="114"/>
      <c r="I4616" s="114"/>
      <c r="J4616" s="114"/>
      <c r="K4616" s="114"/>
      <c r="L4616" s="117"/>
      <c r="M4616" s="117"/>
      <c r="N4616" s="136"/>
      <c r="O4616" s="135"/>
      <c r="P4616" s="93"/>
    </row>
    <row r="4617" spans="1:16" s="94" customFormat="1" x14ac:dyDescent="0.25">
      <c r="A4617" s="2"/>
      <c r="B4617" s="2"/>
      <c r="C4617" s="250"/>
      <c r="D4617" s="145"/>
      <c r="E4617" s="2"/>
      <c r="F4617" s="70"/>
      <c r="G4617" s="114"/>
      <c r="H4617" s="114"/>
      <c r="I4617" s="114"/>
      <c r="J4617" s="114"/>
      <c r="K4617" s="114"/>
      <c r="L4617" s="117"/>
      <c r="M4617" s="117"/>
      <c r="N4617" s="136"/>
      <c r="O4617" s="135"/>
      <c r="P4617" s="93"/>
    </row>
    <row r="4618" spans="1:16" s="94" customFormat="1" x14ac:dyDescent="0.25">
      <c r="A4618" s="2"/>
      <c r="B4618" s="2"/>
      <c r="C4618" s="250"/>
      <c r="D4618" s="145"/>
      <c r="E4618" s="2"/>
      <c r="F4618" s="70"/>
      <c r="G4618" s="114"/>
      <c r="H4618" s="114"/>
      <c r="I4618" s="114"/>
      <c r="J4618" s="114"/>
      <c r="K4618" s="114"/>
      <c r="L4618" s="117"/>
      <c r="M4618" s="117"/>
      <c r="N4618" s="136"/>
      <c r="O4618" s="135"/>
      <c r="P4618" s="93"/>
    </row>
    <row r="4619" spans="1:16" s="94" customFormat="1" x14ac:dyDescent="0.25">
      <c r="A4619" s="2"/>
      <c r="B4619" s="2"/>
      <c r="C4619" s="250"/>
      <c r="D4619" s="145"/>
      <c r="E4619" s="2"/>
      <c r="F4619" s="70"/>
      <c r="G4619" s="114"/>
      <c r="H4619" s="114"/>
      <c r="I4619" s="114"/>
      <c r="J4619" s="114"/>
      <c r="K4619" s="114"/>
      <c r="L4619" s="117"/>
      <c r="M4619" s="117"/>
      <c r="N4619" s="136"/>
      <c r="O4619" s="135"/>
      <c r="P4619" s="93"/>
    </row>
    <row r="4620" spans="1:16" s="94" customFormat="1" x14ac:dyDescent="0.25">
      <c r="A4620" s="2"/>
      <c r="B4620" s="2"/>
      <c r="C4620" s="250"/>
      <c r="D4620" s="145"/>
      <c r="E4620" s="2"/>
      <c r="F4620" s="70"/>
      <c r="G4620" s="114"/>
      <c r="H4620" s="114"/>
      <c r="I4620" s="114"/>
      <c r="J4620" s="114"/>
      <c r="K4620" s="114"/>
      <c r="L4620" s="117"/>
      <c r="M4620" s="117"/>
      <c r="N4620" s="136"/>
      <c r="O4620" s="135"/>
      <c r="P4620" s="93"/>
    </row>
    <row r="4621" spans="1:16" s="94" customFormat="1" x14ac:dyDescent="0.25">
      <c r="A4621" s="2"/>
      <c r="B4621" s="2"/>
      <c r="C4621" s="250"/>
      <c r="D4621" s="145"/>
      <c r="E4621" s="2"/>
      <c r="F4621" s="70"/>
      <c r="G4621" s="114"/>
      <c r="H4621" s="114"/>
      <c r="I4621" s="114"/>
      <c r="J4621" s="114"/>
      <c r="K4621" s="114"/>
      <c r="L4621" s="117"/>
      <c r="M4621" s="117"/>
      <c r="N4621" s="136"/>
      <c r="O4621" s="135"/>
      <c r="P4621" s="93"/>
    </row>
    <row r="4622" spans="1:16" s="94" customFormat="1" x14ac:dyDescent="0.25">
      <c r="A4622" s="2"/>
      <c r="B4622" s="2"/>
      <c r="C4622" s="250"/>
      <c r="D4622" s="145"/>
      <c r="E4622" s="2"/>
      <c r="F4622" s="70"/>
      <c r="G4622" s="114"/>
      <c r="H4622" s="114"/>
      <c r="I4622" s="114"/>
      <c r="J4622" s="114"/>
      <c r="K4622" s="114"/>
      <c r="L4622" s="117"/>
      <c r="M4622" s="117"/>
      <c r="N4622" s="136"/>
      <c r="O4622" s="135"/>
      <c r="P4622" s="93"/>
    </row>
    <row r="4623" spans="1:16" s="94" customFormat="1" x14ac:dyDescent="0.25">
      <c r="A4623" s="2"/>
      <c r="B4623" s="2"/>
      <c r="C4623" s="250"/>
      <c r="D4623" s="145"/>
      <c r="E4623" s="2"/>
      <c r="F4623" s="70"/>
      <c r="G4623" s="114"/>
      <c r="H4623" s="114"/>
      <c r="I4623" s="114"/>
      <c r="J4623" s="114"/>
      <c r="K4623" s="114"/>
      <c r="L4623" s="117"/>
      <c r="M4623" s="117"/>
      <c r="N4623" s="136"/>
      <c r="O4623" s="135"/>
      <c r="P4623" s="93"/>
    </row>
    <row r="4624" spans="1:16" s="94" customFormat="1" x14ac:dyDescent="0.25">
      <c r="A4624" s="2"/>
      <c r="B4624" s="2"/>
      <c r="C4624" s="250"/>
      <c r="D4624" s="145"/>
      <c r="E4624" s="2"/>
      <c r="F4624" s="70"/>
      <c r="G4624" s="114"/>
      <c r="H4624" s="114"/>
      <c r="I4624" s="114"/>
      <c r="J4624" s="114"/>
      <c r="K4624" s="114"/>
      <c r="L4624" s="117"/>
      <c r="M4624" s="117"/>
      <c r="N4624" s="136"/>
      <c r="O4624" s="135"/>
      <c r="P4624" s="93"/>
    </row>
    <row r="4625" spans="1:16" s="94" customFormat="1" x14ac:dyDescent="0.25">
      <c r="A4625" s="2"/>
      <c r="B4625" s="2"/>
      <c r="C4625" s="250"/>
      <c r="D4625" s="145"/>
      <c r="E4625" s="2"/>
      <c r="F4625" s="70"/>
      <c r="G4625" s="114"/>
      <c r="H4625" s="114"/>
      <c r="I4625" s="114"/>
      <c r="J4625" s="114"/>
      <c r="K4625" s="114"/>
      <c r="L4625" s="117"/>
      <c r="M4625" s="117"/>
      <c r="N4625" s="136"/>
      <c r="O4625" s="135"/>
      <c r="P4625" s="93"/>
    </row>
    <row r="4626" spans="1:16" s="94" customFormat="1" x14ac:dyDescent="0.25">
      <c r="A4626" s="2"/>
      <c r="B4626" s="2"/>
      <c r="C4626" s="250"/>
      <c r="D4626" s="145"/>
      <c r="E4626" s="2"/>
      <c r="F4626" s="70"/>
      <c r="G4626" s="114"/>
      <c r="H4626" s="114"/>
      <c r="I4626" s="114"/>
      <c r="J4626" s="114"/>
      <c r="K4626" s="114"/>
      <c r="L4626" s="117"/>
      <c r="M4626" s="117"/>
      <c r="N4626" s="136"/>
      <c r="O4626" s="135"/>
      <c r="P4626" s="93"/>
    </row>
    <row r="4627" spans="1:16" s="94" customFormat="1" x14ac:dyDescent="0.25">
      <c r="A4627" s="2"/>
      <c r="B4627" s="2"/>
      <c r="C4627" s="250"/>
      <c r="D4627" s="145"/>
      <c r="E4627" s="2"/>
      <c r="F4627" s="70"/>
      <c r="G4627" s="114"/>
      <c r="H4627" s="114"/>
      <c r="I4627" s="114"/>
      <c r="J4627" s="114"/>
      <c r="K4627" s="114"/>
      <c r="L4627" s="117"/>
      <c r="M4627" s="117"/>
      <c r="N4627" s="136"/>
      <c r="O4627" s="135"/>
      <c r="P4627" s="93"/>
    </row>
    <row r="4628" spans="1:16" s="94" customFormat="1" x14ac:dyDescent="0.25">
      <c r="A4628" s="2"/>
      <c r="B4628" s="2"/>
      <c r="C4628" s="250"/>
      <c r="D4628" s="145"/>
      <c r="E4628" s="2"/>
      <c r="F4628" s="70"/>
      <c r="G4628" s="114"/>
      <c r="H4628" s="114"/>
      <c r="I4628" s="114"/>
      <c r="J4628" s="114"/>
      <c r="K4628" s="114"/>
      <c r="L4628" s="117"/>
      <c r="M4628" s="117"/>
      <c r="N4628" s="136"/>
      <c r="O4628" s="135"/>
      <c r="P4628" s="93"/>
    </row>
    <row r="4629" spans="1:16" s="94" customFormat="1" x14ac:dyDescent="0.25">
      <c r="A4629" s="2"/>
      <c r="B4629" s="2"/>
      <c r="C4629" s="250"/>
      <c r="D4629" s="145"/>
      <c r="E4629" s="2"/>
      <c r="F4629" s="70"/>
      <c r="G4629" s="114"/>
      <c r="H4629" s="114"/>
      <c r="I4629" s="114"/>
      <c r="J4629" s="114"/>
      <c r="K4629" s="114"/>
      <c r="L4629" s="117"/>
      <c r="M4629" s="117"/>
      <c r="N4629" s="136"/>
      <c r="O4629" s="135"/>
      <c r="P4629" s="93"/>
    </row>
    <row r="4630" spans="1:16" s="94" customFormat="1" x14ac:dyDescent="0.25">
      <c r="A4630" s="2"/>
      <c r="B4630" s="2"/>
      <c r="C4630" s="250"/>
      <c r="D4630" s="145"/>
      <c r="E4630" s="2"/>
      <c r="F4630" s="70"/>
      <c r="G4630" s="114"/>
      <c r="H4630" s="114"/>
      <c r="I4630" s="114"/>
      <c r="J4630" s="114"/>
      <c r="K4630" s="114"/>
      <c r="L4630" s="117"/>
      <c r="M4630" s="117"/>
      <c r="N4630" s="136"/>
      <c r="O4630" s="135"/>
      <c r="P4630" s="93"/>
    </row>
    <row r="4631" spans="1:16" s="94" customFormat="1" x14ac:dyDescent="0.25">
      <c r="A4631" s="2"/>
      <c r="B4631" s="2"/>
      <c r="C4631" s="250"/>
      <c r="D4631" s="145"/>
      <c r="E4631" s="2"/>
      <c r="F4631" s="70"/>
      <c r="G4631" s="114"/>
      <c r="H4631" s="114"/>
      <c r="I4631" s="114"/>
      <c r="J4631" s="114"/>
      <c r="K4631" s="114"/>
      <c r="L4631" s="117"/>
      <c r="M4631" s="117"/>
      <c r="N4631" s="136"/>
      <c r="O4631" s="135"/>
      <c r="P4631" s="93"/>
    </row>
    <row r="4632" spans="1:16" s="94" customFormat="1" x14ac:dyDescent="0.25">
      <c r="A4632" s="2"/>
      <c r="B4632" s="2"/>
      <c r="C4632" s="250"/>
      <c r="D4632" s="145"/>
      <c r="E4632" s="2"/>
      <c r="F4632" s="70"/>
      <c r="G4632" s="114"/>
      <c r="H4632" s="114"/>
      <c r="I4632" s="114"/>
      <c r="J4632" s="114"/>
      <c r="K4632" s="114"/>
      <c r="L4632" s="117"/>
      <c r="M4632" s="117"/>
      <c r="N4632" s="136"/>
      <c r="O4632" s="135"/>
      <c r="P4632" s="93"/>
    </row>
    <row r="4633" spans="1:16" s="94" customFormat="1" x14ac:dyDescent="0.25">
      <c r="A4633" s="2"/>
      <c r="B4633" s="2"/>
      <c r="C4633" s="250"/>
      <c r="D4633" s="145"/>
      <c r="E4633" s="2"/>
      <c r="F4633" s="70"/>
      <c r="G4633" s="114"/>
      <c r="H4633" s="114"/>
      <c r="I4633" s="114"/>
      <c r="J4633" s="114"/>
      <c r="K4633" s="114"/>
      <c r="L4633" s="117"/>
      <c r="M4633" s="117"/>
      <c r="N4633" s="136"/>
      <c r="O4633" s="135"/>
      <c r="P4633" s="93"/>
    </row>
    <row r="4634" spans="1:16" s="94" customFormat="1" x14ac:dyDescent="0.25">
      <c r="A4634" s="2"/>
      <c r="B4634" s="2"/>
      <c r="C4634" s="250"/>
      <c r="D4634" s="145"/>
      <c r="E4634" s="2"/>
      <c r="F4634" s="70"/>
      <c r="G4634" s="114"/>
      <c r="H4634" s="114"/>
      <c r="I4634" s="114"/>
      <c r="J4634" s="114"/>
      <c r="K4634" s="114"/>
      <c r="L4634" s="117"/>
      <c r="M4634" s="117"/>
      <c r="N4634" s="136"/>
      <c r="O4634" s="135"/>
      <c r="P4634" s="93"/>
    </row>
    <row r="4635" spans="1:16" s="94" customFormat="1" x14ac:dyDescent="0.25">
      <c r="A4635" s="2"/>
      <c r="B4635" s="2"/>
      <c r="C4635" s="250"/>
      <c r="D4635" s="145"/>
      <c r="E4635" s="2"/>
      <c r="F4635" s="70"/>
      <c r="G4635" s="114"/>
      <c r="H4635" s="114"/>
      <c r="I4635" s="114"/>
      <c r="J4635" s="114"/>
      <c r="K4635" s="114"/>
      <c r="L4635" s="117"/>
      <c r="M4635" s="117"/>
      <c r="N4635" s="136"/>
      <c r="O4635" s="135"/>
      <c r="P4635" s="93"/>
    </row>
    <row r="4636" spans="1:16" s="94" customFormat="1" x14ac:dyDescent="0.25">
      <c r="A4636" s="2"/>
      <c r="B4636" s="2"/>
      <c r="C4636" s="250"/>
      <c r="D4636" s="145"/>
      <c r="E4636" s="2"/>
      <c r="F4636" s="70"/>
      <c r="G4636" s="114"/>
      <c r="H4636" s="114"/>
      <c r="I4636" s="114"/>
      <c r="J4636" s="114"/>
      <c r="K4636" s="114"/>
      <c r="L4636" s="117"/>
      <c r="M4636" s="117"/>
      <c r="N4636" s="136"/>
      <c r="O4636" s="135"/>
      <c r="P4636" s="93"/>
    </row>
    <row r="4637" spans="1:16" s="94" customFormat="1" x14ac:dyDescent="0.25">
      <c r="A4637" s="2"/>
      <c r="B4637" s="2"/>
      <c r="C4637" s="250"/>
      <c r="D4637" s="145"/>
      <c r="E4637" s="2"/>
      <c r="F4637" s="70"/>
      <c r="G4637" s="114"/>
      <c r="H4637" s="114"/>
      <c r="I4637" s="114"/>
      <c r="J4637" s="114"/>
      <c r="K4637" s="114"/>
      <c r="L4637" s="117"/>
      <c r="M4637" s="117"/>
      <c r="N4637" s="136"/>
      <c r="O4637" s="135"/>
      <c r="P4637" s="93"/>
    </row>
    <row r="4638" spans="1:16" s="94" customFormat="1" x14ac:dyDescent="0.25">
      <c r="A4638" s="2"/>
      <c r="B4638" s="2"/>
      <c r="C4638" s="250"/>
      <c r="D4638" s="145"/>
      <c r="E4638" s="2"/>
      <c r="F4638" s="70"/>
      <c r="G4638" s="114"/>
      <c r="H4638" s="114"/>
      <c r="I4638" s="114"/>
      <c r="J4638" s="114"/>
      <c r="K4638" s="114"/>
      <c r="L4638" s="117"/>
      <c r="M4638" s="117"/>
      <c r="N4638" s="136"/>
      <c r="O4638" s="135"/>
      <c r="P4638" s="93"/>
    </row>
    <row r="4639" spans="1:16" s="94" customFormat="1" x14ac:dyDescent="0.25">
      <c r="A4639" s="2"/>
      <c r="B4639" s="2"/>
      <c r="C4639" s="250"/>
      <c r="D4639" s="145"/>
      <c r="E4639" s="2"/>
      <c r="F4639" s="70"/>
      <c r="G4639" s="114"/>
      <c r="H4639" s="114"/>
      <c r="I4639" s="114"/>
      <c r="J4639" s="114"/>
      <c r="K4639" s="114"/>
      <c r="L4639" s="117"/>
      <c r="M4639" s="117"/>
      <c r="N4639" s="136"/>
      <c r="O4639" s="135"/>
      <c r="P4639" s="93"/>
    </row>
    <row r="4640" spans="1:16" s="94" customFormat="1" x14ac:dyDescent="0.25">
      <c r="A4640" s="2"/>
      <c r="B4640" s="2"/>
      <c r="C4640" s="250"/>
      <c r="D4640" s="145"/>
      <c r="E4640" s="2"/>
      <c r="F4640" s="70"/>
      <c r="G4640" s="114"/>
      <c r="H4640" s="114"/>
      <c r="I4640" s="114"/>
      <c r="J4640" s="114"/>
      <c r="K4640" s="114"/>
      <c r="L4640" s="117"/>
      <c r="M4640" s="117"/>
      <c r="N4640" s="136"/>
      <c r="O4640" s="135"/>
      <c r="P4640" s="93"/>
    </row>
    <row r="4641" spans="1:16" s="94" customFormat="1" x14ac:dyDescent="0.25">
      <c r="A4641" s="2"/>
      <c r="B4641" s="2"/>
      <c r="C4641" s="250"/>
      <c r="D4641" s="145"/>
      <c r="E4641" s="2"/>
      <c r="F4641" s="70"/>
      <c r="G4641" s="114"/>
      <c r="H4641" s="114"/>
      <c r="I4641" s="114"/>
      <c r="J4641" s="114"/>
      <c r="K4641" s="114"/>
      <c r="L4641" s="117"/>
      <c r="M4641" s="117"/>
      <c r="N4641" s="136"/>
      <c r="O4641" s="135"/>
      <c r="P4641" s="93"/>
    </row>
    <row r="4642" spans="1:16" s="94" customFormat="1" x14ac:dyDescent="0.25">
      <c r="A4642" s="2"/>
      <c r="B4642" s="2"/>
      <c r="C4642" s="250"/>
      <c r="D4642" s="145"/>
      <c r="E4642" s="2"/>
      <c r="F4642" s="70"/>
      <c r="G4642" s="114"/>
      <c r="H4642" s="114"/>
      <c r="I4642" s="114"/>
      <c r="J4642" s="114"/>
      <c r="K4642" s="114"/>
      <c r="L4642" s="117"/>
      <c r="M4642" s="117"/>
      <c r="N4642" s="136"/>
      <c r="O4642" s="135"/>
      <c r="P4642" s="93"/>
    </row>
    <row r="4643" spans="1:16" s="94" customFormat="1" x14ac:dyDescent="0.25">
      <c r="A4643" s="2"/>
      <c r="B4643" s="2"/>
      <c r="C4643" s="250"/>
      <c r="D4643" s="145"/>
      <c r="E4643" s="2"/>
      <c r="F4643" s="70"/>
      <c r="G4643" s="114"/>
      <c r="H4643" s="114"/>
      <c r="I4643" s="114"/>
      <c r="J4643" s="114"/>
      <c r="K4643" s="114"/>
      <c r="L4643" s="117"/>
      <c r="M4643" s="117"/>
      <c r="N4643" s="136"/>
      <c r="O4643" s="135"/>
      <c r="P4643" s="93"/>
    </row>
    <row r="4644" spans="1:16" s="94" customFormat="1" x14ac:dyDescent="0.25">
      <c r="A4644" s="2"/>
      <c r="B4644" s="2"/>
      <c r="C4644" s="250"/>
      <c r="D4644" s="145"/>
      <c r="E4644" s="2"/>
      <c r="F4644" s="70"/>
      <c r="G4644" s="114"/>
      <c r="H4644" s="114"/>
      <c r="I4644" s="114"/>
      <c r="J4644" s="114"/>
      <c r="K4644" s="114"/>
      <c r="L4644" s="117"/>
      <c r="M4644" s="117"/>
      <c r="N4644" s="136"/>
      <c r="O4644" s="135"/>
      <c r="P4644" s="93"/>
    </row>
    <row r="4645" spans="1:16" s="94" customFormat="1" x14ac:dyDescent="0.25">
      <c r="A4645" s="2"/>
      <c r="B4645" s="2"/>
      <c r="C4645" s="250"/>
      <c r="D4645" s="145"/>
      <c r="E4645" s="2"/>
      <c r="F4645" s="70"/>
      <c r="G4645" s="114"/>
      <c r="H4645" s="114"/>
      <c r="I4645" s="114"/>
      <c r="J4645" s="114"/>
      <c r="K4645" s="114"/>
      <c r="L4645" s="117"/>
      <c r="M4645" s="117"/>
      <c r="N4645" s="136"/>
      <c r="O4645" s="135"/>
      <c r="P4645" s="93"/>
    </row>
    <row r="4646" spans="1:16" s="94" customFormat="1" x14ac:dyDescent="0.25">
      <c r="A4646" s="2"/>
      <c r="B4646" s="2"/>
      <c r="C4646" s="250"/>
      <c r="D4646" s="145"/>
      <c r="E4646" s="2"/>
      <c r="F4646" s="70"/>
      <c r="G4646" s="114"/>
      <c r="H4646" s="114"/>
      <c r="I4646" s="114"/>
      <c r="J4646" s="114"/>
      <c r="K4646" s="114"/>
      <c r="L4646" s="117"/>
      <c r="M4646" s="117"/>
      <c r="N4646" s="136"/>
      <c r="O4646" s="135"/>
      <c r="P4646" s="93"/>
    </row>
    <row r="4647" spans="1:16" s="94" customFormat="1" x14ac:dyDescent="0.25">
      <c r="A4647" s="2"/>
      <c r="B4647" s="2"/>
      <c r="C4647" s="250"/>
      <c r="D4647" s="145"/>
      <c r="E4647" s="2"/>
      <c r="F4647" s="70"/>
      <c r="G4647" s="114"/>
      <c r="H4647" s="114"/>
      <c r="I4647" s="114"/>
      <c r="J4647" s="114"/>
      <c r="K4647" s="114"/>
      <c r="L4647" s="117"/>
      <c r="M4647" s="117"/>
      <c r="N4647" s="136"/>
      <c r="O4647" s="135"/>
      <c r="P4647" s="93"/>
    </row>
    <row r="4648" spans="1:16" s="94" customFormat="1" x14ac:dyDescent="0.25">
      <c r="A4648" s="2"/>
      <c r="B4648" s="2"/>
      <c r="C4648" s="250"/>
      <c r="D4648" s="145"/>
      <c r="E4648" s="2"/>
      <c r="F4648" s="70"/>
      <c r="G4648" s="114"/>
      <c r="H4648" s="114"/>
      <c r="I4648" s="114"/>
      <c r="J4648" s="114"/>
      <c r="K4648" s="114"/>
      <c r="L4648" s="117"/>
      <c r="M4648" s="117"/>
      <c r="N4648" s="136"/>
      <c r="O4648" s="135"/>
      <c r="P4648" s="93"/>
    </row>
    <row r="4649" spans="1:16" s="94" customFormat="1" x14ac:dyDescent="0.25">
      <c r="A4649" s="2"/>
      <c r="B4649" s="2"/>
      <c r="C4649" s="250"/>
      <c r="D4649" s="145"/>
      <c r="E4649" s="2"/>
      <c r="F4649" s="70"/>
      <c r="G4649" s="114"/>
      <c r="H4649" s="114"/>
      <c r="I4649" s="114"/>
      <c r="J4649" s="114"/>
      <c r="K4649" s="114"/>
      <c r="L4649" s="117"/>
      <c r="M4649" s="117"/>
      <c r="N4649" s="136"/>
      <c r="O4649" s="135"/>
      <c r="P4649" s="93"/>
    </row>
    <row r="4650" spans="1:16" s="94" customFormat="1" x14ac:dyDescent="0.25">
      <c r="A4650" s="2"/>
      <c r="B4650" s="2"/>
      <c r="C4650" s="250"/>
      <c r="D4650" s="145"/>
      <c r="E4650" s="2"/>
      <c r="F4650" s="70"/>
      <c r="G4650" s="114"/>
      <c r="H4650" s="114"/>
      <c r="I4650" s="114"/>
      <c r="J4650" s="114"/>
      <c r="K4650" s="114"/>
      <c r="L4650" s="117"/>
      <c r="M4650" s="117"/>
      <c r="N4650" s="136"/>
      <c r="O4650" s="135"/>
      <c r="P4650" s="93"/>
    </row>
    <row r="4651" spans="1:16" s="94" customFormat="1" x14ac:dyDescent="0.25">
      <c r="A4651" s="2"/>
      <c r="B4651" s="2"/>
      <c r="C4651" s="250"/>
      <c r="D4651" s="145"/>
      <c r="E4651" s="2"/>
      <c r="F4651" s="70"/>
      <c r="G4651" s="114"/>
      <c r="H4651" s="114"/>
      <c r="I4651" s="114"/>
      <c r="J4651" s="114"/>
      <c r="K4651" s="114"/>
      <c r="L4651" s="117"/>
      <c r="M4651" s="117"/>
      <c r="N4651" s="136"/>
      <c r="O4651" s="135"/>
      <c r="P4651" s="93"/>
    </row>
    <row r="4652" spans="1:16" s="94" customFormat="1" x14ac:dyDescent="0.25">
      <c r="A4652" s="2"/>
      <c r="B4652" s="2"/>
      <c r="C4652" s="250"/>
      <c r="D4652" s="145"/>
      <c r="E4652" s="2"/>
      <c r="F4652" s="70"/>
      <c r="G4652" s="114"/>
      <c r="H4652" s="114"/>
      <c r="I4652" s="114"/>
      <c r="J4652" s="114"/>
      <c r="K4652" s="114"/>
      <c r="L4652" s="117"/>
      <c r="M4652" s="117"/>
      <c r="N4652" s="136"/>
      <c r="O4652" s="135"/>
      <c r="P4652" s="93"/>
    </row>
    <row r="4653" spans="1:16" s="94" customFormat="1" x14ac:dyDescent="0.25">
      <c r="A4653" s="2"/>
      <c r="B4653" s="2"/>
      <c r="C4653" s="250"/>
      <c r="D4653" s="145"/>
      <c r="E4653" s="2"/>
      <c r="F4653" s="70"/>
      <c r="G4653" s="114"/>
      <c r="H4653" s="114"/>
      <c r="I4653" s="114"/>
      <c r="J4653" s="114"/>
      <c r="K4653" s="114"/>
      <c r="L4653" s="117"/>
      <c r="M4653" s="117"/>
      <c r="N4653" s="136"/>
      <c r="O4653" s="135"/>
      <c r="P4653" s="93"/>
    </row>
    <row r="4654" spans="1:16" s="94" customFormat="1" x14ac:dyDescent="0.25">
      <c r="A4654" s="2"/>
      <c r="B4654" s="2"/>
      <c r="C4654" s="250"/>
      <c r="D4654" s="145"/>
      <c r="E4654" s="2"/>
      <c r="F4654" s="70"/>
      <c r="G4654" s="114"/>
      <c r="H4654" s="114"/>
      <c r="I4654" s="114"/>
      <c r="J4654" s="114"/>
      <c r="K4654" s="114"/>
      <c r="L4654" s="117"/>
      <c r="M4654" s="117"/>
      <c r="N4654" s="136"/>
      <c r="O4654" s="135"/>
      <c r="P4654" s="93"/>
    </row>
    <row r="4655" spans="1:16" s="94" customFormat="1" x14ac:dyDescent="0.25">
      <c r="A4655" s="2"/>
      <c r="B4655" s="2"/>
      <c r="C4655" s="250"/>
      <c r="D4655" s="145"/>
      <c r="E4655" s="2"/>
      <c r="F4655" s="70"/>
      <c r="G4655" s="114"/>
      <c r="H4655" s="114"/>
      <c r="I4655" s="114"/>
      <c r="J4655" s="114"/>
      <c r="K4655" s="114"/>
      <c r="L4655" s="117"/>
      <c r="M4655" s="117"/>
      <c r="N4655" s="136"/>
      <c r="O4655" s="135"/>
      <c r="P4655" s="93"/>
    </row>
    <row r="4656" spans="1:16" s="94" customFormat="1" x14ac:dyDescent="0.25">
      <c r="A4656" s="2"/>
      <c r="B4656" s="2"/>
      <c r="C4656" s="250"/>
      <c r="D4656" s="145"/>
      <c r="E4656" s="2"/>
      <c r="F4656" s="70"/>
      <c r="G4656" s="114"/>
      <c r="H4656" s="114"/>
      <c r="I4656" s="114"/>
      <c r="J4656" s="114"/>
      <c r="K4656" s="114"/>
      <c r="L4656" s="117"/>
      <c r="M4656" s="117"/>
      <c r="N4656" s="136"/>
      <c r="O4656" s="135"/>
      <c r="P4656" s="93"/>
    </row>
    <row r="4657" spans="1:16" s="94" customFormat="1" x14ac:dyDescent="0.25">
      <c r="A4657" s="2"/>
      <c r="B4657" s="2"/>
      <c r="C4657" s="250"/>
      <c r="D4657" s="145"/>
      <c r="E4657" s="2"/>
      <c r="F4657" s="70"/>
      <c r="G4657" s="114"/>
      <c r="H4657" s="114"/>
      <c r="I4657" s="114"/>
      <c r="J4657" s="114"/>
      <c r="K4657" s="114"/>
      <c r="L4657" s="117"/>
      <c r="M4657" s="117"/>
      <c r="N4657" s="136"/>
      <c r="O4657" s="135"/>
      <c r="P4657" s="93"/>
    </row>
    <row r="4658" spans="1:16" s="94" customFormat="1" x14ac:dyDescent="0.25">
      <c r="A4658" s="2"/>
      <c r="B4658" s="2"/>
      <c r="C4658" s="250"/>
      <c r="D4658" s="145"/>
      <c r="E4658" s="2"/>
      <c r="F4658" s="70"/>
      <c r="G4658" s="114"/>
      <c r="H4658" s="114"/>
      <c r="I4658" s="114"/>
      <c r="J4658" s="114"/>
      <c r="K4658" s="114"/>
      <c r="L4658" s="117"/>
      <c r="M4658" s="117"/>
      <c r="N4658" s="136"/>
      <c r="O4658" s="135"/>
      <c r="P4658" s="93"/>
    </row>
    <row r="4659" spans="1:16" s="94" customFormat="1" x14ac:dyDescent="0.25">
      <c r="A4659" s="2"/>
      <c r="B4659" s="2"/>
      <c r="C4659" s="250"/>
      <c r="D4659" s="145"/>
      <c r="E4659" s="2"/>
      <c r="F4659" s="70"/>
      <c r="G4659" s="114"/>
      <c r="H4659" s="114"/>
      <c r="I4659" s="114"/>
      <c r="J4659" s="114"/>
      <c r="K4659" s="114"/>
      <c r="L4659" s="117"/>
      <c r="M4659" s="117"/>
      <c r="N4659" s="136"/>
      <c r="O4659" s="135"/>
      <c r="P4659" s="93"/>
    </row>
    <row r="4660" spans="1:16" s="94" customFormat="1" x14ac:dyDescent="0.25">
      <c r="A4660" s="2"/>
      <c r="B4660" s="2"/>
      <c r="C4660" s="250"/>
      <c r="D4660" s="145"/>
      <c r="E4660" s="2"/>
      <c r="F4660" s="70"/>
      <c r="G4660" s="114"/>
      <c r="H4660" s="114"/>
      <c r="I4660" s="114"/>
      <c r="J4660" s="114"/>
      <c r="K4660" s="114"/>
      <c r="L4660" s="117"/>
      <c r="M4660" s="117"/>
      <c r="N4660" s="136"/>
      <c r="O4660" s="135"/>
      <c r="P4660" s="93"/>
    </row>
    <row r="4661" spans="1:16" s="94" customFormat="1" x14ac:dyDescent="0.25">
      <c r="A4661" s="2"/>
      <c r="B4661" s="2"/>
      <c r="C4661" s="250"/>
      <c r="D4661" s="145"/>
      <c r="E4661" s="2"/>
      <c r="F4661" s="70"/>
      <c r="G4661" s="114"/>
      <c r="H4661" s="114"/>
      <c r="I4661" s="114"/>
      <c r="J4661" s="114"/>
      <c r="K4661" s="114"/>
      <c r="L4661" s="117"/>
      <c r="M4661" s="117"/>
      <c r="N4661" s="136"/>
      <c r="O4661" s="135"/>
      <c r="P4661" s="93"/>
    </row>
    <row r="4662" spans="1:16" s="94" customFormat="1" x14ac:dyDescent="0.25">
      <c r="A4662" s="2"/>
      <c r="B4662" s="2"/>
      <c r="C4662" s="250"/>
      <c r="D4662" s="145"/>
      <c r="E4662" s="2"/>
      <c r="F4662" s="70"/>
      <c r="G4662" s="114"/>
      <c r="H4662" s="114"/>
      <c r="I4662" s="114"/>
      <c r="J4662" s="114"/>
      <c r="K4662" s="114"/>
      <c r="L4662" s="117"/>
      <c r="M4662" s="117"/>
      <c r="N4662" s="136"/>
      <c r="O4662" s="135"/>
      <c r="P4662" s="93"/>
    </row>
    <row r="4663" spans="1:16" s="94" customFormat="1" x14ac:dyDescent="0.25">
      <c r="A4663" s="2"/>
      <c r="B4663" s="2"/>
      <c r="C4663" s="250"/>
      <c r="D4663" s="145"/>
      <c r="E4663" s="2"/>
      <c r="F4663" s="70"/>
      <c r="G4663" s="114"/>
      <c r="H4663" s="114"/>
      <c r="I4663" s="114"/>
      <c r="J4663" s="114"/>
      <c r="K4663" s="114"/>
      <c r="L4663" s="117"/>
      <c r="M4663" s="117"/>
      <c r="N4663" s="136"/>
      <c r="O4663" s="135"/>
      <c r="P4663" s="93"/>
    </row>
    <row r="4664" spans="1:16" s="94" customFormat="1" x14ac:dyDescent="0.25">
      <c r="A4664" s="2"/>
      <c r="B4664" s="2"/>
      <c r="C4664" s="250"/>
      <c r="D4664" s="145"/>
      <c r="E4664" s="2"/>
      <c r="F4664" s="70"/>
      <c r="G4664" s="114"/>
      <c r="H4664" s="114"/>
      <c r="I4664" s="114"/>
      <c r="J4664" s="114"/>
      <c r="K4664" s="114"/>
      <c r="L4664" s="117"/>
      <c r="M4664" s="117"/>
      <c r="N4664" s="136"/>
      <c r="O4664" s="135"/>
      <c r="P4664" s="93"/>
    </row>
    <row r="4665" spans="1:16" s="94" customFormat="1" x14ac:dyDescent="0.25">
      <c r="A4665" s="2"/>
      <c r="B4665" s="2"/>
      <c r="C4665" s="250"/>
      <c r="D4665" s="145"/>
      <c r="E4665" s="2"/>
      <c r="F4665" s="70"/>
      <c r="G4665" s="114"/>
      <c r="H4665" s="114"/>
      <c r="I4665" s="114"/>
      <c r="J4665" s="114"/>
      <c r="K4665" s="114"/>
      <c r="L4665" s="117"/>
      <c r="M4665" s="117"/>
      <c r="N4665" s="136"/>
      <c r="O4665" s="135"/>
      <c r="P4665" s="93"/>
    </row>
    <row r="4666" spans="1:16" s="94" customFormat="1" x14ac:dyDescent="0.25">
      <c r="A4666" s="2"/>
      <c r="B4666" s="2"/>
      <c r="C4666" s="250"/>
      <c r="D4666" s="145"/>
      <c r="E4666" s="2"/>
      <c r="F4666" s="70"/>
      <c r="G4666" s="114"/>
      <c r="H4666" s="114"/>
      <c r="I4666" s="114"/>
      <c r="J4666" s="114"/>
      <c r="K4666" s="114"/>
      <c r="L4666" s="117"/>
      <c r="M4666" s="117"/>
      <c r="N4666" s="136"/>
      <c r="O4666" s="135"/>
      <c r="P4666" s="93"/>
    </row>
    <row r="4667" spans="1:16" s="94" customFormat="1" x14ac:dyDescent="0.25">
      <c r="A4667" s="2"/>
      <c r="B4667" s="2"/>
      <c r="C4667" s="250"/>
      <c r="D4667" s="145"/>
      <c r="E4667" s="2"/>
      <c r="F4667" s="70"/>
      <c r="G4667" s="114"/>
      <c r="H4667" s="114"/>
      <c r="I4667" s="114"/>
      <c r="J4667" s="114"/>
      <c r="K4667" s="114"/>
      <c r="L4667" s="117"/>
      <c r="M4667" s="117"/>
      <c r="N4667" s="136"/>
      <c r="O4667" s="135"/>
      <c r="P4667" s="93"/>
    </row>
    <row r="4668" spans="1:16" s="94" customFormat="1" x14ac:dyDescent="0.25">
      <c r="A4668" s="2"/>
      <c r="B4668" s="2"/>
      <c r="C4668" s="250"/>
      <c r="D4668" s="145"/>
      <c r="E4668" s="2"/>
      <c r="F4668" s="70"/>
      <c r="G4668" s="114"/>
      <c r="H4668" s="114"/>
      <c r="I4668" s="114"/>
      <c r="J4668" s="114"/>
      <c r="K4668" s="114"/>
      <c r="L4668" s="117"/>
      <c r="M4668" s="117"/>
      <c r="N4668" s="136"/>
      <c r="O4668" s="135"/>
      <c r="P4668" s="93"/>
    </row>
    <row r="4669" spans="1:16" s="94" customFormat="1" x14ac:dyDescent="0.25">
      <c r="A4669" s="2"/>
      <c r="B4669" s="2"/>
      <c r="C4669" s="250"/>
      <c r="D4669" s="145"/>
      <c r="E4669" s="2"/>
      <c r="F4669" s="70"/>
      <c r="G4669" s="114"/>
      <c r="H4669" s="114"/>
      <c r="I4669" s="114"/>
      <c r="J4669" s="114"/>
      <c r="K4669" s="114"/>
      <c r="L4669" s="117"/>
      <c r="M4669" s="117"/>
      <c r="N4669" s="136"/>
      <c r="O4669" s="135"/>
      <c r="P4669" s="93"/>
    </row>
    <row r="4670" spans="1:16" s="94" customFormat="1" x14ac:dyDescent="0.25">
      <c r="A4670" s="2"/>
      <c r="B4670" s="2"/>
      <c r="C4670" s="250"/>
      <c r="D4670" s="145"/>
      <c r="E4670" s="2"/>
      <c r="F4670" s="70"/>
      <c r="G4670" s="114"/>
      <c r="H4670" s="114"/>
      <c r="I4670" s="114"/>
      <c r="J4670" s="114"/>
      <c r="K4670" s="114"/>
      <c r="L4670" s="117"/>
      <c r="M4670" s="117"/>
      <c r="N4670" s="136"/>
      <c r="O4670" s="135"/>
      <c r="P4670" s="93"/>
    </row>
    <row r="4671" spans="1:16" s="94" customFormat="1" x14ac:dyDescent="0.25">
      <c r="A4671" s="2"/>
      <c r="B4671" s="2"/>
      <c r="C4671" s="250"/>
      <c r="D4671" s="145"/>
      <c r="E4671" s="2"/>
      <c r="F4671" s="70"/>
      <c r="G4671" s="114"/>
      <c r="H4671" s="114"/>
      <c r="I4671" s="114"/>
      <c r="J4671" s="114"/>
      <c r="K4671" s="114"/>
      <c r="L4671" s="117"/>
      <c r="M4671" s="117"/>
      <c r="N4671" s="136"/>
      <c r="O4671" s="135"/>
      <c r="P4671" s="93"/>
    </row>
    <row r="4672" spans="1:16" s="94" customFormat="1" x14ac:dyDescent="0.25">
      <c r="A4672" s="2"/>
      <c r="B4672" s="2"/>
      <c r="C4672" s="250"/>
      <c r="D4672" s="145"/>
      <c r="E4672" s="2"/>
      <c r="F4672" s="70"/>
      <c r="G4672" s="114"/>
      <c r="H4672" s="114"/>
      <c r="I4672" s="114"/>
      <c r="J4672" s="114"/>
      <c r="K4672" s="114"/>
      <c r="L4672" s="117"/>
      <c r="M4672" s="117"/>
      <c r="N4672" s="136"/>
      <c r="O4672" s="135"/>
      <c r="P4672" s="93"/>
    </row>
    <row r="4673" spans="1:16" s="94" customFormat="1" x14ac:dyDescent="0.25">
      <c r="A4673" s="2"/>
      <c r="B4673" s="2"/>
      <c r="C4673" s="250"/>
      <c r="D4673" s="145"/>
      <c r="E4673" s="2"/>
      <c r="F4673" s="70"/>
      <c r="G4673" s="114"/>
      <c r="H4673" s="114"/>
      <c r="I4673" s="114"/>
      <c r="J4673" s="114"/>
      <c r="K4673" s="114"/>
      <c r="L4673" s="117"/>
      <c r="M4673" s="117"/>
      <c r="N4673" s="136"/>
      <c r="O4673" s="135"/>
      <c r="P4673" s="93"/>
    </row>
    <row r="4674" spans="1:16" s="94" customFormat="1" x14ac:dyDescent="0.25">
      <c r="A4674" s="2"/>
      <c r="B4674" s="2"/>
      <c r="C4674" s="250"/>
      <c r="D4674" s="145"/>
      <c r="E4674" s="2"/>
      <c r="F4674" s="70"/>
      <c r="G4674" s="114"/>
      <c r="H4674" s="114"/>
      <c r="I4674" s="114"/>
      <c r="J4674" s="114"/>
      <c r="K4674" s="114"/>
      <c r="L4674" s="117"/>
      <c r="M4674" s="117"/>
      <c r="N4674" s="136"/>
      <c r="O4674" s="135"/>
      <c r="P4674" s="93"/>
    </row>
    <row r="4675" spans="1:16" s="94" customFormat="1" x14ac:dyDescent="0.25">
      <c r="A4675" s="2"/>
      <c r="B4675" s="2"/>
      <c r="C4675" s="250"/>
      <c r="D4675" s="145"/>
      <c r="E4675" s="2"/>
      <c r="F4675" s="70"/>
      <c r="G4675" s="114"/>
      <c r="H4675" s="114"/>
      <c r="I4675" s="114"/>
      <c r="J4675" s="114"/>
      <c r="K4675" s="114"/>
      <c r="L4675" s="117"/>
      <c r="M4675" s="117"/>
      <c r="N4675" s="136"/>
      <c r="O4675" s="135"/>
      <c r="P4675" s="93"/>
    </row>
    <row r="4676" spans="1:16" s="94" customFormat="1" x14ac:dyDescent="0.25">
      <c r="A4676" s="2"/>
      <c r="B4676" s="2"/>
      <c r="C4676" s="250"/>
      <c r="D4676" s="145"/>
      <c r="E4676" s="2"/>
      <c r="F4676" s="70"/>
      <c r="G4676" s="114"/>
      <c r="H4676" s="114"/>
      <c r="I4676" s="114"/>
      <c r="J4676" s="114"/>
      <c r="K4676" s="114"/>
      <c r="L4676" s="117"/>
      <c r="M4676" s="117"/>
      <c r="N4676" s="136"/>
      <c r="O4676" s="135"/>
      <c r="P4676" s="93"/>
    </row>
    <row r="4677" spans="1:16" s="94" customFormat="1" x14ac:dyDescent="0.25">
      <c r="A4677" s="2"/>
      <c r="B4677" s="2"/>
      <c r="C4677" s="250"/>
      <c r="D4677" s="145"/>
      <c r="E4677" s="2"/>
      <c r="F4677" s="70"/>
      <c r="G4677" s="114"/>
      <c r="H4677" s="114"/>
      <c r="I4677" s="114"/>
      <c r="J4677" s="114"/>
      <c r="K4677" s="114"/>
      <c r="L4677" s="117"/>
      <c r="M4677" s="117"/>
      <c r="N4677" s="136"/>
      <c r="O4677" s="135"/>
      <c r="P4677" s="93"/>
    </row>
    <row r="4678" spans="1:16" s="94" customFormat="1" x14ac:dyDescent="0.25">
      <c r="A4678" s="2"/>
      <c r="B4678" s="2"/>
      <c r="C4678" s="250"/>
      <c r="D4678" s="145"/>
      <c r="E4678" s="2"/>
      <c r="F4678" s="70"/>
      <c r="G4678" s="114"/>
      <c r="H4678" s="114"/>
      <c r="I4678" s="114"/>
      <c r="J4678" s="114"/>
      <c r="K4678" s="114"/>
      <c r="L4678" s="117"/>
      <c r="M4678" s="117"/>
      <c r="N4678" s="136"/>
      <c r="O4678" s="135"/>
      <c r="P4678" s="93"/>
    </row>
    <row r="4679" spans="1:16" s="94" customFormat="1" x14ac:dyDescent="0.25">
      <c r="A4679" s="2"/>
      <c r="B4679" s="2"/>
      <c r="C4679" s="250"/>
      <c r="D4679" s="145"/>
      <c r="E4679" s="2"/>
      <c r="F4679" s="70"/>
      <c r="G4679" s="114"/>
      <c r="H4679" s="114"/>
      <c r="I4679" s="114"/>
      <c r="J4679" s="114"/>
      <c r="K4679" s="114"/>
      <c r="L4679" s="117"/>
      <c r="M4679" s="117"/>
      <c r="N4679" s="136"/>
      <c r="O4679" s="135"/>
      <c r="P4679" s="93"/>
    </row>
    <row r="4680" spans="1:16" s="94" customFormat="1" x14ac:dyDescent="0.25">
      <c r="A4680" s="2"/>
      <c r="B4680" s="2"/>
      <c r="C4680" s="250"/>
      <c r="D4680" s="145"/>
      <c r="E4680" s="2"/>
      <c r="F4680" s="70"/>
      <c r="G4680" s="114"/>
      <c r="H4680" s="114"/>
      <c r="I4680" s="114"/>
      <c r="J4680" s="114"/>
      <c r="K4680" s="114"/>
      <c r="L4680" s="117"/>
      <c r="M4680" s="117"/>
      <c r="N4680" s="136"/>
      <c r="O4680" s="135"/>
      <c r="P4680" s="93"/>
    </row>
    <row r="4681" spans="1:16" s="94" customFormat="1" x14ac:dyDescent="0.25">
      <c r="A4681" s="2"/>
      <c r="B4681" s="2"/>
      <c r="C4681" s="250"/>
      <c r="D4681" s="145"/>
      <c r="E4681" s="2"/>
      <c r="F4681" s="70"/>
      <c r="G4681" s="114"/>
      <c r="H4681" s="114"/>
      <c r="I4681" s="114"/>
      <c r="J4681" s="114"/>
      <c r="K4681" s="114"/>
      <c r="L4681" s="117"/>
      <c r="M4681" s="117"/>
      <c r="N4681" s="136"/>
      <c r="O4681" s="135"/>
      <c r="P4681" s="93"/>
    </row>
    <row r="4682" spans="1:16" s="94" customFormat="1" x14ac:dyDescent="0.25">
      <c r="A4682" s="2"/>
      <c r="B4682" s="2"/>
      <c r="C4682" s="250"/>
      <c r="D4682" s="145"/>
      <c r="E4682" s="2"/>
      <c r="F4682" s="70"/>
      <c r="G4682" s="114"/>
      <c r="H4682" s="114"/>
      <c r="I4682" s="114"/>
      <c r="J4682" s="114"/>
      <c r="K4682" s="114"/>
      <c r="L4682" s="117"/>
      <c r="M4682" s="117"/>
      <c r="N4682" s="136"/>
      <c r="O4682" s="135"/>
      <c r="P4682" s="93"/>
    </row>
    <row r="4683" spans="1:16" s="94" customFormat="1" x14ac:dyDescent="0.25">
      <c r="A4683" s="2"/>
      <c r="B4683" s="2"/>
      <c r="C4683" s="250"/>
      <c r="D4683" s="145"/>
      <c r="E4683" s="2"/>
      <c r="F4683" s="70"/>
      <c r="G4683" s="114"/>
      <c r="H4683" s="114"/>
      <c r="I4683" s="114"/>
      <c r="J4683" s="114"/>
      <c r="K4683" s="114"/>
      <c r="L4683" s="117"/>
      <c r="M4683" s="117"/>
      <c r="N4683" s="136"/>
      <c r="O4683" s="135"/>
      <c r="P4683" s="93"/>
    </row>
    <row r="4684" spans="1:16" s="94" customFormat="1" x14ac:dyDescent="0.25">
      <c r="A4684" s="2"/>
      <c r="B4684" s="2"/>
      <c r="C4684" s="250"/>
      <c r="D4684" s="145"/>
      <c r="E4684" s="2"/>
      <c r="F4684" s="70"/>
      <c r="G4684" s="114"/>
      <c r="H4684" s="114"/>
      <c r="I4684" s="114"/>
      <c r="J4684" s="114"/>
      <c r="K4684" s="114"/>
      <c r="L4684" s="117"/>
      <c r="M4684" s="117"/>
      <c r="N4684" s="136"/>
      <c r="O4684" s="135"/>
      <c r="P4684" s="93"/>
    </row>
    <row r="4685" spans="1:16" s="94" customFormat="1" x14ac:dyDescent="0.25">
      <c r="A4685" s="2"/>
      <c r="B4685" s="2"/>
      <c r="C4685" s="250"/>
      <c r="D4685" s="145"/>
      <c r="E4685" s="2"/>
      <c r="F4685" s="70"/>
      <c r="G4685" s="114"/>
      <c r="H4685" s="114"/>
      <c r="I4685" s="114"/>
      <c r="J4685" s="114"/>
      <c r="K4685" s="114"/>
      <c r="L4685" s="117"/>
      <c r="M4685" s="117"/>
      <c r="N4685" s="136"/>
      <c r="O4685" s="135"/>
      <c r="P4685" s="93"/>
    </row>
    <row r="4686" spans="1:16" s="94" customFormat="1" x14ac:dyDescent="0.25">
      <c r="A4686" s="2"/>
      <c r="B4686" s="2"/>
      <c r="C4686" s="250"/>
      <c r="D4686" s="145"/>
      <c r="E4686" s="2"/>
      <c r="F4686" s="70"/>
      <c r="G4686" s="114"/>
      <c r="H4686" s="114"/>
      <c r="I4686" s="114"/>
      <c r="J4686" s="114"/>
      <c r="K4686" s="114"/>
      <c r="L4686" s="117"/>
      <c r="M4686" s="117"/>
      <c r="N4686" s="136"/>
      <c r="O4686" s="135"/>
      <c r="P4686" s="93"/>
    </row>
    <row r="4687" spans="1:16" s="94" customFormat="1" x14ac:dyDescent="0.25">
      <c r="A4687" s="2"/>
      <c r="B4687" s="2"/>
      <c r="C4687" s="250"/>
      <c r="D4687" s="145"/>
      <c r="E4687" s="2"/>
      <c r="F4687" s="70"/>
      <c r="G4687" s="114"/>
      <c r="H4687" s="114"/>
      <c r="I4687" s="114"/>
      <c r="J4687" s="114"/>
      <c r="K4687" s="114"/>
      <c r="L4687" s="117"/>
      <c r="M4687" s="117"/>
      <c r="N4687" s="136"/>
      <c r="O4687" s="135"/>
      <c r="P4687" s="93"/>
    </row>
    <row r="4688" spans="1:16" s="94" customFormat="1" x14ac:dyDescent="0.25">
      <c r="A4688" s="2"/>
      <c r="B4688" s="2"/>
      <c r="C4688" s="250"/>
      <c r="D4688" s="145"/>
      <c r="E4688" s="2"/>
      <c r="F4688" s="70"/>
      <c r="G4688" s="114"/>
      <c r="H4688" s="114"/>
      <c r="I4688" s="114"/>
      <c r="J4688" s="114"/>
      <c r="K4688" s="114"/>
      <c r="L4688" s="117"/>
      <c r="M4688" s="117"/>
      <c r="N4688" s="136"/>
      <c r="O4688" s="135"/>
      <c r="P4688" s="93"/>
    </row>
    <row r="4689" spans="1:16" s="94" customFormat="1" x14ac:dyDescent="0.25">
      <c r="A4689" s="2"/>
      <c r="B4689" s="2"/>
      <c r="C4689" s="250"/>
      <c r="D4689" s="145"/>
      <c r="E4689" s="2"/>
      <c r="F4689" s="70"/>
      <c r="G4689" s="114"/>
      <c r="H4689" s="114"/>
      <c r="I4689" s="114"/>
      <c r="J4689" s="114"/>
      <c r="K4689" s="114"/>
      <c r="L4689" s="117"/>
      <c r="M4689" s="117"/>
      <c r="N4689" s="136"/>
      <c r="O4689" s="135"/>
      <c r="P4689" s="93"/>
    </row>
    <row r="4690" spans="1:16" s="94" customFormat="1" x14ac:dyDescent="0.25">
      <c r="A4690" s="2"/>
      <c r="B4690" s="2"/>
      <c r="C4690" s="250"/>
      <c r="D4690" s="145"/>
      <c r="E4690" s="2"/>
      <c r="F4690" s="70"/>
      <c r="G4690" s="114"/>
      <c r="H4690" s="114"/>
      <c r="I4690" s="114"/>
      <c r="J4690" s="114"/>
      <c r="K4690" s="114"/>
      <c r="L4690" s="117"/>
      <c r="M4690" s="117"/>
      <c r="N4690" s="136"/>
      <c r="O4690" s="135"/>
      <c r="P4690" s="93"/>
    </row>
    <row r="4691" spans="1:16" s="94" customFormat="1" x14ac:dyDescent="0.25">
      <c r="A4691" s="2"/>
      <c r="B4691" s="2"/>
      <c r="C4691" s="250"/>
      <c r="D4691" s="145"/>
      <c r="E4691" s="2"/>
      <c r="F4691" s="70"/>
      <c r="G4691" s="114"/>
      <c r="H4691" s="114"/>
      <c r="I4691" s="114"/>
      <c r="J4691" s="114"/>
      <c r="K4691" s="114"/>
      <c r="L4691" s="117"/>
      <c r="M4691" s="117"/>
      <c r="N4691" s="136"/>
      <c r="O4691" s="135"/>
      <c r="P4691" s="93"/>
    </row>
    <row r="4692" spans="1:16" s="94" customFormat="1" x14ac:dyDescent="0.25">
      <c r="A4692" s="2"/>
      <c r="B4692" s="2"/>
      <c r="C4692" s="250"/>
      <c r="D4692" s="145"/>
      <c r="E4692" s="2"/>
      <c r="F4692" s="70"/>
      <c r="G4692" s="114"/>
      <c r="H4692" s="114"/>
      <c r="I4692" s="114"/>
      <c r="J4692" s="114"/>
      <c r="K4692" s="114"/>
      <c r="L4692" s="117"/>
      <c r="M4692" s="117"/>
      <c r="N4692" s="136"/>
      <c r="O4692" s="135"/>
      <c r="P4692" s="93"/>
    </row>
    <row r="4693" spans="1:16" s="94" customFormat="1" x14ac:dyDescent="0.25">
      <c r="A4693" s="2"/>
      <c r="B4693" s="2"/>
      <c r="C4693" s="250"/>
      <c r="D4693" s="145"/>
      <c r="E4693" s="2"/>
      <c r="F4693" s="70"/>
      <c r="G4693" s="114"/>
      <c r="H4693" s="114"/>
      <c r="I4693" s="114"/>
      <c r="J4693" s="114"/>
      <c r="K4693" s="114"/>
      <c r="L4693" s="117"/>
      <c r="M4693" s="117"/>
      <c r="N4693" s="136"/>
      <c r="O4693" s="135"/>
      <c r="P4693" s="93"/>
    </row>
    <row r="4694" spans="1:16" x14ac:dyDescent="0.25">
      <c r="H4694" s="114"/>
      <c r="I4694" s="114"/>
      <c r="J4694" s="114"/>
      <c r="K4694" s="114"/>
    </row>
    <row r="4695" spans="1:16" x14ac:dyDescent="0.25">
      <c r="H4695" s="114"/>
      <c r="I4695" s="114"/>
      <c r="J4695" s="114"/>
      <c r="K4695" s="114"/>
    </row>
    <row r="4696" spans="1:16" x14ac:dyDescent="0.25">
      <c r="H4696" s="114"/>
      <c r="I4696" s="114"/>
      <c r="J4696" s="114"/>
      <c r="K4696" s="114"/>
    </row>
    <row r="4697" spans="1:16" x14ac:dyDescent="0.25">
      <c r="H4697" s="114"/>
      <c r="I4697" s="114"/>
      <c r="J4697" s="114"/>
      <c r="K4697" s="114"/>
    </row>
    <row r="4698" spans="1:16" x14ac:dyDescent="0.25">
      <c r="H4698" s="114"/>
      <c r="I4698" s="114"/>
      <c r="J4698" s="114"/>
      <c r="K4698" s="114"/>
    </row>
    <row r="4699" spans="1:16" x14ac:dyDescent="0.25">
      <c r="H4699" s="114"/>
      <c r="I4699" s="114"/>
      <c r="J4699" s="114"/>
      <c r="K4699" s="114"/>
    </row>
    <row r="4700" spans="1:16" x14ac:dyDescent="0.25">
      <c r="H4700" s="114"/>
      <c r="I4700" s="114"/>
      <c r="J4700" s="114"/>
      <c r="K4700" s="114"/>
    </row>
    <row r="4701" spans="1:16" x14ac:dyDescent="0.25">
      <c r="H4701" s="114"/>
      <c r="I4701" s="114"/>
      <c r="J4701" s="114"/>
      <c r="K4701" s="114"/>
    </row>
    <row r="4702" spans="1:16" x14ac:dyDescent="0.25">
      <c r="H4702" s="114"/>
      <c r="I4702" s="114"/>
      <c r="J4702" s="114"/>
      <c r="K4702" s="114"/>
    </row>
    <row r="4703" spans="1:16" x14ac:dyDescent="0.25">
      <c r="H4703" s="114"/>
      <c r="I4703" s="114"/>
      <c r="J4703" s="114"/>
      <c r="K4703" s="114"/>
    </row>
    <row r="4704" spans="1:16" x14ac:dyDescent="0.25">
      <c r="H4704" s="114"/>
      <c r="I4704" s="114"/>
      <c r="J4704" s="114"/>
      <c r="K4704" s="114"/>
    </row>
    <row r="4705" spans="8:11" x14ac:dyDescent="0.25">
      <c r="H4705" s="114"/>
      <c r="I4705" s="114"/>
      <c r="J4705" s="114"/>
      <c r="K4705" s="114"/>
    </row>
    <row r="4706" spans="8:11" x14ac:dyDescent="0.25">
      <c r="H4706" s="114"/>
      <c r="I4706" s="114"/>
      <c r="J4706" s="114"/>
      <c r="K4706" s="114"/>
    </row>
    <row r="4707" spans="8:11" x14ac:dyDescent="0.25">
      <c r="H4707" s="114"/>
      <c r="I4707" s="114"/>
      <c r="J4707" s="114"/>
      <c r="K4707" s="114"/>
    </row>
    <row r="4708" spans="8:11" x14ac:dyDescent="0.25">
      <c r="H4708" s="114"/>
      <c r="I4708" s="114"/>
      <c r="J4708" s="114"/>
      <c r="K4708" s="114"/>
    </row>
    <row r="4709" spans="8:11" x14ac:dyDescent="0.25">
      <c r="H4709" s="114"/>
      <c r="I4709" s="114"/>
      <c r="J4709" s="114"/>
      <c r="K4709" s="114"/>
    </row>
    <row r="4710" spans="8:11" x14ac:dyDescent="0.25">
      <c r="H4710" s="114"/>
      <c r="I4710" s="114"/>
      <c r="J4710" s="114"/>
      <c r="K4710" s="114"/>
    </row>
    <row r="4711" spans="8:11" x14ac:dyDescent="0.25">
      <c r="H4711" s="114"/>
      <c r="I4711" s="114"/>
      <c r="J4711" s="114"/>
      <c r="K4711" s="114"/>
    </row>
    <row r="4712" spans="8:11" x14ac:dyDescent="0.25">
      <c r="H4712" s="114"/>
      <c r="I4712" s="114"/>
      <c r="J4712" s="114"/>
      <c r="K4712" s="114"/>
    </row>
    <row r="4713" spans="8:11" x14ac:dyDescent="0.25">
      <c r="H4713" s="114"/>
      <c r="I4713" s="114"/>
      <c r="J4713" s="114"/>
      <c r="K4713" s="114"/>
    </row>
    <row r="4714" spans="8:11" x14ac:dyDescent="0.25">
      <c r="H4714" s="114"/>
      <c r="I4714" s="114"/>
      <c r="J4714" s="114"/>
      <c r="K4714" s="114"/>
    </row>
    <row r="4715" spans="8:11" x14ac:dyDescent="0.25">
      <c r="H4715" s="114"/>
      <c r="I4715" s="114"/>
      <c r="J4715" s="114"/>
      <c r="K4715" s="114"/>
    </row>
    <row r="4716" spans="8:11" x14ac:dyDescent="0.25">
      <c r="H4716" s="114"/>
      <c r="I4716" s="114"/>
      <c r="J4716" s="114"/>
      <c r="K4716" s="114"/>
    </row>
    <row r="4717" spans="8:11" x14ac:dyDescent="0.25">
      <c r="H4717" s="114"/>
      <c r="I4717" s="114"/>
      <c r="J4717" s="114"/>
      <c r="K4717" s="114"/>
    </row>
    <row r="4718" spans="8:11" x14ac:dyDescent="0.25">
      <c r="H4718" s="114"/>
      <c r="I4718" s="114"/>
      <c r="J4718" s="114"/>
      <c r="K4718" s="114"/>
    </row>
    <row r="4719" spans="8:11" x14ac:dyDescent="0.25">
      <c r="H4719" s="114"/>
      <c r="I4719" s="114"/>
      <c r="J4719" s="114"/>
      <c r="K4719" s="114"/>
    </row>
    <row r="4720" spans="8:11" x14ac:dyDescent="0.25">
      <c r="H4720" s="114"/>
      <c r="I4720" s="114"/>
      <c r="J4720" s="114"/>
      <c r="K4720" s="114"/>
    </row>
    <row r="4721" spans="8:11" x14ac:dyDescent="0.25">
      <c r="H4721" s="114"/>
      <c r="I4721" s="114"/>
      <c r="J4721" s="114"/>
      <c r="K4721" s="114"/>
    </row>
    <row r="4722" spans="8:11" x14ac:dyDescent="0.25">
      <c r="H4722" s="114"/>
      <c r="I4722" s="114"/>
      <c r="J4722" s="114"/>
      <c r="K4722" s="114"/>
    </row>
    <row r="4723" spans="8:11" x14ac:dyDescent="0.25">
      <c r="H4723" s="114"/>
      <c r="I4723" s="114"/>
      <c r="J4723" s="114"/>
      <c r="K4723" s="114"/>
    </row>
    <row r="4724" spans="8:11" x14ac:dyDescent="0.25">
      <c r="H4724" s="114"/>
      <c r="I4724" s="114"/>
      <c r="J4724" s="114"/>
      <c r="K4724" s="114"/>
    </row>
    <row r="4725" spans="8:11" x14ac:dyDescent="0.25">
      <c r="H4725" s="114"/>
      <c r="I4725" s="114"/>
      <c r="J4725" s="114"/>
      <c r="K4725" s="114"/>
    </row>
    <row r="4726" spans="8:11" x14ac:dyDescent="0.25">
      <c r="H4726" s="114"/>
      <c r="I4726" s="114"/>
      <c r="J4726" s="114"/>
      <c r="K4726" s="114"/>
    </row>
    <row r="4727" spans="8:11" x14ac:dyDescent="0.25">
      <c r="H4727" s="114"/>
      <c r="I4727" s="114"/>
      <c r="J4727" s="114"/>
      <c r="K4727" s="114"/>
    </row>
    <row r="4728" spans="8:11" x14ac:dyDescent="0.25">
      <c r="H4728" s="114"/>
      <c r="I4728" s="114"/>
      <c r="J4728" s="114"/>
      <c r="K4728" s="114"/>
    </row>
    <row r="4729" spans="8:11" x14ac:dyDescent="0.25">
      <c r="H4729" s="114"/>
      <c r="I4729" s="114"/>
      <c r="J4729" s="114"/>
      <c r="K4729" s="114"/>
    </row>
    <row r="4730" spans="8:11" x14ac:dyDescent="0.25">
      <c r="H4730" s="114"/>
      <c r="I4730" s="114"/>
      <c r="J4730" s="114"/>
      <c r="K4730" s="114"/>
    </row>
    <row r="4731" spans="8:11" x14ac:dyDescent="0.25">
      <c r="H4731" s="114"/>
      <c r="I4731" s="114"/>
      <c r="J4731" s="114"/>
      <c r="K4731" s="114"/>
    </row>
    <row r="4732" spans="8:11" x14ac:dyDescent="0.25">
      <c r="H4732" s="114"/>
      <c r="I4732" s="114"/>
      <c r="J4732" s="114"/>
      <c r="K4732" s="114"/>
    </row>
    <row r="4733" spans="8:11" x14ac:dyDescent="0.25">
      <c r="H4733" s="114"/>
      <c r="I4733" s="114"/>
      <c r="J4733" s="114"/>
      <c r="K4733" s="114"/>
    </row>
    <row r="4734" spans="8:11" x14ac:dyDescent="0.25">
      <c r="H4734" s="114"/>
      <c r="I4734" s="114"/>
      <c r="J4734" s="114"/>
      <c r="K4734" s="114"/>
    </row>
  </sheetData>
  <autoFilter ref="A8:O1221"/>
  <mergeCells count="1221">
    <mergeCell ref="A2918:A2994"/>
    <mergeCell ref="B2918:B2994"/>
    <mergeCell ref="D2918:G2918"/>
    <mergeCell ref="D2919:G2919"/>
    <mergeCell ref="D2924:G2924"/>
    <mergeCell ref="C2925:C2928"/>
    <mergeCell ref="C2930:C2933"/>
    <mergeCell ref="D2935:G2935"/>
    <mergeCell ref="D2937:G2937"/>
    <mergeCell ref="C2941:C2943"/>
    <mergeCell ref="C2945:C2946"/>
    <mergeCell ref="D2948:G2948"/>
    <mergeCell ref="C2953:C2959"/>
    <mergeCell ref="D2953:G2953"/>
    <mergeCell ref="C2960:C2961"/>
    <mergeCell ref="D2960:G2960"/>
    <mergeCell ref="D2962:G2962"/>
    <mergeCell ref="D2964:G2964"/>
    <mergeCell ref="C2965:C2966"/>
    <mergeCell ref="C2968:C2975"/>
    <mergeCell ref="C2977:C2979"/>
    <mergeCell ref="C2981:C2990"/>
    <mergeCell ref="D2938:G2938"/>
    <mergeCell ref="D2951:G2951"/>
    <mergeCell ref="D2885:G2885"/>
    <mergeCell ref="D2887:G2887"/>
    <mergeCell ref="C2888:C2889"/>
    <mergeCell ref="C2891:C2898"/>
    <mergeCell ref="C2900:C2902"/>
    <mergeCell ref="C2904:C2913"/>
    <mergeCell ref="D2871:G2871"/>
    <mergeCell ref="D2860:G2860"/>
    <mergeCell ref="D2861:G2861"/>
    <mergeCell ref="C2864:C2866"/>
    <mergeCell ref="C2868:C2869"/>
    <mergeCell ref="D2874:G2874"/>
    <mergeCell ref="C2876:C2882"/>
    <mergeCell ref="D2876:G2876"/>
    <mergeCell ref="C2883:C2884"/>
    <mergeCell ref="D2883:G2883"/>
    <mergeCell ref="A2764:A2840"/>
    <mergeCell ref="B2764:B2840"/>
    <mergeCell ref="D2764:G2764"/>
    <mergeCell ref="D2765:G2765"/>
    <mergeCell ref="D2770:G2770"/>
    <mergeCell ref="C2771:C2774"/>
    <mergeCell ref="C2776:C2779"/>
    <mergeCell ref="D2781:G2781"/>
    <mergeCell ref="D2783:G2783"/>
    <mergeCell ref="D2784:G2784"/>
    <mergeCell ref="C2787:C2789"/>
    <mergeCell ref="C2791:C2792"/>
    <mergeCell ref="D2794:G2794"/>
    <mergeCell ref="D2797:G2797"/>
    <mergeCell ref="C2799:C2805"/>
    <mergeCell ref="D2806:G2806"/>
    <mergeCell ref="D2808:G2808"/>
    <mergeCell ref="D2810:G2810"/>
    <mergeCell ref="C2811:C2812"/>
    <mergeCell ref="C2814:C2821"/>
    <mergeCell ref="D2799:G2799"/>
    <mergeCell ref="C2806:C2807"/>
    <mergeCell ref="C2823:C2825"/>
    <mergeCell ref="C2827:C2836"/>
    <mergeCell ref="D2495:G2495"/>
    <mergeCell ref="D2496:G2496"/>
    <mergeCell ref="D2512:G2512"/>
    <mergeCell ref="D2514:G2514"/>
    <mergeCell ref="C2547:C2568"/>
    <mergeCell ref="C2571:C2584"/>
    <mergeCell ref="C2630:C2631"/>
    <mergeCell ref="D2630:G2630"/>
    <mergeCell ref="D2632:G2632"/>
    <mergeCell ref="D2634:G2634"/>
    <mergeCell ref="C2635:C2641"/>
    <mergeCell ref="C2643:C2664"/>
    <mergeCell ref="C2667:C2680"/>
    <mergeCell ref="C2684:C2685"/>
    <mergeCell ref="D2687:G2687"/>
    <mergeCell ref="D2417:G2417"/>
    <mergeCell ref="D2418:G2418"/>
    <mergeCell ref="C2425:C2426"/>
    <mergeCell ref="C2429:C2431"/>
    <mergeCell ref="D2434:G2434"/>
    <mergeCell ref="D2436:G2436"/>
    <mergeCell ref="C2438:C2439"/>
    <mergeCell ref="D2438:G2438"/>
    <mergeCell ref="D2440:G2440"/>
    <mergeCell ref="D2442:G2442"/>
    <mergeCell ref="C2443:C2449"/>
    <mergeCell ref="C2451:C2472"/>
    <mergeCell ref="C2475:C2488"/>
    <mergeCell ref="C2492:C2493"/>
    <mergeCell ref="D2592:G2592"/>
    <mergeCell ref="C2588:C2589"/>
    <mergeCell ref="D2608:G2608"/>
    <mergeCell ref="D2597:G2597"/>
    <mergeCell ref="D2607:G2607"/>
    <mergeCell ref="B2303:B2398"/>
    <mergeCell ref="D2303:G2303"/>
    <mergeCell ref="D2304:G2304"/>
    <mergeCell ref="D2309:G2309"/>
    <mergeCell ref="C2310:C2312"/>
    <mergeCell ref="C2317:C2318"/>
    <mergeCell ref="D2319:G2319"/>
    <mergeCell ref="D2320:G2320"/>
    <mergeCell ref="D2322:G2322"/>
    <mergeCell ref="C2325:C2327"/>
    <mergeCell ref="C2329:C2330"/>
    <mergeCell ref="D2332:G2332"/>
    <mergeCell ref="C2333:C2335"/>
    <mergeCell ref="D2338:G2338"/>
    <mergeCell ref="C2342:C2343"/>
    <mergeCell ref="A2495:A2590"/>
    <mergeCell ref="B2495:B2590"/>
    <mergeCell ref="D2501:G2501"/>
    <mergeCell ref="C2502:C2504"/>
    <mergeCell ref="C2509:C2510"/>
    <mergeCell ref="D2511:G2511"/>
    <mergeCell ref="D2513:G2513"/>
    <mergeCell ref="C2517:C2519"/>
    <mergeCell ref="C2521:C2522"/>
    <mergeCell ref="D2524:G2524"/>
    <mergeCell ref="C2525:C2527"/>
    <mergeCell ref="D2530:G2530"/>
    <mergeCell ref="D2532:G2532"/>
    <mergeCell ref="C2534:C2535"/>
    <mergeCell ref="D2534:G2534"/>
    <mergeCell ref="D2536:G2536"/>
    <mergeCell ref="D2538:G2538"/>
    <mergeCell ref="D1958:G1958"/>
    <mergeCell ref="D2342:G2342"/>
    <mergeCell ref="C2347:C2353"/>
    <mergeCell ref="C2355:C2376"/>
    <mergeCell ref="C2379:C2392"/>
    <mergeCell ref="C2396:C2397"/>
    <mergeCell ref="D2112:G2112"/>
    <mergeCell ref="D2117:G2117"/>
    <mergeCell ref="C2118:C2120"/>
    <mergeCell ref="C2125:C2126"/>
    <mergeCell ref="D2127:G2127"/>
    <mergeCell ref="D2128:G2128"/>
    <mergeCell ref="D2129:G2129"/>
    <mergeCell ref="D2130:G2130"/>
    <mergeCell ref="C2133:C2135"/>
    <mergeCell ref="C2137:C2138"/>
    <mergeCell ref="D2140:G2140"/>
    <mergeCell ref="C2141:C2143"/>
    <mergeCell ref="D2146:G2146"/>
    <mergeCell ref="D2148:G2148"/>
    <mergeCell ref="C2150:C2151"/>
    <mergeCell ref="D2154:G2154"/>
    <mergeCell ref="C2155:C2161"/>
    <mergeCell ref="D2321:G2321"/>
    <mergeCell ref="D2340:G2340"/>
    <mergeCell ref="D2244:G2244"/>
    <mergeCell ref="D2246:G2246"/>
    <mergeCell ref="D2248:G2248"/>
    <mergeCell ref="D2250:G2250"/>
    <mergeCell ref="C2251:C2257"/>
    <mergeCell ref="C2259:C2280"/>
    <mergeCell ref="C2283:C2296"/>
    <mergeCell ref="A1727:A1822"/>
    <mergeCell ref="C1749:C1751"/>
    <mergeCell ref="C1753:C1754"/>
    <mergeCell ref="D1756:G1756"/>
    <mergeCell ref="C1757:C1759"/>
    <mergeCell ref="D1762:G1762"/>
    <mergeCell ref="D1764:G1764"/>
    <mergeCell ref="C1766:C1767"/>
    <mergeCell ref="D1766:G1766"/>
    <mergeCell ref="D1768:G1768"/>
    <mergeCell ref="D1960:G1960"/>
    <mergeCell ref="D1962:G1962"/>
    <mergeCell ref="C1963:C1969"/>
    <mergeCell ref="C1971:C1992"/>
    <mergeCell ref="C1995:C2008"/>
    <mergeCell ref="C2012:C2013"/>
    <mergeCell ref="A2015:A2110"/>
    <mergeCell ref="B2015:B2110"/>
    <mergeCell ref="D2015:G2015"/>
    <mergeCell ref="D2016:G2016"/>
    <mergeCell ref="D2021:G2021"/>
    <mergeCell ref="C2022:C2024"/>
    <mergeCell ref="C2029:C2030"/>
    <mergeCell ref="D2031:G2031"/>
    <mergeCell ref="D2032:G2032"/>
    <mergeCell ref="D2033:G2033"/>
    <mergeCell ref="D2034:G2034"/>
    <mergeCell ref="C2037:C2039"/>
    <mergeCell ref="C2041:C2042"/>
    <mergeCell ref="D2044:G2044"/>
    <mergeCell ref="C2045:C2047"/>
    <mergeCell ref="D2052:G2052"/>
    <mergeCell ref="A1823:A1918"/>
    <mergeCell ref="B1823:B1918"/>
    <mergeCell ref="D1823:G1823"/>
    <mergeCell ref="D1824:G1824"/>
    <mergeCell ref="D1829:G1829"/>
    <mergeCell ref="C1830:C1832"/>
    <mergeCell ref="C1837:C1838"/>
    <mergeCell ref="D1840:G1840"/>
    <mergeCell ref="D1841:G1841"/>
    <mergeCell ref="D1842:G1842"/>
    <mergeCell ref="C1845:C1847"/>
    <mergeCell ref="C1849:C1850"/>
    <mergeCell ref="D1852:G1852"/>
    <mergeCell ref="C1853:C1855"/>
    <mergeCell ref="D1858:G1858"/>
    <mergeCell ref="D1860:G1860"/>
    <mergeCell ref="C1862:C1863"/>
    <mergeCell ref="D1862:G1862"/>
    <mergeCell ref="D1864:G1864"/>
    <mergeCell ref="D1866:G1866"/>
    <mergeCell ref="C1867:C1873"/>
    <mergeCell ref="C1875:C1896"/>
    <mergeCell ref="A1631:A1726"/>
    <mergeCell ref="B1631:B1726"/>
    <mergeCell ref="D1631:G1631"/>
    <mergeCell ref="D1632:G1632"/>
    <mergeCell ref="D1637:G1637"/>
    <mergeCell ref="C1638:C1640"/>
    <mergeCell ref="C1645:C1646"/>
    <mergeCell ref="D1647:G1647"/>
    <mergeCell ref="D1648:G1648"/>
    <mergeCell ref="D1649:G1649"/>
    <mergeCell ref="D1650:G1650"/>
    <mergeCell ref="C1653:C1655"/>
    <mergeCell ref="C1657:C1658"/>
    <mergeCell ref="D1660:G1660"/>
    <mergeCell ref="C1661:C1663"/>
    <mergeCell ref="D1666:G1666"/>
    <mergeCell ref="D1668:G1668"/>
    <mergeCell ref="C1670:C1671"/>
    <mergeCell ref="D1670:G1670"/>
    <mergeCell ref="D538:G538"/>
    <mergeCell ref="D639:G639"/>
    <mergeCell ref="D740:G740"/>
    <mergeCell ref="D841:G841"/>
    <mergeCell ref="D942:G942"/>
    <mergeCell ref="D1043:G1043"/>
    <mergeCell ref="D1144:G1144"/>
    <mergeCell ref="D1483:G1483"/>
    <mergeCell ref="C1269:C1270"/>
    <mergeCell ref="C1272:C1279"/>
    <mergeCell ref="C1281:C1283"/>
    <mergeCell ref="C1285:C1294"/>
    <mergeCell ref="C767:C773"/>
    <mergeCell ref="C775:C795"/>
    <mergeCell ref="C939:C940"/>
    <mergeCell ref="D818:G818"/>
    <mergeCell ref="C850:C851"/>
    <mergeCell ref="C854:C856"/>
    <mergeCell ref="D861:G861"/>
    <mergeCell ref="C863:C864"/>
    <mergeCell ref="D863:G863"/>
    <mergeCell ref="D865:G865"/>
    <mergeCell ref="C1065:C1066"/>
    <mergeCell ref="D1067:G1067"/>
    <mergeCell ref="D824:G824"/>
    <mergeCell ref="D867:G867"/>
    <mergeCell ref="C977:C997"/>
    <mergeCell ref="D1127:G1127"/>
    <mergeCell ref="C1346:C1347"/>
    <mergeCell ref="C1349:C1356"/>
    <mergeCell ref="C1358:C1360"/>
    <mergeCell ref="C1362:C1371"/>
    <mergeCell ref="B10:B110"/>
    <mergeCell ref="A10:A110"/>
    <mergeCell ref="C143:C144"/>
    <mergeCell ref="C147:C149"/>
    <mergeCell ref="C156:C157"/>
    <mergeCell ref="C161:C167"/>
    <mergeCell ref="C169:C189"/>
    <mergeCell ref="C192:C205"/>
    <mergeCell ref="C209:C210"/>
    <mergeCell ref="C46:C48"/>
    <mergeCell ref="A1535:A1630"/>
    <mergeCell ref="B1535:B1630"/>
    <mergeCell ref="D1535:G1535"/>
    <mergeCell ref="D1536:G1536"/>
    <mergeCell ref="D1541:G1541"/>
    <mergeCell ref="C1542:C1544"/>
    <mergeCell ref="C1549:C1550"/>
    <mergeCell ref="D1551:G1551"/>
    <mergeCell ref="D1552:G1552"/>
    <mergeCell ref="D1553:G1553"/>
    <mergeCell ref="D1554:G1554"/>
    <mergeCell ref="C1557:C1559"/>
    <mergeCell ref="C1561:C1562"/>
    <mergeCell ref="D1564:G1564"/>
    <mergeCell ref="C1565:C1567"/>
    <mergeCell ref="D1570:G1570"/>
    <mergeCell ref="D1572:G1572"/>
    <mergeCell ref="C1574:C1575"/>
    <mergeCell ref="D1574:G1574"/>
    <mergeCell ref="D1576:G1576"/>
    <mergeCell ref="D134:G134"/>
    <mergeCell ref="D33:G33"/>
    <mergeCell ref="D1299:G1299"/>
    <mergeCell ref="D1319:G1319"/>
    <mergeCell ref="D1316:G1316"/>
    <mergeCell ref="C1311:C1314"/>
    <mergeCell ref="A1376:A1452"/>
    <mergeCell ref="B1376:B1452"/>
    <mergeCell ref="D1377:G1377"/>
    <mergeCell ref="C1383:C1386"/>
    <mergeCell ref="D1393:G1393"/>
    <mergeCell ref="D1395:G1395"/>
    <mergeCell ref="D1396:G1396"/>
    <mergeCell ref="C1399:C1401"/>
    <mergeCell ref="C1403:C1404"/>
    <mergeCell ref="D1409:G1409"/>
    <mergeCell ref="C1411:C1417"/>
    <mergeCell ref="D1411:G1411"/>
    <mergeCell ref="C1418:C1419"/>
    <mergeCell ref="D1418:G1418"/>
    <mergeCell ref="D1420:G1420"/>
    <mergeCell ref="D1422:G1422"/>
    <mergeCell ref="C1423:C1424"/>
    <mergeCell ref="C1426:C1433"/>
    <mergeCell ref="C1435:C1437"/>
    <mergeCell ref="C1439:C1448"/>
    <mergeCell ref="D1376:G1376"/>
    <mergeCell ref="D1382:G1382"/>
    <mergeCell ref="D1406:G1406"/>
    <mergeCell ref="C1388:C1391"/>
    <mergeCell ref="D1223:G1223"/>
    <mergeCell ref="D1239:G1239"/>
    <mergeCell ref="D1241:G1241"/>
    <mergeCell ref="D1242:G1242"/>
    <mergeCell ref="C1245:C1247"/>
    <mergeCell ref="D1252:G1252"/>
    <mergeCell ref="D1255:G1255"/>
    <mergeCell ref="C1257:C1263"/>
    <mergeCell ref="D1257:G1257"/>
    <mergeCell ref="C1264:C1265"/>
    <mergeCell ref="D1264:G1264"/>
    <mergeCell ref="D1266:G1266"/>
    <mergeCell ref="D1222:G1222"/>
    <mergeCell ref="D1228:G1228"/>
    <mergeCell ref="C1249:C1250"/>
    <mergeCell ref="D1268:G1268"/>
    <mergeCell ref="A1299:A1375"/>
    <mergeCell ref="B1299:B1375"/>
    <mergeCell ref="D1300:G1300"/>
    <mergeCell ref="D1305:G1305"/>
    <mergeCell ref="C1306:C1309"/>
    <mergeCell ref="D1318:G1318"/>
    <mergeCell ref="C1322:C1324"/>
    <mergeCell ref="C1326:C1327"/>
    <mergeCell ref="D1329:G1329"/>
    <mergeCell ref="D1332:G1332"/>
    <mergeCell ref="C1334:C1340"/>
    <mergeCell ref="D1334:G1334"/>
    <mergeCell ref="C1341:C1342"/>
    <mergeCell ref="D1341:G1341"/>
    <mergeCell ref="D1343:G1343"/>
    <mergeCell ref="D1345:G1345"/>
    <mergeCell ref="A616:A716"/>
    <mergeCell ref="B616:B716"/>
    <mergeCell ref="D741:G741"/>
    <mergeCell ref="D752:G752"/>
    <mergeCell ref="D758:G758"/>
    <mergeCell ref="D717:G717"/>
    <mergeCell ref="D723:G723"/>
    <mergeCell ref="C737:C738"/>
    <mergeCell ref="D739:G739"/>
    <mergeCell ref="D742:G742"/>
    <mergeCell ref="C745:C747"/>
    <mergeCell ref="C749:C750"/>
    <mergeCell ref="C753:C755"/>
    <mergeCell ref="A717:A817"/>
    <mergeCell ref="D760:G760"/>
    <mergeCell ref="C762:C763"/>
    <mergeCell ref="D762:G762"/>
    <mergeCell ref="D764:G764"/>
    <mergeCell ref="D766:G766"/>
    <mergeCell ref="C652:C654"/>
    <mergeCell ref="C661:C662"/>
    <mergeCell ref="D638:G638"/>
    <mergeCell ref="B717:B817"/>
    <mergeCell ref="D651:G651"/>
    <mergeCell ref="D659:G659"/>
    <mergeCell ref="D661:G661"/>
    <mergeCell ref="D663:G663"/>
    <mergeCell ref="C674:C694"/>
    <mergeCell ref="C697:C710"/>
    <mergeCell ref="C714:C715"/>
    <mergeCell ref="D616:G616"/>
    <mergeCell ref="D617:G617"/>
    <mergeCell ref="D218:G218"/>
    <mergeCell ref="C232:C233"/>
    <mergeCell ref="D234:G234"/>
    <mergeCell ref="C240:C242"/>
    <mergeCell ref="C244:C245"/>
    <mergeCell ref="D247:G247"/>
    <mergeCell ref="D362:G362"/>
    <mergeCell ref="C363:C369"/>
    <mergeCell ref="C270:C290"/>
    <mergeCell ref="C293:C306"/>
    <mergeCell ref="C310:C311"/>
    <mergeCell ref="B515:B615"/>
    <mergeCell ref="D521:G521"/>
    <mergeCell ref="C535:C536"/>
    <mergeCell ref="D537:G537"/>
    <mergeCell ref="D539:G539"/>
    <mergeCell ref="C543:C545"/>
    <mergeCell ref="D516:G516"/>
    <mergeCell ref="D562:G562"/>
    <mergeCell ref="D564:G564"/>
    <mergeCell ref="C547:C548"/>
    <mergeCell ref="C551:C553"/>
    <mergeCell ref="D558:G558"/>
    <mergeCell ref="C560:C561"/>
    <mergeCell ref="C565:C571"/>
    <mergeCell ref="C573:C593"/>
    <mergeCell ref="C596:C609"/>
    <mergeCell ref="C613:C614"/>
    <mergeCell ref="D540:G540"/>
    <mergeCell ref="D235:G235"/>
    <mergeCell ref="D336:G336"/>
    <mergeCell ref="D437:G437"/>
    <mergeCell ref="D640:G640"/>
    <mergeCell ref="D622:G622"/>
    <mergeCell ref="C666:C672"/>
    <mergeCell ref="C876:C896"/>
    <mergeCell ref="C899:C912"/>
    <mergeCell ref="C916:C917"/>
    <mergeCell ref="D919:G919"/>
    <mergeCell ref="A414:A514"/>
    <mergeCell ref="B414:B514"/>
    <mergeCell ref="D515:G515"/>
    <mergeCell ref="A515:A615"/>
    <mergeCell ref="D236:G236"/>
    <mergeCell ref="A212:A312"/>
    <mergeCell ref="B212:B312"/>
    <mergeCell ref="D313:G313"/>
    <mergeCell ref="D314:G314"/>
    <mergeCell ref="C333:C334"/>
    <mergeCell ref="D335:G335"/>
    <mergeCell ref="C341:C343"/>
    <mergeCell ref="C345:C346"/>
    <mergeCell ref="C349:C351"/>
    <mergeCell ref="D337:G337"/>
    <mergeCell ref="D354:G354"/>
    <mergeCell ref="C394:C407"/>
    <mergeCell ref="D319:G319"/>
    <mergeCell ref="D338:G338"/>
    <mergeCell ref="A313:A413"/>
    <mergeCell ref="D550:G550"/>
    <mergeCell ref="D358:G358"/>
    <mergeCell ref="D360:G360"/>
    <mergeCell ref="D212:G212"/>
    <mergeCell ref="A818:A918"/>
    <mergeCell ref="D53:G53"/>
    <mergeCell ref="C1000:C1013"/>
    <mergeCell ref="C1017:C1018"/>
    <mergeCell ref="A111:A211"/>
    <mergeCell ref="B111:B211"/>
    <mergeCell ref="D1121:G1121"/>
    <mergeCell ref="D1122:G1122"/>
    <mergeCell ref="C955:C957"/>
    <mergeCell ref="D960:G960"/>
    <mergeCell ref="D415:G415"/>
    <mergeCell ref="D449:G449"/>
    <mergeCell ref="D718:G718"/>
    <mergeCell ref="D819:G819"/>
    <mergeCell ref="C798:C811"/>
    <mergeCell ref="C815:C816"/>
    <mergeCell ref="D158:G158"/>
    <mergeCell ref="D160:G160"/>
    <mergeCell ref="D436:G436"/>
    <mergeCell ref="D438:G438"/>
    <mergeCell ref="C442:C444"/>
    <mergeCell ref="D356:G356"/>
    <mergeCell ref="C358:C359"/>
    <mergeCell ref="B313:B413"/>
    <mergeCell ref="C964:C965"/>
    <mergeCell ref="D964:G964"/>
    <mergeCell ref="D966:G966"/>
    <mergeCell ref="D968:G968"/>
    <mergeCell ref="C969:C975"/>
    <mergeCell ref="C1056:C1058"/>
    <mergeCell ref="D1061:G1061"/>
    <mergeCell ref="D1063:G1063"/>
    <mergeCell ref="D1021:G1021"/>
    <mergeCell ref="D136:G136"/>
    <mergeCell ref="C139:C141"/>
    <mergeCell ref="D111:G111"/>
    <mergeCell ref="D112:G112"/>
    <mergeCell ref="D117:G117"/>
    <mergeCell ref="D133:G133"/>
    <mergeCell ref="D146:G146"/>
    <mergeCell ref="D135:G135"/>
    <mergeCell ref="D152:G152"/>
    <mergeCell ref="D154:G154"/>
    <mergeCell ref="D156:G156"/>
    <mergeCell ref="D853:G853"/>
    <mergeCell ref="D1020:G1020"/>
    <mergeCell ref="C868:C874"/>
    <mergeCell ref="D941:G941"/>
    <mergeCell ref="C947:C949"/>
    <mergeCell ref="D920:G920"/>
    <mergeCell ref="C951:C952"/>
    <mergeCell ref="D954:G954"/>
    <mergeCell ref="C371:C391"/>
    <mergeCell ref="D348:G348"/>
    <mergeCell ref="D213:G213"/>
    <mergeCell ref="D237:G237"/>
    <mergeCell ref="D255:G255"/>
    <mergeCell ref="C248:C250"/>
    <mergeCell ref="D253:G253"/>
    <mergeCell ref="C257:C258"/>
    <mergeCell ref="D257:G257"/>
    <mergeCell ref="D925:G925"/>
    <mergeCell ref="C411:C412"/>
    <mergeCell ref="D420:G420"/>
    <mergeCell ref="C434:C435"/>
    <mergeCell ref="D1055:G1055"/>
    <mergeCell ref="C1149:C1151"/>
    <mergeCell ref="C1153:C1154"/>
    <mergeCell ref="D1156:G1156"/>
    <mergeCell ref="C1157:C1159"/>
    <mergeCell ref="D1162:G1162"/>
    <mergeCell ref="D1164:G1164"/>
    <mergeCell ref="C1179:C1199"/>
    <mergeCell ref="D1069:G1069"/>
    <mergeCell ref="C1202:C1215"/>
    <mergeCell ref="D1143:G1143"/>
    <mergeCell ref="D1145:G1145"/>
    <mergeCell ref="D1146:G1146"/>
    <mergeCell ref="C1141:C1142"/>
    <mergeCell ref="C1164:C1165"/>
    <mergeCell ref="D261:G261"/>
    <mergeCell ref="C262:C268"/>
    <mergeCell ref="D1026:G1026"/>
    <mergeCell ref="D461:G461"/>
    <mergeCell ref="C838:C839"/>
    <mergeCell ref="D842:G842"/>
    <mergeCell ref="D843:G843"/>
    <mergeCell ref="C636:C637"/>
    <mergeCell ref="C644:C646"/>
    <mergeCell ref="C512:C513"/>
    <mergeCell ref="D414:G414"/>
    <mergeCell ref="D455:G455"/>
    <mergeCell ref="C450:C452"/>
    <mergeCell ref="D457:G457"/>
    <mergeCell ref="C459:C460"/>
    <mergeCell ref="D463:G463"/>
    <mergeCell ref="C472:C492"/>
    <mergeCell ref="D10:G10"/>
    <mergeCell ref="D11:G11"/>
    <mergeCell ref="D16:G16"/>
    <mergeCell ref="C30:C31"/>
    <mergeCell ref="D32:G32"/>
    <mergeCell ref="D34:G34"/>
    <mergeCell ref="D35:G35"/>
    <mergeCell ref="C38:C40"/>
    <mergeCell ref="D45:G45"/>
    <mergeCell ref="C42:C43"/>
    <mergeCell ref="C1476:C1478"/>
    <mergeCell ref="C1480:C1481"/>
    <mergeCell ref="D55:G55"/>
    <mergeCell ref="D57:G57"/>
    <mergeCell ref="D59:G59"/>
    <mergeCell ref="C60:C66"/>
    <mergeCell ref="C68:C88"/>
    <mergeCell ref="C91:C104"/>
    <mergeCell ref="C108:C109"/>
    <mergeCell ref="D840:G840"/>
    <mergeCell ref="D859:G859"/>
    <mergeCell ref="D943:G943"/>
    <mergeCell ref="D944:G944"/>
    <mergeCell ref="D962:G962"/>
    <mergeCell ref="D1065:G1065"/>
    <mergeCell ref="D1166:G1166"/>
    <mergeCell ref="D1168:G1168"/>
    <mergeCell ref="D259:G259"/>
    <mergeCell ref="D556:G556"/>
    <mergeCell ref="D560:G560"/>
    <mergeCell ref="D641:G641"/>
    <mergeCell ref="C1070:C1076"/>
    <mergeCell ref="B818:B918"/>
    <mergeCell ref="A919:A1019"/>
    <mergeCell ref="B919:B1019"/>
    <mergeCell ref="A1020:A1120"/>
    <mergeCell ref="B1020:B1120"/>
    <mergeCell ref="A1121:A1221"/>
    <mergeCell ref="B1121:B1221"/>
    <mergeCell ref="A1453:A1529"/>
    <mergeCell ref="B1453:B1529"/>
    <mergeCell ref="C446:C447"/>
    <mergeCell ref="D439:G439"/>
    <mergeCell ref="C464:C470"/>
    <mergeCell ref="D459:G459"/>
    <mergeCell ref="D51:G51"/>
    <mergeCell ref="C55:C56"/>
    <mergeCell ref="C648:C649"/>
    <mergeCell ref="C1465:C1468"/>
    <mergeCell ref="D1453:G1453"/>
    <mergeCell ref="D1454:G1454"/>
    <mergeCell ref="D657:G657"/>
    <mergeCell ref="D665:G665"/>
    <mergeCell ref="C846:C848"/>
    <mergeCell ref="C1219:C1220"/>
    <mergeCell ref="D1170:G1170"/>
    <mergeCell ref="C1166:C1167"/>
    <mergeCell ref="C1171:C1177"/>
    <mergeCell ref="C1040:C1041"/>
    <mergeCell ref="D1042:G1042"/>
    <mergeCell ref="D1044:G1044"/>
    <mergeCell ref="D1045:G1045"/>
    <mergeCell ref="C1078:C1098"/>
    <mergeCell ref="C1500:C1501"/>
    <mergeCell ref="C1503:C1510"/>
    <mergeCell ref="C1512:C1514"/>
    <mergeCell ref="C1516:C1525"/>
    <mergeCell ref="D1459:G1459"/>
    <mergeCell ref="C1460:C1463"/>
    <mergeCell ref="C1724:C1725"/>
    <mergeCell ref="D1727:G1727"/>
    <mergeCell ref="D1746:G1746"/>
    <mergeCell ref="D1470:G1470"/>
    <mergeCell ref="D1486:G1486"/>
    <mergeCell ref="C1488:C1494"/>
    <mergeCell ref="D1488:G1488"/>
    <mergeCell ref="C1495:C1496"/>
    <mergeCell ref="D1495:G1495"/>
    <mergeCell ref="D1497:G1497"/>
    <mergeCell ref="D1499:G1499"/>
    <mergeCell ref="D1473:G1473"/>
    <mergeCell ref="D1472:G1472"/>
    <mergeCell ref="D1672:G1672"/>
    <mergeCell ref="D1674:G1674"/>
    <mergeCell ref="C1675:C1681"/>
    <mergeCell ref="C1683:C1704"/>
    <mergeCell ref="C1707:C1720"/>
    <mergeCell ref="D1578:G1578"/>
    <mergeCell ref="C1579:C1585"/>
    <mergeCell ref="C1587:C1608"/>
    <mergeCell ref="C1611:C1624"/>
    <mergeCell ref="C1628:C1629"/>
    <mergeCell ref="C1572:C1573"/>
    <mergeCell ref="C1668:C1669"/>
    <mergeCell ref="D1920:G1920"/>
    <mergeCell ref="D1925:G1925"/>
    <mergeCell ref="C1926:C1928"/>
    <mergeCell ref="C1899:C1912"/>
    <mergeCell ref="C1916:C1917"/>
    <mergeCell ref="B1727:B1822"/>
    <mergeCell ref="D1728:G1728"/>
    <mergeCell ref="D1733:G1733"/>
    <mergeCell ref="C1734:C1736"/>
    <mergeCell ref="C1741:C1742"/>
    <mergeCell ref="D1743:G1743"/>
    <mergeCell ref="D1744:G1744"/>
    <mergeCell ref="D1745:G1745"/>
    <mergeCell ref="D1839:G1839"/>
    <mergeCell ref="D1770:G1770"/>
    <mergeCell ref="C1771:C1777"/>
    <mergeCell ref="C1779:C1800"/>
    <mergeCell ref="C1803:C1816"/>
    <mergeCell ref="C1820:C1821"/>
    <mergeCell ref="C1764:C1765"/>
    <mergeCell ref="C1860:C1861"/>
    <mergeCell ref="D2058:G2058"/>
    <mergeCell ref="C2059:C2065"/>
    <mergeCell ref="C2067:C2088"/>
    <mergeCell ref="C2091:C2104"/>
    <mergeCell ref="C2108:C2109"/>
    <mergeCell ref="A2111:A2206"/>
    <mergeCell ref="B2111:B2206"/>
    <mergeCell ref="D2111:G2111"/>
    <mergeCell ref="D2150:G2150"/>
    <mergeCell ref="D2152:G2152"/>
    <mergeCell ref="C2163:C2184"/>
    <mergeCell ref="C2187:C2200"/>
    <mergeCell ref="C2204:C2205"/>
    <mergeCell ref="B1919:B2014"/>
    <mergeCell ref="D1919:G1919"/>
    <mergeCell ref="C1933:C1934"/>
    <mergeCell ref="D1935:G1935"/>
    <mergeCell ref="D1936:G1936"/>
    <mergeCell ref="D1937:G1937"/>
    <mergeCell ref="D2050:G2050"/>
    <mergeCell ref="D2054:G2054"/>
    <mergeCell ref="D2056:G2056"/>
    <mergeCell ref="C2054:C2055"/>
    <mergeCell ref="A1919:A2014"/>
    <mergeCell ref="D1938:G1938"/>
    <mergeCell ref="C1941:C1943"/>
    <mergeCell ref="C1945:C1946"/>
    <mergeCell ref="D1948:G1948"/>
    <mergeCell ref="C1949:C1951"/>
    <mergeCell ref="D1954:G1954"/>
    <mergeCell ref="D1956:G1956"/>
    <mergeCell ref="C1958:C1959"/>
    <mergeCell ref="D2344:G2344"/>
    <mergeCell ref="D2346:G2346"/>
    <mergeCell ref="C2421:C2423"/>
    <mergeCell ref="D2428:G2428"/>
    <mergeCell ref="A2399:A2494"/>
    <mergeCell ref="B2399:B2494"/>
    <mergeCell ref="D2399:G2399"/>
    <mergeCell ref="D2400:G2400"/>
    <mergeCell ref="D2405:G2405"/>
    <mergeCell ref="C2406:C2408"/>
    <mergeCell ref="C2413:C2414"/>
    <mergeCell ref="D2415:G2415"/>
    <mergeCell ref="D2416:G2416"/>
    <mergeCell ref="A2207:A2302"/>
    <mergeCell ref="B2207:B2302"/>
    <mergeCell ref="D2207:G2207"/>
    <mergeCell ref="D2208:G2208"/>
    <mergeCell ref="D2213:G2213"/>
    <mergeCell ref="C2214:C2216"/>
    <mergeCell ref="D2225:G2225"/>
    <mergeCell ref="C2246:C2247"/>
    <mergeCell ref="C2221:C2222"/>
    <mergeCell ref="D2223:G2223"/>
    <mergeCell ref="D2224:G2224"/>
    <mergeCell ref="D2226:G2226"/>
    <mergeCell ref="C2229:C2231"/>
    <mergeCell ref="C2233:C2234"/>
    <mergeCell ref="D2236:G2236"/>
    <mergeCell ref="C2237:C2239"/>
    <mergeCell ref="D2242:G2242"/>
    <mergeCell ref="C2300:C2301"/>
    <mergeCell ref="A2303:A2398"/>
    <mergeCell ref="A2687:A2763"/>
    <mergeCell ref="B2687:B2763"/>
    <mergeCell ref="D2688:G2688"/>
    <mergeCell ref="D2693:G2693"/>
    <mergeCell ref="C2694:C2697"/>
    <mergeCell ref="C2699:C2702"/>
    <mergeCell ref="D2704:G2704"/>
    <mergeCell ref="D2706:G2706"/>
    <mergeCell ref="D2707:G2707"/>
    <mergeCell ref="D2729:G2729"/>
    <mergeCell ref="D2733:G2733"/>
    <mergeCell ref="D2609:G2609"/>
    <mergeCell ref="D2610:G2610"/>
    <mergeCell ref="C2613:C2615"/>
    <mergeCell ref="C2617:C2618"/>
    <mergeCell ref="D2620:G2620"/>
    <mergeCell ref="C2621:C2623"/>
    <mergeCell ref="D2626:G2626"/>
    <mergeCell ref="D2628:G2628"/>
    <mergeCell ref="A2591:A2686"/>
    <mergeCell ref="B2591:B2686"/>
    <mergeCell ref="D2591:G2591"/>
    <mergeCell ref="C2710:C2712"/>
    <mergeCell ref="C2714:C2715"/>
    <mergeCell ref="D2717:G2717"/>
    <mergeCell ref="D2720:G2720"/>
    <mergeCell ref="C2722:C2728"/>
    <mergeCell ref="D2722:G2722"/>
    <mergeCell ref="C2729:C2730"/>
    <mergeCell ref="D2731:G2731"/>
    <mergeCell ref="A4:O4"/>
    <mergeCell ref="A2999:A3093"/>
    <mergeCell ref="B2999:B3093"/>
    <mergeCell ref="D2999:G2999"/>
    <mergeCell ref="D3000:G3000"/>
    <mergeCell ref="D3005:G3005"/>
    <mergeCell ref="C3006:C3008"/>
    <mergeCell ref="C3013:C3014"/>
    <mergeCell ref="D3015:G3015"/>
    <mergeCell ref="D3016:G3016"/>
    <mergeCell ref="D3017:G3017"/>
    <mergeCell ref="D3018:G3018"/>
    <mergeCell ref="C3021:C3023"/>
    <mergeCell ref="C3025:C3026"/>
    <mergeCell ref="D3028:G3028"/>
    <mergeCell ref="C3029:C3031"/>
    <mergeCell ref="D3034:G3034"/>
    <mergeCell ref="D3036:G3036"/>
    <mergeCell ref="C3038:C3039"/>
    <mergeCell ref="D3038:G3038"/>
    <mergeCell ref="D3040:G3040"/>
    <mergeCell ref="D3042:G3042"/>
    <mergeCell ref="C3043:C3049"/>
    <mergeCell ref="C3051:C3071"/>
    <mergeCell ref="A2841:A2917"/>
    <mergeCell ref="B2841:B2917"/>
    <mergeCell ref="D2841:G2841"/>
    <mergeCell ref="D2842:G2842"/>
    <mergeCell ref="D2847:G2847"/>
    <mergeCell ref="C2848:C2851"/>
    <mergeCell ref="C2853:C2856"/>
    <mergeCell ref="D2858:G2858"/>
    <mergeCell ref="A3094:A3188"/>
    <mergeCell ref="B3094:B3188"/>
    <mergeCell ref="D3094:G3094"/>
    <mergeCell ref="D3095:G3095"/>
    <mergeCell ref="D3100:G3100"/>
    <mergeCell ref="C3101:C3103"/>
    <mergeCell ref="C3108:C3109"/>
    <mergeCell ref="D3110:G3110"/>
    <mergeCell ref="D3111:G3111"/>
    <mergeCell ref="D3112:G3112"/>
    <mergeCell ref="D3113:G3113"/>
    <mergeCell ref="C3116:C3118"/>
    <mergeCell ref="C3120:C3121"/>
    <mergeCell ref="D3123:G3123"/>
    <mergeCell ref="C3124:C3126"/>
    <mergeCell ref="D3129:G3129"/>
    <mergeCell ref="D3131:G3131"/>
    <mergeCell ref="C3133:C3134"/>
    <mergeCell ref="D3133:G3133"/>
    <mergeCell ref="D3135:G3135"/>
    <mergeCell ref="D3137:G3137"/>
    <mergeCell ref="C3138:C3144"/>
    <mergeCell ref="C3146:C3166"/>
    <mergeCell ref="C3169:C3182"/>
    <mergeCell ref="C3186:C3187"/>
    <mergeCell ref="A3189:A3283"/>
    <mergeCell ref="B3189:B3283"/>
    <mergeCell ref="D3189:G3189"/>
    <mergeCell ref="D3190:G3190"/>
    <mergeCell ref="D3195:G3195"/>
    <mergeCell ref="C3196:C3198"/>
    <mergeCell ref="C3203:C3204"/>
    <mergeCell ref="D3205:G3205"/>
    <mergeCell ref="D3206:G3206"/>
    <mergeCell ref="D3207:G3207"/>
    <mergeCell ref="D3208:G3208"/>
    <mergeCell ref="C3211:C3213"/>
    <mergeCell ref="C3215:C3216"/>
    <mergeCell ref="D3218:G3218"/>
    <mergeCell ref="C3219:C3221"/>
    <mergeCell ref="D3224:G3224"/>
    <mergeCell ref="D3226:G3226"/>
    <mergeCell ref="C3228:C3229"/>
    <mergeCell ref="D3228:G3228"/>
    <mergeCell ref="D3230:G3230"/>
    <mergeCell ref="D3232:G3232"/>
    <mergeCell ref="C3233:C3239"/>
    <mergeCell ref="C3241:C3261"/>
    <mergeCell ref="C3264:C3277"/>
    <mergeCell ref="C3281:C3282"/>
    <mergeCell ref="A3284:A3378"/>
    <mergeCell ref="B3284:B3378"/>
    <mergeCell ref="D3284:G3284"/>
    <mergeCell ref="D3285:G3285"/>
    <mergeCell ref="D3290:G3290"/>
    <mergeCell ref="C3291:C3293"/>
    <mergeCell ref="C3298:C3299"/>
    <mergeCell ref="D3300:G3300"/>
    <mergeCell ref="D3301:G3301"/>
    <mergeCell ref="D3302:G3302"/>
    <mergeCell ref="D3303:G3303"/>
    <mergeCell ref="C3306:C3308"/>
    <mergeCell ref="C3310:C3311"/>
    <mergeCell ref="D3313:G3313"/>
    <mergeCell ref="C3314:C3316"/>
    <mergeCell ref="D3319:G3319"/>
    <mergeCell ref="D3321:G3321"/>
    <mergeCell ref="C3323:C3324"/>
    <mergeCell ref="D3323:G3323"/>
    <mergeCell ref="D3325:G3325"/>
    <mergeCell ref="D3327:G3327"/>
    <mergeCell ref="C3328:C3334"/>
    <mergeCell ref="C3336:C3356"/>
    <mergeCell ref="C3359:C3372"/>
    <mergeCell ref="C3376:C3377"/>
    <mergeCell ref="A3379:A3473"/>
    <mergeCell ref="B3379:B3473"/>
    <mergeCell ref="D3379:G3379"/>
    <mergeCell ref="D3380:G3380"/>
    <mergeCell ref="D3385:G3385"/>
    <mergeCell ref="C3386:C3388"/>
    <mergeCell ref="C3393:C3394"/>
    <mergeCell ref="D3395:G3395"/>
    <mergeCell ref="D3396:G3396"/>
    <mergeCell ref="D3397:G3397"/>
    <mergeCell ref="D3398:G3398"/>
    <mergeCell ref="C3401:C3403"/>
    <mergeCell ref="C3405:C3406"/>
    <mergeCell ref="D3408:G3408"/>
    <mergeCell ref="C3409:C3411"/>
    <mergeCell ref="D3414:G3414"/>
    <mergeCell ref="D3416:G3416"/>
    <mergeCell ref="C3418:C3419"/>
    <mergeCell ref="D3418:G3418"/>
    <mergeCell ref="D3420:G3420"/>
    <mergeCell ref="D3422:G3422"/>
    <mergeCell ref="C3423:C3429"/>
    <mergeCell ref="C3431:C3451"/>
    <mergeCell ref="C3454:C3467"/>
    <mergeCell ref="C3471:C3472"/>
    <mergeCell ref="A3474:A3568"/>
    <mergeCell ref="B3474:B3568"/>
    <mergeCell ref="D3474:G3474"/>
    <mergeCell ref="D3475:G3475"/>
    <mergeCell ref="D3480:G3480"/>
    <mergeCell ref="C3481:C3483"/>
    <mergeCell ref="C3488:C3489"/>
    <mergeCell ref="D3490:G3490"/>
    <mergeCell ref="D3491:G3491"/>
    <mergeCell ref="D3492:G3492"/>
    <mergeCell ref="D3493:G3493"/>
    <mergeCell ref="C3496:C3498"/>
    <mergeCell ref="C3500:C3501"/>
    <mergeCell ref="D3503:G3503"/>
    <mergeCell ref="C3504:C3506"/>
    <mergeCell ref="D3509:G3509"/>
    <mergeCell ref="D3511:G3511"/>
    <mergeCell ref="C3513:C3514"/>
    <mergeCell ref="D3513:G3513"/>
    <mergeCell ref="D3515:G3515"/>
    <mergeCell ref="D3517:G3517"/>
    <mergeCell ref="C3518:C3524"/>
    <mergeCell ref="C3526:C3546"/>
    <mergeCell ref="C3549:C3562"/>
    <mergeCell ref="C3566:C3567"/>
    <mergeCell ref="A3569:A3663"/>
    <mergeCell ref="B3569:B3663"/>
    <mergeCell ref="D3569:G3569"/>
    <mergeCell ref="D3570:G3570"/>
    <mergeCell ref="D3575:G3575"/>
    <mergeCell ref="C3576:C3578"/>
    <mergeCell ref="C3583:C3584"/>
    <mergeCell ref="D3585:G3585"/>
    <mergeCell ref="D3586:G3586"/>
    <mergeCell ref="D3587:G3587"/>
    <mergeCell ref="D3588:G3588"/>
    <mergeCell ref="C3591:C3593"/>
    <mergeCell ref="C3595:C3596"/>
    <mergeCell ref="D3598:G3598"/>
    <mergeCell ref="C3599:C3601"/>
    <mergeCell ref="D3604:G3604"/>
    <mergeCell ref="D3606:G3606"/>
    <mergeCell ref="C3608:C3609"/>
    <mergeCell ref="D3608:G3608"/>
    <mergeCell ref="D3610:G3610"/>
    <mergeCell ref="D3612:G3612"/>
    <mergeCell ref="C3613:C3619"/>
    <mergeCell ref="C3621:C3641"/>
    <mergeCell ref="C3644:C3657"/>
    <mergeCell ref="C3661:C3662"/>
    <mergeCell ref="D3701:G3701"/>
    <mergeCell ref="C3703:C3704"/>
    <mergeCell ref="D3703:G3703"/>
    <mergeCell ref="D3705:G3705"/>
    <mergeCell ref="D3707:G3707"/>
    <mergeCell ref="C3708:C3714"/>
    <mergeCell ref="C3716:C3736"/>
    <mergeCell ref="C3739:C3752"/>
    <mergeCell ref="C3756:C3757"/>
    <mergeCell ref="A3664:A3758"/>
    <mergeCell ref="B3664:B3758"/>
    <mergeCell ref="D3664:G3664"/>
    <mergeCell ref="D3665:G3665"/>
    <mergeCell ref="D3670:G3670"/>
    <mergeCell ref="C3671:C3673"/>
    <mergeCell ref="C3678:C3679"/>
    <mergeCell ref="D3680:G3680"/>
    <mergeCell ref="D3681:G3681"/>
    <mergeCell ref="D3682:G3682"/>
    <mergeCell ref="D3683:G3683"/>
    <mergeCell ref="C3686:C3688"/>
    <mergeCell ref="C3690:C3691"/>
    <mergeCell ref="D3693:G3693"/>
    <mergeCell ref="C3694:C3696"/>
    <mergeCell ref="D3699:G3699"/>
    <mergeCell ref="A3759:A3853"/>
    <mergeCell ref="B3759:B3853"/>
    <mergeCell ref="D3759:G3759"/>
    <mergeCell ref="D3760:G3760"/>
    <mergeCell ref="D3765:G3765"/>
    <mergeCell ref="C3766:C3768"/>
    <mergeCell ref="C3773:C3774"/>
    <mergeCell ref="D3775:G3775"/>
    <mergeCell ref="D3777:G3777"/>
    <mergeCell ref="D3778:G3778"/>
    <mergeCell ref="C3781:C3783"/>
    <mergeCell ref="C3785:C3786"/>
    <mergeCell ref="D3788:G3788"/>
    <mergeCell ref="C3789:C3791"/>
    <mergeCell ref="D3794:G3794"/>
    <mergeCell ref="D3796:G3796"/>
    <mergeCell ref="C3798:C3799"/>
    <mergeCell ref="D3798:G3798"/>
    <mergeCell ref="D3800:G3800"/>
    <mergeCell ref="D3802:G3802"/>
    <mergeCell ref="C3803:C3809"/>
    <mergeCell ref="C3811:C3831"/>
    <mergeCell ref="C3834:C3847"/>
    <mergeCell ref="D3776:G3776"/>
    <mergeCell ref="C3851:C3852"/>
    <mergeCell ref="A3854:A3948"/>
    <mergeCell ref="B3854:B3948"/>
    <mergeCell ref="D3854:G3854"/>
    <mergeCell ref="D3855:G3855"/>
    <mergeCell ref="D3860:G3860"/>
    <mergeCell ref="C3861:C3863"/>
    <mergeCell ref="C3868:C3869"/>
    <mergeCell ref="D3870:G3870"/>
    <mergeCell ref="D3871:G3871"/>
    <mergeCell ref="D3872:G3872"/>
    <mergeCell ref="D3873:G3873"/>
    <mergeCell ref="C3876:C3878"/>
    <mergeCell ref="C3880:C3881"/>
    <mergeCell ref="D3883:G3883"/>
    <mergeCell ref="C3884:C3886"/>
    <mergeCell ref="D3889:G3889"/>
    <mergeCell ref="D3891:G3891"/>
    <mergeCell ref="C3893:C3894"/>
    <mergeCell ref="D3893:G3893"/>
    <mergeCell ref="D3895:G3895"/>
    <mergeCell ref="D3897:G3897"/>
    <mergeCell ref="C3898:C3904"/>
    <mergeCell ref="C3906:C3926"/>
    <mergeCell ref="C3891:C3892"/>
    <mergeCell ref="C3929:C3942"/>
    <mergeCell ref="C3946:C3947"/>
    <mergeCell ref="A3949:A4043"/>
    <mergeCell ref="B3949:B4043"/>
    <mergeCell ref="D3949:G3949"/>
    <mergeCell ref="D3950:G3950"/>
    <mergeCell ref="D3955:G3955"/>
    <mergeCell ref="C3956:C3958"/>
    <mergeCell ref="C3963:C3964"/>
    <mergeCell ref="D3965:G3965"/>
    <mergeCell ref="D3966:G3966"/>
    <mergeCell ref="D3967:G3967"/>
    <mergeCell ref="D3968:G3968"/>
    <mergeCell ref="C3971:C3973"/>
    <mergeCell ref="C3975:C3976"/>
    <mergeCell ref="D3978:G3978"/>
    <mergeCell ref="C3979:C3981"/>
    <mergeCell ref="D3984:G3984"/>
    <mergeCell ref="D3986:G3986"/>
    <mergeCell ref="C3988:C3989"/>
    <mergeCell ref="D3988:G3988"/>
    <mergeCell ref="D3990:G3990"/>
    <mergeCell ref="D3992:G3992"/>
    <mergeCell ref="C3993:C3999"/>
    <mergeCell ref="C4001:C4021"/>
    <mergeCell ref="C4024:C4037"/>
    <mergeCell ref="C4041:C4042"/>
    <mergeCell ref="C3986:C3987"/>
    <mergeCell ref="A4044:A4138"/>
    <mergeCell ref="B4044:B4138"/>
    <mergeCell ref="D4044:G4044"/>
    <mergeCell ref="D4045:G4045"/>
    <mergeCell ref="D4050:G4050"/>
    <mergeCell ref="C4051:C4053"/>
    <mergeCell ref="C4058:C4059"/>
    <mergeCell ref="D4060:G4060"/>
    <mergeCell ref="D4061:G4061"/>
    <mergeCell ref="D4062:G4062"/>
    <mergeCell ref="D4063:G4063"/>
    <mergeCell ref="C4066:C4068"/>
    <mergeCell ref="C4070:C4071"/>
    <mergeCell ref="D4073:G4073"/>
    <mergeCell ref="C4074:C4076"/>
    <mergeCell ref="D4079:G4079"/>
    <mergeCell ref="D4081:G4081"/>
    <mergeCell ref="C4083:C4084"/>
    <mergeCell ref="D4083:G4083"/>
    <mergeCell ref="D4085:G4085"/>
    <mergeCell ref="D4087:G4087"/>
    <mergeCell ref="C4088:C4094"/>
    <mergeCell ref="C4096:C4116"/>
    <mergeCell ref="C4119:C4132"/>
    <mergeCell ref="C4136:C4137"/>
    <mergeCell ref="C4081:C4082"/>
    <mergeCell ref="C4258:C4259"/>
    <mergeCell ref="D4258:G4258"/>
    <mergeCell ref="D4260:G4260"/>
    <mergeCell ref="D4262:G4262"/>
    <mergeCell ref="C4263:C4264"/>
    <mergeCell ref="C4266:C4273"/>
    <mergeCell ref="C4275:C4277"/>
    <mergeCell ref="C4279:C4288"/>
    <mergeCell ref="A4139:A4215"/>
    <mergeCell ref="B4139:B4215"/>
    <mergeCell ref="D4139:G4139"/>
    <mergeCell ref="D4140:G4140"/>
    <mergeCell ref="D4145:G4145"/>
    <mergeCell ref="C4146:C4149"/>
    <mergeCell ref="C4151:C4154"/>
    <mergeCell ref="D4156:G4156"/>
    <mergeCell ref="D4158:G4158"/>
    <mergeCell ref="D4159:G4159"/>
    <mergeCell ref="C4162:C4164"/>
    <mergeCell ref="C4166:C4167"/>
    <mergeCell ref="D4169:G4169"/>
    <mergeCell ref="D4172:G4172"/>
    <mergeCell ref="C4174:C4180"/>
    <mergeCell ref="D4174:G4174"/>
    <mergeCell ref="C4181:C4182"/>
    <mergeCell ref="D4181:G4181"/>
    <mergeCell ref="D4183:G4183"/>
    <mergeCell ref="D4185:G4185"/>
    <mergeCell ref="C4186:C4187"/>
    <mergeCell ref="C4189:C4196"/>
    <mergeCell ref="C4198:C4200"/>
    <mergeCell ref="C4202:C4211"/>
    <mergeCell ref="D4299:G4299"/>
    <mergeCell ref="C4300:C4303"/>
    <mergeCell ref="C4305:C4308"/>
    <mergeCell ref="D4310:G4310"/>
    <mergeCell ref="D4312:G4312"/>
    <mergeCell ref="D4313:G4313"/>
    <mergeCell ref="C4316:C4318"/>
    <mergeCell ref="C4320:C4321"/>
    <mergeCell ref="D4323:G4323"/>
    <mergeCell ref="D4326:G4326"/>
    <mergeCell ref="C4328:C4334"/>
    <mergeCell ref="D4328:G4328"/>
    <mergeCell ref="C4335:C4336"/>
    <mergeCell ref="D4335:G4335"/>
    <mergeCell ref="D4337:G4337"/>
    <mergeCell ref="D4339:G4339"/>
    <mergeCell ref="A4216:A4292"/>
    <mergeCell ref="B4216:B4292"/>
    <mergeCell ref="D4216:G4216"/>
    <mergeCell ref="D4217:G4217"/>
    <mergeCell ref="D4222:G4222"/>
    <mergeCell ref="C4223:C4226"/>
    <mergeCell ref="C4228:C4231"/>
    <mergeCell ref="D4233:G4233"/>
    <mergeCell ref="D4235:G4235"/>
    <mergeCell ref="D4236:G4236"/>
    <mergeCell ref="C4239:C4241"/>
    <mergeCell ref="C4243:C4244"/>
    <mergeCell ref="D4246:G4246"/>
    <mergeCell ref="D4249:G4249"/>
    <mergeCell ref="C4251:C4257"/>
    <mergeCell ref="D4251:G4251"/>
    <mergeCell ref="C4417:C4418"/>
    <mergeCell ref="C4420:C4427"/>
    <mergeCell ref="C4429:C4431"/>
    <mergeCell ref="C4433:C4442"/>
    <mergeCell ref="C4340:C4341"/>
    <mergeCell ref="C4343:C4350"/>
    <mergeCell ref="C4352:C4354"/>
    <mergeCell ref="C4356:C4365"/>
    <mergeCell ref="A4370:A4446"/>
    <mergeCell ref="B4370:B4446"/>
    <mergeCell ref="D4370:G4370"/>
    <mergeCell ref="D4371:G4371"/>
    <mergeCell ref="D4376:G4376"/>
    <mergeCell ref="C4377:C4380"/>
    <mergeCell ref="C4382:C4385"/>
    <mergeCell ref="D4387:G4387"/>
    <mergeCell ref="D4389:G4389"/>
    <mergeCell ref="D4390:G4390"/>
    <mergeCell ref="C4393:C4395"/>
    <mergeCell ref="C4397:C4398"/>
    <mergeCell ref="D4400:G4400"/>
    <mergeCell ref="D4403:G4403"/>
    <mergeCell ref="C4405:C4411"/>
    <mergeCell ref="D4405:G4405"/>
    <mergeCell ref="C4412:C4413"/>
    <mergeCell ref="D4412:G4412"/>
    <mergeCell ref="D4414:G4414"/>
    <mergeCell ref="D4416:G4416"/>
    <mergeCell ref="A4293:A4369"/>
    <mergeCell ref="B4293:B4369"/>
    <mergeCell ref="D4293:G4293"/>
    <mergeCell ref="D4294:G4294"/>
    <mergeCell ref="C17:C25"/>
    <mergeCell ref="C118:C126"/>
    <mergeCell ref="C219:C227"/>
    <mergeCell ref="C320:C328"/>
    <mergeCell ref="C421:C429"/>
    <mergeCell ref="C522:C530"/>
    <mergeCell ref="C623:C631"/>
    <mergeCell ref="C724:C732"/>
    <mergeCell ref="C825:C833"/>
    <mergeCell ref="C926:C934"/>
    <mergeCell ref="C1027:C1035"/>
    <mergeCell ref="C1128:C1136"/>
    <mergeCell ref="C53:C54"/>
    <mergeCell ref="C154:C155"/>
    <mergeCell ref="C255:C256"/>
    <mergeCell ref="C356:C357"/>
    <mergeCell ref="C457:C458"/>
    <mergeCell ref="C558:C559"/>
    <mergeCell ref="C659:C660"/>
    <mergeCell ref="C760:C761"/>
    <mergeCell ref="C861:C862"/>
    <mergeCell ref="C962:C963"/>
    <mergeCell ref="C1063:C1064"/>
    <mergeCell ref="C1101:C1114"/>
    <mergeCell ref="C1118:C1119"/>
    <mergeCell ref="C1048:C1050"/>
    <mergeCell ref="C1052:C1053"/>
    <mergeCell ref="C131:C132"/>
    <mergeCell ref="C495:C508"/>
    <mergeCell ref="C1956:C1957"/>
    <mergeCell ref="C2052:C2053"/>
    <mergeCell ref="C2148:C2149"/>
    <mergeCell ref="C2244:C2245"/>
    <mergeCell ref="C2340:C2341"/>
    <mergeCell ref="C2436:C2437"/>
    <mergeCell ref="C2532:C2533"/>
    <mergeCell ref="C2628:C2629"/>
    <mergeCell ref="C3036:C3037"/>
    <mergeCell ref="C3131:C3132"/>
    <mergeCell ref="C3226:C3227"/>
    <mergeCell ref="C3321:C3322"/>
    <mergeCell ref="C3416:C3417"/>
    <mergeCell ref="C3511:C3512"/>
    <mergeCell ref="C3606:C3607"/>
    <mergeCell ref="C3701:C3702"/>
    <mergeCell ref="C3796:C3797"/>
    <mergeCell ref="C3074:C3087"/>
    <mergeCell ref="C3091:C3092"/>
    <mergeCell ref="C2539:C2545"/>
    <mergeCell ref="C2598:C2600"/>
    <mergeCell ref="C2605:C2606"/>
    <mergeCell ref="C2734:C2735"/>
    <mergeCell ref="C2737:C2744"/>
    <mergeCell ref="C2746:C2748"/>
    <mergeCell ref="C2750:C2759"/>
  </mergeCells>
  <pageMargins left="0.7" right="0.7" top="0.21" bottom="0.23" header="0.3" footer="0.3"/>
  <pageSetup paperSize="9" scale="4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273"/>
  <sheetViews>
    <sheetView topLeftCell="A133" zoomScale="90" zoomScaleNormal="90" workbookViewId="0">
      <selection activeCell="C11" sqref="C11"/>
    </sheetView>
  </sheetViews>
  <sheetFormatPr defaultRowHeight="15" x14ac:dyDescent="0.25"/>
  <cols>
    <col min="1" max="1" width="41.85546875" style="55" customWidth="1"/>
    <col min="2" max="2" width="19.7109375" style="56" customWidth="1"/>
    <col min="3" max="4" width="12.28515625" style="57" customWidth="1"/>
    <col min="5" max="5" width="22.28515625" style="58" customWidth="1"/>
    <col min="6" max="6" width="12.28515625" style="57" customWidth="1"/>
    <col min="7" max="7" width="59.42578125" style="52" customWidth="1"/>
    <col min="8" max="9" width="12.28515625" style="52" customWidth="1"/>
  </cols>
  <sheetData>
    <row r="2" spans="1:6" s="53" customFormat="1" ht="12.75" x14ac:dyDescent="0.25">
      <c r="A2" s="73" t="s">
        <v>282</v>
      </c>
      <c r="B2" s="297" t="s">
        <v>265</v>
      </c>
      <c r="C2" s="297"/>
      <c r="D2" s="297"/>
      <c r="E2" s="297"/>
      <c r="F2" s="68"/>
    </row>
    <row r="3" spans="1:6" ht="38.25" x14ac:dyDescent="0.25">
      <c r="A3" s="59"/>
      <c r="B3" s="60" t="s">
        <v>283</v>
      </c>
      <c r="C3" s="61" t="s">
        <v>266</v>
      </c>
      <c r="D3" s="61" t="s">
        <v>262</v>
      </c>
      <c r="E3" s="62" t="s">
        <v>246</v>
      </c>
    </row>
    <row r="4" spans="1:6" x14ac:dyDescent="0.25">
      <c r="A4" s="80" t="s">
        <v>73</v>
      </c>
      <c r="B4" s="74">
        <f>'[1]10 1 01 20590 '!$H$36</f>
        <v>160777961.64000005</v>
      </c>
      <c r="C4" s="74">
        <f>'[1]10 1 01 20590 '!$E$36</f>
        <v>754.5</v>
      </c>
      <c r="D4" s="74">
        <v>12</v>
      </c>
      <c r="E4" s="81">
        <f>B4/D4/C4</f>
        <v>17757.67192842943</v>
      </c>
    </row>
    <row r="5" spans="1:6" s="52" customFormat="1" ht="12.75" x14ac:dyDescent="0.25">
      <c r="A5" s="80" t="s">
        <v>263</v>
      </c>
      <c r="B5" s="74">
        <f>'[1]10 1 01 20590 '!$L$36</f>
        <v>48554944.410000019</v>
      </c>
      <c r="C5" s="74"/>
      <c r="D5" s="74"/>
      <c r="E5" s="81"/>
      <c r="F5" s="57"/>
    </row>
    <row r="6" spans="1:6" s="52" customFormat="1" x14ac:dyDescent="0.25">
      <c r="A6" s="82" t="s">
        <v>88</v>
      </c>
      <c r="B6" s="74">
        <f>SUM('[1]10 1 01 20590 '!$M$4781:$M$4852)</f>
        <v>19975176.499999993</v>
      </c>
      <c r="C6" s="74">
        <f>SUM('[1]10 1 01 20590 '!$G$4781:$G$4852)</f>
        <v>4451</v>
      </c>
      <c r="D6" s="74">
        <v>1</v>
      </c>
      <c r="E6" s="81">
        <f t="shared" ref="E6:E71" si="0">B6/D6/C6</f>
        <v>4487.7952145585241</v>
      </c>
      <c r="F6" s="57"/>
    </row>
    <row r="7" spans="1:6" s="52" customFormat="1" ht="30" x14ac:dyDescent="0.25">
      <c r="A7" s="82" t="s">
        <v>89</v>
      </c>
      <c r="B7" s="74">
        <f>SUM('[1]10 1 01 20590 '!$M$4853:$M$4924)</f>
        <v>21255255.059999999</v>
      </c>
      <c r="C7" s="74">
        <f>SUM('[1]10 1 01 20590 '!$G$4853:$G$4924)</f>
        <v>2064</v>
      </c>
      <c r="D7" s="74">
        <v>1</v>
      </c>
      <c r="E7" s="81">
        <f t="shared" si="0"/>
        <v>10298.088691860465</v>
      </c>
      <c r="F7" s="57"/>
    </row>
    <row r="8" spans="1:6" s="52" customFormat="1" x14ac:dyDescent="0.25">
      <c r="A8" s="82" t="s">
        <v>90</v>
      </c>
      <c r="B8" s="74">
        <f>SUM('[1]10 1 01 20590 '!$M$4925:$M$4996)</f>
        <v>2947360</v>
      </c>
      <c r="C8" s="74">
        <f>SUM('[1]10 1 01 20590 '!$G$4925:$G$4996)</f>
        <v>32</v>
      </c>
      <c r="D8" s="74">
        <v>1</v>
      </c>
      <c r="E8" s="81">
        <f t="shared" si="0"/>
        <v>92105</v>
      </c>
      <c r="F8" s="57"/>
    </row>
    <row r="9" spans="1:6" s="53" customFormat="1" ht="30" x14ac:dyDescent="0.25">
      <c r="A9" s="83" t="s">
        <v>92</v>
      </c>
      <c r="B9" s="74"/>
      <c r="C9" s="84"/>
      <c r="D9" s="84"/>
      <c r="E9" s="81"/>
      <c r="F9" s="68"/>
    </row>
    <row r="10" spans="1:6" s="53" customFormat="1" x14ac:dyDescent="0.25">
      <c r="A10" s="99" t="s">
        <v>94</v>
      </c>
      <c r="B10" s="89">
        <f>'[1]10 1 01 20590 '!$AM$6517</f>
        <v>281402337.49999988</v>
      </c>
      <c r="C10" s="89">
        <v>11028</v>
      </c>
      <c r="D10" s="89">
        <v>247</v>
      </c>
      <c r="E10" s="90">
        <f>B10/D10/C10</f>
        <v>103.30800858029392</v>
      </c>
      <c r="F10" s="69"/>
    </row>
    <row r="11" spans="1:6" s="52" customFormat="1" x14ac:dyDescent="0.25">
      <c r="A11" s="83" t="s">
        <v>97</v>
      </c>
      <c r="B11" s="74">
        <f>'[1]10 1 01 20590 '!$M$5934</f>
        <v>15893137.4</v>
      </c>
      <c r="C11" s="74">
        <f>'[1]10 1 01 20590 '!$G$5934</f>
        <v>24970</v>
      </c>
      <c r="D11" s="74">
        <v>1</v>
      </c>
      <c r="E11" s="81">
        <f>B11/D11/C11</f>
        <v>636.48928313976774</v>
      </c>
      <c r="F11" s="72"/>
    </row>
    <row r="12" spans="1:6" x14ac:dyDescent="0.25">
      <c r="A12" s="96" t="s">
        <v>76</v>
      </c>
      <c r="B12" s="63"/>
      <c r="C12" s="64"/>
      <c r="D12" s="64"/>
      <c r="E12" s="62"/>
    </row>
    <row r="13" spans="1:6" s="52" customFormat="1" x14ac:dyDescent="0.25">
      <c r="A13" s="83" t="s">
        <v>99</v>
      </c>
      <c r="B13" s="74">
        <f>SUM('[1]10 1 01 20590 '!$K$5935:$K$6006)</f>
        <v>12952407.240000002</v>
      </c>
      <c r="C13" s="74">
        <f>SUM('[1]10 1 01 20590 '!$G$5935:$G$6006)</f>
        <v>502</v>
      </c>
      <c r="D13" s="74">
        <v>12</v>
      </c>
      <c r="E13" s="81">
        <f>B13/D13/C13</f>
        <v>2150.1340039840643</v>
      </c>
      <c r="F13" s="72"/>
    </row>
    <row r="14" spans="1:6" s="52" customFormat="1" ht="30" x14ac:dyDescent="0.25">
      <c r="A14" s="95" t="s">
        <v>267</v>
      </c>
      <c r="B14" s="74"/>
      <c r="C14" s="74"/>
      <c r="D14" s="74"/>
      <c r="E14" s="81"/>
      <c r="F14" s="72"/>
    </row>
    <row r="15" spans="1:6" s="52" customFormat="1" x14ac:dyDescent="0.25">
      <c r="A15" s="83" t="s">
        <v>100</v>
      </c>
      <c r="B15" s="74">
        <f>SUM('[1]10 1 01 20590 '!$M$6079:$M$6438)</f>
        <v>3208752.9000000004</v>
      </c>
      <c r="C15" s="74">
        <f>SUM('[1]10 1 01 20590 '!$G$6079:$G$6438)</f>
        <v>369</v>
      </c>
      <c r="D15" s="74">
        <v>1</v>
      </c>
      <c r="E15" s="81">
        <f t="shared" si="0"/>
        <v>8695.8073170731714</v>
      </c>
      <c r="F15" s="72"/>
    </row>
    <row r="16" spans="1:6" s="52" customFormat="1" ht="12.75" x14ac:dyDescent="0.25">
      <c r="A16" s="80" t="s">
        <v>7</v>
      </c>
      <c r="B16" s="74">
        <f>'[1]10 1 01 20590 '!$J$201</f>
        <v>40554938.43</v>
      </c>
      <c r="C16" s="74">
        <f>'[1]10 1 01 20590 '!$F$201</f>
        <v>3891472.4332458824</v>
      </c>
      <c r="D16" s="74">
        <v>1</v>
      </c>
      <c r="E16" s="81">
        <f>B16/D16/C16</f>
        <v>10.421489327157605</v>
      </c>
      <c r="F16" s="57"/>
    </row>
    <row r="17" spans="1:6" s="52" customFormat="1" ht="12.75" x14ac:dyDescent="0.25">
      <c r="A17" s="80" t="s">
        <v>9</v>
      </c>
      <c r="B17" s="74">
        <f>'[1]10 1 01 20590 '!$J$279</f>
        <v>85047804.400000006</v>
      </c>
      <c r="C17" s="74">
        <f>'[1]10 1 01 20590 '!$F$279</f>
        <v>29800.65</v>
      </c>
      <c r="D17" s="74">
        <v>1</v>
      </c>
      <c r="E17" s="81">
        <f t="shared" si="0"/>
        <v>2853.8909184866775</v>
      </c>
      <c r="F17" s="57"/>
    </row>
    <row r="18" spans="1:6" s="52" customFormat="1" ht="12.75" x14ac:dyDescent="0.25">
      <c r="A18" s="80" t="s">
        <v>12</v>
      </c>
      <c r="B18" s="74">
        <f>'[1]10 1 01 20590 '!$I$358</f>
        <v>11808791.282920802</v>
      </c>
      <c r="C18" s="74">
        <f>'[1]10 1 01 20590 '!$G$358</f>
        <v>227836.99175999995</v>
      </c>
      <c r="D18" s="74">
        <v>1</v>
      </c>
      <c r="E18" s="81">
        <f>B18/D18/C18</f>
        <v>51.83000000000002</v>
      </c>
      <c r="F18" s="57"/>
    </row>
    <row r="19" spans="1:6" s="52" customFormat="1" ht="12.75" x14ac:dyDescent="0.25">
      <c r="A19" s="80" t="s">
        <v>17</v>
      </c>
      <c r="B19" s="74">
        <f>'[1]10 1 01 20590 '!$J$358</f>
        <v>17944705.200138196</v>
      </c>
      <c r="C19" s="103">
        <f>B19/D19/E19</f>
        <v>26.008809369960769</v>
      </c>
      <c r="D19" s="74">
        <v>12</v>
      </c>
      <c r="E19" s="81">
        <v>57495.6</v>
      </c>
      <c r="F19" s="57"/>
    </row>
    <row r="20" spans="1:6" s="52" customFormat="1" ht="12.75" x14ac:dyDescent="0.25">
      <c r="A20" s="80" t="s">
        <v>13</v>
      </c>
      <c r="B20" s="74">
        <f>'[1]10 1 01 20590 '!$N$358</f>
        <v>24940345.223476797</v>
      </c>
      <c r="C20" s="74">
        <f>C18</f>
        <v>227836.99175999995</v>
      </c>
      <c r="D20" s="74">
        <v>1</v>
      </c>
      <c r="E20" s="81">
        <f t="shared" si="0"/>
        <v>109.46574140931681</v>
      </c>
      <c r="F20" s="57"/>
    </row>
    <row r="21" spans="1:6" s="52" customFormat="1" ht="12.75" x14ac:dyDescent="0.25">
      <c r="A21" s="80" t="s">
        <v>21</v>
      </c>
      <c r="B21" s="74">
        <f>SUM('[1]10 1 01 20590 '!$M$362:$M$433)</f>
        <v>3114536.4999999995</v>
      </c>
      <c r="C21" s="74">
        <f>SUM('[1]10 1 01 20590 '!$G$362:$G$433)</f>
        <v>349.68999999999994</v>
      </c>
      <c r="D21" s="74">
        <v>1</v>
      </c>
      <c r="E21" s="81">
        <f>B21/D21/C21</f>
        <v>8906.5643855986727</v>
      </c>
      <c r="F21" s="57"/>
    </row>
    <row r="22" spans="1:6" s="52" customFormat="1" ht="12.75" x14ac:dyDescent="0.25">
      <c r="A22" s="80" t="s">
        <v>22</v>
      </c>
      <c r="B22" s="74">
        <f>SUM('[1]10 1 01 20590 '!$M$434:$M$505)</f>
        <v>1686309.6400000015</v>
      </c>
      <c r="C22" s="74">
        <f>SUM('[1]10 1 01 20590 '!$G$434:$G$505)</f>
        <v>284</v>
      </c>
      <c r="D22" s="74">
        <v>1</v>
      </c>
      <c r="E22" s="81">
        <f t="shared" si="0"/>
        <v>5937.7100000000055</v>
      </c>
      <c r="F22" s="57"/>
    </row>
    <row r="23" spans="1:6" s="52" customFormat="1" ht="12.75" x14ac:dyDescent="0.25">
      <c r="A23" s="80" t="s">
        <v>272</v>
      </c>
      <c r="B23" s="74">
        <f>SUM('[1]10 1 01 20590 '!$M$1174:$M$1389)</f>
        <v>75284671</v>
      </c>
      <c r="C23" s="74">
        <f>SUM('[1]10 1 01 20590 '!$G$1174:$G$1389)</f>
        <v>54199.745000000003</v>
      </c>
      <c r="D23" s="74">
        <v>1</v>
      </c>
      <c r="E23" s="81">
        <f t="shared" si="0"/>
        <v>1389.0226051801535</v>
      </c>
      <c r="F23" s="57"/>
    </row>
    <row r="24" spans="1:6" s="52" customFormat="1" ht="12.75" x14ac:dyDescent="0.25">
      <c r="A24" s="80" t="s">
        <v>269</v>
      </c>
      <c r="B24" s="74">
        <f>SUM('[1]10 1 01 20590 '!$M$2326:$M$2469)</f>
        <v>32257000</v>
      </c>
      <c r="C24" s="74">
        <f>SUM('[1]10 1 01 20590 '!$G$2326:$G$2469)</f>
        <v>7278.5</v>
      </c>
      <c r="D24" s="74">
        <v>1</v>
      </c>
      <c r="E24" s="81">
        <f t="shared" si="0"/>
        <v>4431.8197430789314</v>
      </c>
      <c r="F24" s="57"/>
    </row>
    <row r="25" spans="1:6" s="52" customFormat="1" ht="12.75" x14ac:dyDescent="0.25">
      <c r="A25" s="80" t="s">
        <v>270</v>
      </c>
      <c r="B25" s="74">
        <f>SUM('[1]10 1 01 20590 '!$M$1390:$M$2325)</f>
        <v>321794997.39999998</v>
      </c>
      <c r="C25" s="74">
        <f>SUM('[1]10 1 01 20590 '!$G$1390:$G$2325)</f>
        <v>2277</v>
      </c>
      <c r="D25" s="74">
        <v>1</v>
      </c>
      <c r="E25" s="81">
        <f t="shared" si="0"/>
        <v>141324.10953008343</v>
      </c>
      <c r="F25" s="57"/>
    </row>
    <row r="26" spans="1:6" s="52" customFormat="1" ht="51" x14ac:dyDescent="0.25">
      <c r="A26" s="80" t="s">
        <v>29</v>
      </c>
      <c r="B26" s="74"/>
      <c r="C26" s="74"/>
      <c r="D26" s="74"/>
      <c r="E26" s="81"/>
      <c r="F26" s="57"/>
    </row>
    <row r="27" spans="1:6" s="112" customFormat="1" x14ac:dyDescent="0.25">
      <c r="A27" s="108" t="s">
        <v>298</v>
      </c>
      <c r="B27" s="110">
        <f>SUM('[1]10 1 01 20590 '!$M$813:$M$884)</f>
        <v>820231.18</v>
      </c>
      <c r="C27" s="110">
        <f>SUM('[1]10 1 01 20590 '!$G$813:$G$884)</f>
        <v>125417.61000000002</v>
      </c>
      <c r="D27" s="110">
        <v>12</v>
      </c>
      <c r="E27" s="119">
        <f t="shared" si="0"/>
        <v>0.54500000704313645</v>
      </c>
      <c r="F27" s="111"/>
    </row>
    <row r="28" spans="1:6" s="112" customFormat="1" x14ac:dyDescent="0.25">
      <c r="A28" s="108" t="s">
        <v>299</v>
      </c>
      <c r="B28" s="110">
        <f>SUM('[1]10 1 01 20590 '!$M$885:$M$956)</f>
        <v>6889941.8400000008</v>
      </c>
      <c r="C28" s="110">
        <f>SUM('[1]10 1 01 20590 '!$G$885:$G$956)</f>
        <v>125417.61000000002</v>
      </c>
      <c r="D28" s="110">
        <v>24</v>
      </c>
      <c r="E28" s="119">
        <f t="shared" si="0"/>
        <v>2.2890000056610869</v>
      </c>
      <c r="F28" s="111"/>
    </row>
    <row r="29" spans="1:6" s="112" customFormat="1" x14ac:dyDescent="0.25">
      <c r="A29" s="108" t="s">
        <v>300</v>
      </c>
      <c r="B29" s="110">
        <f>SUM('[1]10 1 01 20590 '!$M$1029:$M$1100)</f>
        <v>17004</v>
      </c>
      <c r="C29" s="110">
        <f>SUM('[1]10 1 01 20590 '!$G$1029:$G$1100)</f>
        <v>31.200000000000021</v>
      </c>
      <c r="D29" s="110">
        <v>1</v>
      </c>
      <c r="E29" s="119">
        <f t="shared" si="0"/>
        <v>544.99999999999966</v>
      </c>
      <c r="F29" s="111"/>
    </row>
    <row r="30" spans="1:6" s="112" customFormat="1" x14ac:dyDescent="0.25">
      <c r="A30" s="109"/>
      <c r="B30" s="110"/>
      <c r="C30" s="110"/>
      <c r="D30" s="110"/>
      <c r="E30" s="119"/>
      <c r="F30" s="111"/>
    </row>
    <row r="31" spans="1:6" s="112" customFormat="1" x14ac:dyDescent="0.25">
      <c r="A31" s="108"/>
      <c r="B31" s="110"/>
      <c r="C31" s="110"/>
      <c r="D31" s="110"/>
      <c r="E31" s="119"/>
      <c r="F31" s="111"/>
    </row>
    <row r="32" spans="1:6" s="52" customFormat="1" ht="30" x14ac:dyDescent="0.25">
      <c r="A32" s="100" t="s">
        <v>286</v>
      </c>
      <c r="B32" s="74">
        <f>'[1]10 1 01 20590 '!$M$595</f>
        <v>351691.19999999972</v>
      </c>
      <c r="C32" s="74">
        <f>'[1]10 1 01 20590 '!$G$595</f>
        <v>70</v>
      </c>
      <c r="D32" s="74">
        <v>12</v>
      </c>
      <c r="E32" s="81">
        <f t="shared" si="0"/>
        <v>418.67999999999967</v>
      </c>
      <c r="F32" s="57"/>
    </row>
    <row r="33" spans="1:7" s="52" customFormat="1" ht="12.75" x14ac:dyDescent="0.25">
      <c r="A33" s="80" t="s">
        <v>271</v>
      </c>
      <c r="B33" s="74">
        <f>'[1]10 1 01 20590 '!$M$668</f>
        <v>120336</v>
      </c>
      <c r="C33" s="74">
        <f>'[1]10 1 01 20590 '!$G$668</f>
        <v>4</v>
      </c>
      <c r="D33" s="74">
        <v>12</v>
      </c>
      <c r="E33" s="81">
        <f t="shared" si="0"/>
        <v>2507</v>
      </c>
      <c r="F33" s="57"/>
    </row>
    <row r="34" spans="1:7" s="52" customFormat="1" ht="12.75" x14ac:dyDescent="0.25">
      <c r="A34" s="80" t="s">
        <v>24</v>
      </c>
      <c r="B34" s="74">
        <f>SUM('[1]10 1 01 20590 '!$M$669:$M$740)</f>
        <v>1738890.0800000008</v>
      </c>
      <c r="C34" s="74">
        <f>SUM('[1]10 1 01 20590 '!$G$669:$G$740)</f>
        <v>125417.61000000002</v>
      </c>
      <c r="D34" s="74">
        <v>12</v>
      </c>
      <c r="E34" s="81">
        <f t="shared" si="0"/>
        <v>1.1554000005793981</v>
      </c>
      <c r="F34" s="57"/>
    </row>
    <row r="35" spans="1:7" s="52" customFormat="1" ht="12.75" x14ac:dyDescent="0.25">
      <c r="A35" s="80" t="s">
        <v>77</v>
      </c>
      <c r="B35" s="74">
        <f>SUM('[1]10 1 01 20590 '!$M$741:$M$812)</f>
        <v>2296647.3200000012</v>
      </c>
      <c r="C35" s="74">
        <f>SUM('[1]10 1 01 20590 '!$G$741:$G$812)</f>
        <v>125417.61000000002</v>
      </c>
      <c r="D35" s="74">
        <v>12</v>
      </c>
      <c r="E35" s="81">
        <f t="shared" si="0"/>
        <v>1.5260000303519317</v>
      </c>
      <c r="F35" s="57"/>
    </row>
    <row r="36" spans="1:7" s="52" customFormat="1" ht="12.75" x14ac:dyDescent="0.25">
      <c r="A36" s="80" t="s">
        <v>276</v>
      </c>
      <c r="B36" s="74">
        <f>SUM('[1]10 1 01 20590 '!$M$957:$M$1028)</f>
        <v>92538.5</v>
      </c>
      <c r="C36" s="74">
        <f>SUM('[1]10 1 01 20590 '!$G$957:$G$1028)</f>
        <v>31.200000000000021</v>
      </c>
      <c r="D36" s="74">
        <v>1</v>
      </c>
      <c r="E36" s="81">
        <f t="shared" si="0"/>
        <v>2965.9775641025622</v>
      </c>
      <c r="F36" s="57"/>
    </row>
    <row r="37" spans="1:7" s="52" customFormat="1" ht="12.75" x14ac:dyDescent="0.25">
      <c r="A37" s="80" t="s">
        <v>268</v>
      </c>
      <c r="B37" s="74">
        <f>SUM('[1]10 1 01 20590 '!$K$1101:$K$1172)</f>
        <v>17121667.68</v>
      </c>
      <c r="C37" s="74">
        <f>SUM('[1]10 1 01 20590 '!$G$1101:$G$1172)</f>
        <v>20138.400000000001</v>
      </c>
      <c r="D37" s="74">
        <v>12</v>
      </c>
      <c r="E37" s="81">
        <f>B37/D37/C37</f>
        <v>70.849999999999994</v>
      </c>
      <c r="F37" s="57"/>
    </row>
    <row r="38" spans="1:7" s="52" customFormat="1" ht="30" x14ac:dyDescent="0.25">
      <c r="A38" s="87" t="s">
        <v>301</v>
      </c>
      <c r="B38" s="74">
        <f>SUM('[1]10 1 01 20590 '!$M$2615:$M$2686)</f>
        <v>524014.23</v>
      </c>
      <c r="C38" s="74">
        <f>SUM('[1]10 1 01 20590 '!$G$2615:$G$2686)</f>
        <v>7617.8300000000008</v>
      </c>
      <c r="D38" s="74">
        <v>1</v>
      </c>
      <c r="E38" s="81">
        <f t="shared" si="0"/>
        <v>68.787860847511681</v>
      </c>
      <c r="F38" s="57"/>
    </row>
    <row r="39" spans="1:7" s="112" customFormat="1" ht="47.25" x14ac:dyDescent="0.25">
      <c r="A39" s="118" t="s">
        <v>302</v>
      </c>
      <c r="B39" s="110">
        <f>SUM('[1]10 1 01 20590 '!$M$3191:$M$3262)</f>
        <v>176580</v>
      </c>
      <c r="C39" s="110">
        <f>SUM('[1]10 1 01 20590 '!$G$3191:$G$3262)</f>
        <v>27</v>
      </c>
      <c r="D39" s="110">
        <v>1</v>
      </c>
      <c r="E39" s="119">
        <f t="shared" si="0"/>
        <v>6540</v>
      </c>
      <c r="F39" s="111"/>
      <c r="G39" s="102" t="s">
        <v>27</v>
      </c>
    </row>
    <row r="40" spans="1:7" s="52" customFormat="1" ht="30" x14ac:dyDescent="0.25">
      <c r="A40" s="86" t="s">
        <v>30</v>
      </c>
      <c r="B40" s="74">
        <f>SUM('[1]10 1 01 20590 '!$M$2471:$M$2542)</f>
        <v>1996444</v>
      </c>
      <c r="C40" s="74">
        <f>SUM('[1]10 1 01 20590 '!$G$2471:$G$2542)</f>
        <v>72</v>
      </c>
      <c r="D40" s="74">
        <v>4</v>
      </c>
      <c r="E40" s="81">
        <f>B40/D40/C40</f>
        <v>6932.0972222222226</v>
      </c>
      <c r="F40" s="57"/>
    </row>
    <row r="41" spans="1:7" s="52" customFormat="1" ht="45" x14ac:dyDescent="0.25">
      <c r="A41" s="86" t="s">
        <v>86</v>
      </c>
      <c r="B41" s="74">
        <f>SUM('[1]10 1 01 20590 '!$M$2543:$M$2614)</f>
        <v>4875308.3999999994</v>
      </c>
      <c r="C41" s="74">
        <f>SUM('[1]10 1 01 20590 '!$G$2543:$G$2614)</f>
        <v>71</v>
      </c>
      <c r="D41" s="74">
        <v>12</v>
      </c>
      <c r="E41" s="81">
        <f t="shared" si="0"/>
        <v>5722.192957746478</v>
      </c>
      <c r="F41" s="57"/>
    </row>
    <row r="42" spans="1:7" s="52" customFormat="1" ht="30" x14ac:dyDescent="0.25">
      <c r="A42" s="118" t="s">
        <v>303</v>
      </c>
      <c r="B42" s="74">
        <f>SUM('[1]10 1 01 20590 '!$M$3335:$M$3406)</f>
        <v>272941.01</v>
      </c>
      <c r="C42" s="74">
        <f>SUM('[1]10 1 01 20590 '!$G$3335:$G$3406)</f>
        <v>4</v>
      </c>
      <c r="D42" s="74">
        <v>1</v>
      </c>
      <c r="E42" s="81">
        <f t="shared" si="0"/>
        <v>68235.252500000002</v>
      </c>
      <c r="F42" s="57"/>
      <c r="G42" s="86" t="s">
        <v>107</v>
      </c>
    </row>
    <row r="43" spans="1:7" s="52" customFormat="1" x14ac:dyDescent="0.25">
      <c r="A43" s="86" t="s">
        <v>108</v>
      </c>
      <c r="B43" s="74">
        <f>'[1]10 1 01 20590 '!$M$3769</f>
        <v>33354</v>
      </c>
      <c r="C43" s="74">
        <f>'[1]10 1 01 20590 '!$G$3769</f>
        <v>1</v>
      </c>
      <c r="D43" s="74">
        <v>12</v>
      </c>
      <c r="E43" s="81">
        <f t="shared" si="0"/>
        <v>2779.5</v>
      </c>
      <c r="F43" s="57"/>
    </row>
    <row r="44" spans="1:7" s="52" customFormat="1" ht="15.75" x14ac:dyDescent="0.25">
      <c r="A44" s="118" t="s">
        <v>304</v>
      </c>
      <c r="B44" s="74">
        <f>SUM('[1]10 1 01 20590 '!$M$3407:$M$3478)</f>
        <v>61912</v>
      </c>
      <c r="C44" s="74">
        <f>SUM('[1]10 1 01 20590 '!$G$3407:$G$3478)</f>
        <v>71</v>
      </c>
      <c r="D44" s="74">
        <v>1</v>
      </c>
      <c r="E44" s="81">
        <f t="shared" si="0"/>
        <v>872</v>
      </c>
      <c r="F44" s="57"/>
      <c r="G44" s="86" t="s">
        <v>277</v>
      </c>
    </row>
    <row r="45" spans="1:7" s="52" customFormat="1" ht="30" x14ac:dyDescent="0.25">
      <c r="A45" s="86" t="s">
        <v>31</v>
      </c>
      <c r="B45" s="74">
        <f>SUM('[1]10 1 01 20590 '!$M$2903:$M$2974)</f>
        <v>414614.2</v>
      </c>
      <c r="C45" s="74">
        <f>SUM('[1]10 1 01 20590 '!$G$2903:$G$2974)</f>
        <v>44</v>
      </c>
      <c r="D45" s="74">
        <v>2</v>
      </c>
      <c r="E45" s="81">
        <f t="shared" si="0"/>
        <v>4711.5250000000005</v>
      </c>
      <c r="F45" s="57"/>
    </row>
    <row r="46" spans="1:7" s="52" customFormat="1" ht="30" x14ac:dyDescent="0.25">
      <c r="A46" s="86" t="s">
        <v>109</v>
      </c>
      <c r="B46" s="74">
        <f>'[1]10 1 01 20590 '!$M$3767</f>
        <v>17931.439999999999</v>
      </c>
      <c r="C46" s="74">
        <f>'[1]10 1 01 20590 '!$G$3767</f>
        <v>1</v>
      </c>
      <c r="D46" s="74">
        <v>2</v>
      </c>
      <c r="E46" s="81">
        <f t="shared" si="0"/>
        <v>8965.7199999999993</v>
      </c>
      <c r="F46" s="57"/>
    </row>
    <row r="47" spans="1:7" s="52" customFormat="1" ht="30" x14ac:dyDescent="0.25">
      <c r="A47" s="87" t="s">
        <v>110</v>
      </c>
      <c r="B47" s="74">
        <f>SUM('[1]10 1 01 20590 '!$M$3263:$M$3334)</f>
        <v>381630.80000000005</v>
      </c>
      <c r="C47" s="74">
        <f>SUM('[1]10 1 01 20590 '!$G$3263:$G$3334)</f>
        <v>31</v>
      </c>
      <c r="D47" s="74">
        <v>1</v>
      </c>
      <c r="E47" s="81">
        <f t="shared" si="0"/>
        <v>12310.670967741937</v>
      </c>
      <c r="F47" s="57"/>
    </row>
    <row r="48" spans="1:7" s="52" customFormat="1" x14ac:dyDescent="0.25">
      <c r="A48" s="86" t="s">
        <v>111</v>
      </c>
      <c r="B48" s="74">
        <f>SUM('[1]10 1 01 20590 '!$M$3047:$M$3118)</f>
        <v>10562100</v>
      </c>
      <c r="C48" s="74">
        <f>SUM('[1]10 1 01 20590 '!$G$3047:$G$3118)</f>
        <v>646</v>
      </c>
      <c r="D48" s="74">
        <v>1</v>
      </c>
      <c r="E48" s="81">
        <f t="shared" si="0"/>
        <v>16350</v>
      </c>
      <c r="F48" s="57"/>
    </row>
    <row r="49" spans="1:7" s="52" customFormat="1" x14ac:dyDescent="0.25">
      <c r="A49" s="86" t="s">
        <v>112</v>
      </c>
      <c r="B49" s="74">
        <f>SUM('[1]10 1 01 20590 '!$M$2975:$M$3046)</f>
        <v>795700</v>
      </c>
      <c r="C49" s="74">
        <f>SUM('[1]10 1 01 20590 '!$G$2975:$G$3046)</f>
        <v>73</v>
      </c>
      <c r="D49" s="74">
        <v>2</v>
      </c>
      <c r="E49" s="81">
        <f t="shared" si="0"/>
        <v>5450</v>
      </c>
      <c r="F49" s="57"/>
    </row>
    <row r="50" spans="1:7" s="52" customFormat="1" x14ac:dyDescent="0.25">
      <c r="A50" s="86" t="s">
        <v>32</v>
      </c>
      <c r="B50" s="74">
        <f>SUM('[1]10 1 01 20590 '!$M$3119:$M$3190)</f>
        <v>817500</v>
      </c>
      <c r="C50" s="74">
        <f>SUM('[1]10 1 01 20590 '!$G$3119:$G$3190)</f>
        <v>71</v>
      </c>
      <c r="D50" s="74">
        <v>1</v>
      </c>
      <c r="E50" s="81">
        <f t="shared" si="0"/>
        <v>11514.084507042253</v>
      </c>
      <c r="F50" s="57"/>
    </row>
    <row r="51" spans="1:7" s="52" customFormat="1" x14ac:dyDescent="0.25">
      <c r="A51" s="86" t="s">
        <v>113</v>
      </c>
      <c r="B51" s="74">
        <f>SUM('[1]10 1 01 20590 '!$M$2759:$M$2830)</f>
        <v>1207593.9100000004</v>
      </c>
      <c r="C51" s="74">
        <f>SUM('[1]10 1 01 20590 '!$G$2759:$G$2830)</f>
        <v>35</v>
      </c>
      <c r="D51" s="74">
        <v>12</v>
      </c>
      <c r="E51" s="81">
        <f t="shared" si="0"/>
        <v>2875.2235952380961</v>
      </c>
      <c r="F51" s="57"/>
    </row>
    <row r="52" spans="1:7" s="52" customFormat="1" x14ac:dyDescent="0.25">
      <c r="A52" s="83" t="s">
        <v>25</v>
      </c>
      <c r="B52" s="74">
        <f>SUM('[1]10 1 01 20590 '!$M$2687:$M$2758)</f>
        <v>335720</v>
      </c>
      <c r="C52" s="74">
        <f>SUM('[1]10 1 01 20590 '!$G$2687:$G$2758)</f>
        <v>770</v>
      </c>
      <c r="D52" s="74">
        <v>1</v>
      </c>
      <c r="E52" s="81">
        <f t="shared" si="0"/>
        <v>436</v>
      </c>
      <c r="F52" s="57"/>
    </row>
    <row r="53" spans="1:7" s="52" customFormat="1" x14ac:dyDescent="0.25">
      <c r="A53" s="86" t="s">
        <v>80</v>
      </c>
      <c r="B53" s="74">
        <f>SUM('[1]10 1 01 20590 '!$M$3695:$M$3766)</f>
        <v>348255</v>
      </c>
      <c r="C53" s="74">
        <f>SUM('[1]10 1 01 20590 '!$G$3695:$G$3766)</f>
        <v>71</v>
      </c>
      <c r="D53" s="74">
        <v>1</v>
      </c>
      <c r="E53" s="81">
        <f t="shared" si="0"/>
        <v>4905</v>
      </c>
      <c r="F53" s="57"/>
    </row>
    <row r="54" spans="1:7" s="52" customFormat="1" ht="31.5" x14ac:dyDescent="0.25">
      <c r="A54" s="118" t="s">
        <v>305</v>
      </c>
      <c r="B54" s="74">
        <f>SUM('[1]10 1 01 20590 '!$M$3479:$M$3550)</f>
        <v>386950</v>
      </c>
      <c r="C54" s="74">
        <f>SUM('[1]10 1 01 20590 '!$G$3479:$G$3550)</f>
        <v>71</v>
      </c>
      <c r="D54" s="74">
        <v>2</v>
      </c>
      <c r="E54" s="81">
        <f t="shared" si="0"/>
        <v>2725</v>
      </c>
      <c r="F54" s="57"/>
      <c r="G54" s="86" t="s">
        <v>278</v>
      </c>
    </row>
    <row r="55" spans="1:7" s="52" customFormat="1" ht="31.5" x14ac:dyDescent="0.25">
      <c r="A55" s="118" t="s">
        <v>306</v>
      </c>
      <c r="B55" s="74">
        <f>SUM('[1]10 1 01 20590 '!$M$3551:$M$3622)</f>
        <v>433384</v>
      </c>
      <c r="C55" s="74">
        <f>SUM('[1]10 1 01 20590 '!$G$3551:$G$3622)</f>
        <v>71</v>
      </c>
      <c r="D55" s="74">
        <v>1</v>
      </c>
      <c r="E55" s="81">
        <f t="shared" si="0"/>
        <v>6104</v>
      </c>
      <c r="F55" s="57"/>
      <c r="G55" s="86" t="s">
        <v>279</v>
      </c>
    </row>
    <row r="56" spans="1:7" s="53" customFormat="1" ht="15.75" x14ac:dyDescent="0.25">
      <c r="A56" s="118" t="s">
        <v>307</v>
      </c>
      <c r="B56" s="74">
        <f>SUM('[1]10 1 01 20590 '!$M$3623:$M$3694)</f>
        <v>781639</v>
      </c>
      <c r="C56" s="74">
        <f>SUM('[1]10 1 01 20590 '!$G$3623:$G$3694)</f>
        <v>71</v>
      </c>
      <c r="D56" s="74">
        <v>1</v>
      </c>
      <c r="E56" s="81">
        <f>B56/D56/C56</f>
        <v>11009</v>
      </c>
      <c r="F56" s="68"/>
      <c r="G56" s="107" t="s">
        <v>114</v>
      </c>
    </row>
    <row r="57" spans="1:7" s="52" customFormat="1" ht="30" x14ac:dyDescent="0.25">
      <c r="A57" s="86" t="s">
        <v>33</v>
      </c>
      <c r="B57" s="74">
        <f>SUM('[1]10 1 01 20590 '!$M$2831:$M$2902)</f>
        <v>1874400</v>
      </c>
      <c r="C57" s="74">
        <f>SUM('[1]10 1 01 20590 '!$G$2831:$G$2902)</f>
        <v>71</v>
      </c>
      <c r="D57" s="74">
        <v>12</v>
      </c>
      <c r="E57" s="81">
        <f>B57/D57/C57</f>
        <v>2200</v>
      </c>
      <c r="F57" s="57"/>
    </row>
    <row r="58" spans="1:7" s="53" customFormat="1" x14ac:dyDescent="0.25">
      <c r="A58" s="83" t="s">
        <v>115</v>
      </c>
      <c r="B58" s="74">
        <f>'[1]10 1 01 20590 '!$M$3843</f>
        <v>4025700</v>
      </c>
      <c r="C58" s="74">
        <f>'[1]10 1 01 20590 '!$G$3843</f>
        <v>71</v>
      </c>
      <c r="D58" s="74">
        <v>1</v>
      </c>
      <c r="E58" s="81">
        <f>B58/D58/C58</f>
        <v>56700</v>
      </c>
      <c r="F58" s="68"/>
    </row>
    <row r="59" spans="1:7" s="53" customFormat="1" ht="31.5" x14ac:dyDescent="0.25">
      <c r="A59" s="118" t="s">
        <v>308</v>
      </c>
      <c r="B59" s="74">
        <f>'[1]10 1 01 20590 '!$M$3768</f>
        <v>32700</v>
      </c>
      <c r="C59" s="74">
        <v>1</v>
      </c>
      <c r="D59" s="74">
        <v>1</v>
      </c>
      <c r="E59" s="81">
        <f>B59/D59/C59</f>
        <v>32700</v>
      </c>
      <c r="F59" s="68"/>
    </row>
    <row r="60" spans="1:7" s="53" customFormat="1" x14ac:dyDescent="0.25">
      <c r="A60" s="95" t="s">
        <v>273</v>
      </c>
      <c r="B60" s="74"/>
      <c r="C60" s="74"/>
      <c r="D60" s="74"/>
      <c r="E60" s="81"/>
      <c r="F60" s="68"/>
    </row>
    <row r="61" spans="1:7" s="53" customFormat="1" x14ac:dyDescent="0.25">
      <c r="A61" s="95" t="s">
        <v>125</v>
      </c>
      <c r="B61" s="74"/>
      <c r="C61" s="74"/>
      <c r="D61" s="74"/>
      <c r="E61" s="81"/>
      <c r="F61" s="68"/>
    </row>
    <row r="62" spans="1:7" s="52" customFormat="1" x14ac:dyDescent="0.25">
      <c r="A62" s="86" t="s">
        <v>34</v>
      </c>
      <c r="B62" s="74">
        <f>SUM('[1]10 1 01 20590 '!$M$3844:$M$3915)</f>
        <v>3999824.760000003</v>
      </c>
      <c r="C62" s="74">
        <f>SUM('[1]10 1 01 20590 '!$G$3844:$G$3915)</f>
        <v>71</v>
      </c>
      <c r="D62" s="74">
        <v>12</v>
      </c>
      <c r="E62" s="81">
        <f t="shared" si="0"/>
        <v>4694.6300000000037</v>
      </c>
      <c r="F62" s="57"/>
    </row>
    <row r="63" spans="1:7" s="52" customFormat="1" x14ac:dyDescent="0.25">
      <c r="A63" s="86" t="s">
        <v>117</v>
      </c>
      <c r="B63" s="74">
        <f>SUM('[1]10 1 01 20590 '!$M$3916:$M$3987)</f>
        <v>4610264</v>
      </c>
      <c r="C63" s="74">
        <f>SUM('[1]10 1 01 20590 '!$G$3916:$G$3987)</f>
        <v>2488</v>
      </c>
      <c r="D63" s="74">
        <v>1</v>
      </c>
      <c r="E63" s="81">
        <f t="shared" si="0"/>
        <v>1853</v>
      </c>
      <c r="F63" s="57"/>
    </row>
    <row r="64" spans="1:7" s="52" customFormat="1" x14ac:dyDescent="0.25">
      <c r="A64" s="86" t="s">
        <v>39</v>
      </c>
      <c r="B64" s="74">
        <f>SUM('[1]10 1 01 20590 '!$M$3988:$M$4059)</f>
        <v>542035.19999999925</v>
      </c>
      <c r="C64" s="74">
        <f>SUM('[1]10 1 01 20590 '!$G$3988:$G$4059)</f>
        <v>70</v>
      </c>
      <c r="D64" s="74">
        <v>1</v>
      </c>
      <c r="E64" s="81">
        <f t="shared" si="0"/>
        <v>7743.3599999999897</v>
      </c>
      <c r="F64" s="57"/>
    </row>
    <row r="65" spans="1:7" s="52" customFormat="1" x14ac:dyDescent="0.25">
      <c r="A65" s="87" t="s">
        <v>37</v>
      </c>
      <c r="B65" s="74">
        <f>SUM('[1]10 1 01 20590 '!$M$4060:$M$4131)</f>
        <v>457800</v>
      </c>
      <c r="C65" s="74">
        <f>SUM('[1]10 1 01 20590 '!$G$4060:$G$4131)</f>
        <v>70</v>
      </c>
      <c r="D65" s="74">
        <v>1</v>
      </c>
      <c r="E65" s="81">
        <f t="shared" si="0"/>
        <v>6540</v>
      </c>
      <c r="F65" s="57"/>
    </row>
    <row r="66" spans="1:7" s="52" customFormat="1" x14ac:dyDescent="0.25">
      <c r="A66" s="86" t="s">
        <v>38</v>
      </c>
      <c r="B66" s="74">
        <f>SUM('[1]10 1 01 20590 '!$M$4564:$M$4635)</f>
        <v>398940</v>
      </c>
      <c r="C66" s="74">
        <f>SUM('[1]10 1 01 20590 '!$G$4564:$G$4635)</f>
        <v>366</v>
      </c>
      <c r="D66" s="74">
        <v>1</v>
      </c>
      <c r="E66" s="81">
        <f t="shared" si="0"/>
        <v>1090</v>
      </c>
      <c r="F66" s="57"/>
    </row>
    <row r="67" spans="1:7" s="52" customFormat="1" x14ac:dyDescent="0.25">
      <c r="A67" s="86" t="s">
        <v>118</v>
      </c>
      <c r="B67" s="74">
        <f>SUM('[1]10 1 01 20590 '!$M$4276:$M$4347)</f>
        <v>1220364</v>
      </c>
      <c r="C67" s="74">
        <f>SUM('[1]10 1 01 20590 '!$G$4276:$G$4347)</f>
        <v>2488</v>
      </c>
      <c r="D67" s="74">
        <v>1</v>
      </c>
      <c r="E67" s="81">
        <f t="shared" si="0"/>
        <v>490.5</v>
      </c>
      <c r="F67" s="57"/>
    </row>
    <row r="68" spans="1:7" s="52" customFormat="1" ht="30" x14ac:dyDescent="0.25">
      <c r="A68" s="87" t="s">
        <v>35</v>
      </c>
      <c r="B68" s="74">
        <f>SUM('[1]10 1 01 20590 '!$M$4348:$M$4419)</f>
        <v>138866</v>
      </c>
      <c r="C68" s="74">
        <f>SUM('[1]10 1 01 20590 '!$G$4348:$G$4419)</f>
        <v>182</v>
      </c>
      <c r="D68" s="74">
        <v>1</v>
      </c>
      <c r="E68" s="81">
        <f t="shared" si="0"/>
        <v>763</v>
      </c>
      <c r="F68" s="57"/>
    </row>
    <row r="69" spans="1:7" s="52" customFormat="1" x14ac:dyDescent="0.25">
      <c r="A69" s="86" t="s">
        <v>36</v>
      </c>
      <c r="B69" s="74">
        <f>SUM('[1]10 1 01 20590 '!$M$4420:$M$4491)</f>
        <v>250155</v>
      </c>
      <c r="C69" s="74">
        <f>SUM('[1]10 1 01 20590 '!$G$4420:$G$4491)</f>
        <v>153</v>
      </c>
      <c r="D69" s="74">
        <v>1</v>
      </c>
      <c r="E69" s="81">
        <f t="shared" si="0"/>
        <v>1635</v>
      </c>
      <c r="F69" s="57"/>
    </row>
    <row r="70" spans="1:7" x14ac:dyDescent="0.25">
      <c r="A70" s="86" t="s">
        <v>119</v>
      </c>
      <c r="B70" s="74">
        <f>SUM('[1]10 1 01 20590 '!$M$4492:$M$4563)</f>
        <v>401120</v>
      </c>
      <c r="C70" s="74">
        <f>SUM('[1]10 1 01 20590 '!$G$4492:$G$4563)</f>
        <v>115</v>
      </c>
      <c r="D70" s="74">
        <v>1</v>
      </c>
      <c r="E70" s="81">
        <f t="shared" si="0"/>
        <v>3488</v>
      </c>
    </row>
    <row r="71" spans="1:7" ht="31.5" x14ac:dyDescent="0.25">
      <c r="A71" s="118" t="s">
        <v>309</v>
      </c>
      <c r="B71" s="74">
        <f>SUM('[1]10 1 01 20590 '!$M$4636:$M$4707)</f>
        <v>1355960</v>
      </c>
      <c r="C71" s="74">
        <f>SUM('[1]10 1 01 20590 '!$G$4636:$G$4707)</f>
        <v>2488</v>
      </c>
      <c r="D71" s="74">
        <v>1</v>
      </c>
      <c r="E71" s="81">
        <f t="shared" si="0"/>
        <v>545</v>
      </c>
      <c r="G71" s="86" t="s">
        <v>120</v>
      </c>
    </row>
    <row r="72" spans="1:7" x14ac:dyDescent="0.25">
      <c r="A72" s="83" t="s">
        <v>104</v>
      </c>
      <c r="B72" s="74"/>
      <c r="C72" s="74"/>
      <c r="D72" s="74"/>
      <c r="E72" s="81"/>
    </row>
    <row r="73" spans="1:7" x14ac:dyDescent="0.25">
      <c r="A73" s="83" t="s">
        <v>284</v>
      </c>
      <c r="B73" s="74">
        <f>SUM('[1]10 1 01 20590 '!$M$4708:$M$4779)</f>
        <v>1680000</v>
      </c>
      <c r="C73" s="74">
        <f>SUM('[1]10 1 01 20590 '!$G$4708:$G$4779)</f>
        <v>70</v>
      </c>
      <c r="D73" s="74">
        <v>1</v>
      </c>
      <c r="E73" s="81">
        <f t="shared" ref="E73:E87" si="1">B73/D73/C73</f>
        <v>24000</v>
      </c>
    </row>
    <row r="74" spans="1:7" x14ac:dyDescent="0.25">
      <c r="A74" s="95" t="s">
        <v>287</v>
      </c>
      <c r="B74" s="74">
        <f>SUM('[1]10 1 01 20590 '!$M$4204:$M$4275)</f>
        <v>4568080.9999999944</v>
      </c>
      <c r="C74" s="74">
        <f>SUM('[1]10 1 01 20590 '!$G$4204:$G$4275)</f>
        <v>70</v>
      </c>
      <c r="D74" s="74">
        <v>1</v>
      </c>
      <c r="E74" s="81">
        <f t="shared" si="1"/>
        <v>65258.299999999923</v>
      </c>
    </row>
    <row r="75" spans="1:7" x14ac:dyDescent="0.25">
      <c r="A75" s="86" t="s">
        <v>121</v>
      </c>
      <c r="B75" s="74">
        <f>SUM('[1]10 1 01 20590 '!$M$4132:$M$4203)</f>
        <v>396760</v>
      </c>
      <c r="C75" s="74">
        <f>SUM('[1]10 1 01 20590 '!$G$4132:$G$4203)</f>
        <v>70</v>
      </c>
      <c r="D75" s="74">
        <v>1</v>
      </c>
      <c r="E75" s="81">
        <f t="shared" si="1"/>
        <v>5668</v>
      </c>
    </row>
    <row r="76" spans="1:7" x14ac:dyDescent="0.25">
      <c r="A76" s="88" t="s">
        <v>264</v>
      </c>
      <c r="B76" s="74"/>
      <c r="C76" s="74"/>
      <c r="D76" s="74"/>
      <c r="E76" s="81"/>
    </row>
    <row r="77" spans="1:7" ht="25.5" x14ac:dyDescent="0.25">
      <c r="A77" s="88" t="s">
        <v>18</v>
      </c>
      <c r="B77" s="74"/>
      <c r="C77" s="74"/>
      <c r="D77" s="74"/>
      <c r="E77" s="81"/>
    </row>
    <row r="78" spans="1:7" x14ac:dyDescent="0.25">
      <c r="A78" s="88" t="s">
        <v>293</v>
      </c>
      <c r="B78" s="74">
        <f>SUM('[1]10 1 01 20590 '!$M$5429:$M$5500)</f>
        <v>2726744</v>
      </c>
      <c r="C78" s="74">
        <f>SUM('[1]10 1 01 20590 '!$G$5429:$G$5500)</f>
        <v>106</v>
      </c>
      <c r="D78" s="74">
        <v>1</v>
      </c>
      <c r="E78" s="81">
        <f t="shared" si="1"/>
        <v>25724</v>
      </c>
    </row>
    <row r="79" spans="1:7" x14ac:dyDescent="0.25">
      <c r="A79" s="105" t="s">
        <v>124</v>
      </c>
      <c r="B79" s="74">
        <f>SUM('[1]10 1 01 20590 '!$M$5501:$M$5572)</f>
        <v>771720</v>
      </c>
      <c r="C79" s="74">
        <f>SUM('[1]10 1 01 20590 '!$G$5501:$G$5572)</f>
        <v>354</v>
      </c>
      <c r="D79" s="74">
        <v>1</v>
      </c>
      <c r="E79" s="81">
        <f t="shared" si="1"/>
        <v>2180</v>
      </c>
    </row>
    <row r="80" spans="1:7" x14ac:dyDescent="0.25">
      <c r="A80" s="104" t="s">
        <v>40</v>
      </c>
      <c r="B80" s="74">
        <f>SUM('[1]10 1 01 20590 '!$M$6007:$M$6078)</f>
        <v>201214</v>
      </c>
      <c r="C80" s="74">
        <f>SUM('[1]10 1 01 20590 '!$G$6007:$G$6078)</f>
        <v>284</v>
      </c>
      <c r="D80" s="74">
        <v>1</v>
      </c>
      <c r="E80" s="81">
        <f t="shared" si="1"/>
        <v>708.5</v>
      </c>
    </row>
    <row r="81" spans="1:9" x14ac:dyDescent="0.25">
      <c r="A81" s="104" t="s">
        <v>123</v>
      </c>
      <c r="B81" s="74"/>
      <c r="C81" s="74"/>
      <c r="D81" s="74"/>
      <c r="E81" s="81"/>
    </row>
    <row r="82" spans="1:9" x14ac:dyDescent="0.25">
      <c r="A82" s="104" t="s">
        <v>275</v>
      </c>
      <c r="B82" s="63">
        <f>'[1]10 1 01 20590 '!$K$512</f>
        <v>9602235</v>
      </c>
      <c r="C82" s="64"/>
      <c r="D82" s="64"/>
      <c r="E82" s="81"/>
    </row>
    <row r="83" spans="1:9" x14ac:dyDescent="0.25">
      <c r="A83" s="104" t="s">
        <v>288</v>
      </c>
      <c r="B83" s="63">
        <f>SUM('[1]10 1 01 20590 '!$M$4997:$M$5140)</f>
        <v>7885332.5</v>
      </c>
      <c r="C83" s="64">
        <f>SUM('[1]10 1 01 20590 '!$G$4997:$G$5140)</f>
        <v>118</v>
      </c>
      <c r="D83" s="64">
        <v>1</v>
      </c>
      <c r="E83" s="81">
        <f t="shared" si="1"/>
        <v>66824.851694915254</v>
      </c>
    </row>
    <row r="84" spans="1:9" x14ac:dyDescent="0.25">
      <c r="A84" s="104" t="s">
        <v>289</v>
      </c>
      <c r="B84" s="63">
        <f>SUM('[1]10 1 01 20590 '!$M$5141:$M$5212)</f>
        <v>1775078.0799999991</v>
      </c>
      <c r="C84" s="64">
        <f>SUM('[1]10 1 01 20590 '!$G$5141:$G$5212)</f>
        <v>32</v>
      </c>
      <c r="D84" s="64">
        <v>1</v>
      </c>
      <c r="E84" s="81">
        <f t="shared" si="1"/>
        <v>55471.189999999973</v>
      </c>
    </row>
    <row r="85" spans="1:9" x14ac:dyDescent="0.25">
      <c r="A85" s="104" t="s">
        <v>290</v>
      </c>
      <c r="B85" s="63">
        <f>SUM('[1]10 1 01 20590 '!$M$5213:$M$5284)</f>
        <v>1307141.0800000003</v>
      </c>
      <c r="C85" s="64">
        <f>SUM('[1]10 1 01 20590 '!$G$5213:$G$5284)</f>
        <v>28</v>
      </c>
      <c r="D85" s="64">
        <v>1</v>
      </c>
      <c r="E85" s="81">
        <f t="shared" si="1"/>
        <v>46683.610000000008</v>
      </c>
    </row>
    <row r="86" spans="1:9" x14ac:dyDescent="0.25">
      <c r="A86" s="104" t="s">
        <v>291</v>
      </c>
      <c r="B86" s="63">
        <f>SUM('[1]10 1 01 20590 '!$M$5285:$M$5356)</f>
        <v>502500.90000000014</v>
      </c>
      <c r="C86" s="64">
        <f>SUM('[1]10 1 01 20590 '!$G$5285:$G$5356)</f>
        <v>30</v>
      </c>
      <c r="D86" s="64">
        <v>1</v>
      </c>
      <c r="E86" s="81">
        <f t="shared" si="1"/>
        <v>16750.030000000006</v>
      </c>
    </row>
    <row r="87" spans="1:9" x14ac:dyDescent="0.25">
      <c r="A87" s="104" t="s">
        <v>292</v>
      </c>
      <c r="B87" s="63">
        <f>SUM('[1]10 1 01 20590 '!$M$5357:$M$5428)</f>
        <v>1425512.9000000001</v>
      </c>
      <c r="C87" s="64">
        <f>SUM('[1]10 1 01 20590 '!$G$5357:$G$5428)</f>
        <v>119</v>
      </c>
      <c r="D87" s="64">
        <v>1</v>
      </c>
      <c r="E87" s="81">
        <f t="shared" si="1"/>
        <v>11979.1</v>
      </c>
    </row>
    <row r="88" spans="1:9" s="54" customFormat="1" x14ac:dyDescent="0.25">
      <c r="A88" s="65" t="s">
        <v>260</v>
      </c>
      <c r="B88" s="66">
        <f>SUM(B4:B87)</f>
        <v>1287424399.9365361</v>
      </c>
      <c r="C88" s="67"/>
      <c r="D88" s="67"/>
      <c r="E88" s="62"/>
      <c r="F88" s="68"/>
      <c r="G88" s="53"/>
      <c r="H88" s="53"/>
      <c r="I88" s="53"/>
    </row>
    <row r="90" spans="1:9" x14ac:dyDescent="0.25">
      <c r="B90" s="71">
        <f>'[1]10 1 01 20590 '!$K$6519+'[1]10 1 01 20590 '!$T$6519</f>
        <v>1287424399.9399998</v>
      </c>
      <c r="C90" s="72"/>
    </row>
    <row r="91" spans="1:9" x14ac:dyDescent="0.25">
      <c r="B91" s="71">
        <f>B88-B90</f>
        <v>-3.4637451171875E-3</v>
      </c>
    </row>
    <row r="92" spans="1:9" x14ac:dyDescent="0.25">
      <c r="B92" s="71"/>
    </row>
    <row r="93" spans="1:9" s="53" customFormat="1" ht="12.75" x14ac:dyDescent="0.25">
      <c r="A93" s="73" t="s">
        <v>310</v>
      </c>
      <c r="B93" s="297" t="s">
        <v>265</v>
      </c>
      <c r="C93" s="297"/>
      <c r="D93" s="297"/>
      <c r="E93" s="297"/>
      <c r="F93" s="68"/>
    </row>
    <row r="94" spans="1:9" ht="38.25" x14ac:dyDescent="0.25">
      <c r="A94" s="59"/>
      <c r="B94" s="60" t="s">
        <v>295</v>
      </c>
      <c r="C94" s="61" t="s">
        <v>266</v>
      </c>
      <c r="D94" s="61" t="s">
        <v>262</v>
      </c>
      <c r="E94" s="62" t="s">
        <v>246</v>
      </c>
    </row>
    <row r="95" spans="1:9" x14ac:dyDescent="0.25">
      <c r="A95" s="88" t="s">
        <v>73</v>
      </c>
      <c r="B95" s="74">
        <f>'[1]10 1 01 20590 '!$H$6549</f>
        <v>168490557.58000007</v>
      </c>
      <c r="C95" s="74">
        <f>C4</f>
        <v>754.5</v>
      </c>
      <c r="D95" s="74">
        <v>12</v>
      </c>
      <c r="E95" s="81">
        <f>B95/D95/C95</f>
        <v>18609.515968632655</v>
      </c>
    </row>
    <row r="96" spans="1:9" s="52" customFormat="1" ht="12.75" x14ac:dyDescent="0.25">
      <c r="A96" s="88" t="s">
        <v>263</v>
      </c>
      <c r="B96" s="74">
        <f>'[1]10 1 01 20590 '!$L$6549</f>
        <v>50884148.389999986</v>
      </c>
      <c r="C96" s="74">
        <f t="shared" ref="C96:C159" si="2">C5</f>
        <v>0</v>
      </c>
      <c r="D96" s="74"/>
      <c r="E96" s="81"/>
      <c r="F96" s="57"/>
    </row>
    <row r="97" spans="1:6" s="52" customFormat="1" x14ac:dyDescent="0.25">
      <c r="A97" s="107" t="s">
        <v>88</v>
      </c>
      <c r="B97" s="74"/>
      <c r="C97" s="74"/>
      <c r="D97" s="74"/>
      <c r="E97" s="81"/>
      <c r="F97" s="57"/>
    </row>
    <row r="98" spans="1:6" s="52" customFormat="1" ht="30" x14ac:dyDescent="0.25">
      <c r="A98" s="107" t="s">
        <v>89</v>
      </c>
      <c r="B98" s="74"/>
      <c r="C98" s="74"/>
      <c r="D98" s="74"/>
      <c r="E98" s="81"/>
      <c r="F98" s="57"/>
    </row>
    <row r="99" spans="1:6" s="52" customFormat="1" x14ac:dyDescent="0.25">
      <c r="A99" s="107" t="s">
        <v>90</v>
      </c>
      <c r="B99" s="74"/>
      <c r="C99" s="74"/>
      <c r="D99" s="74"/>
      <c r="E99" s="81"/>
      <c r="F99" s="57"/>
    </row>
    <row r="100" spans="1:6" s="53" customFormat="1" ht="30" x14ac:dyDescent="0.25">
      <c r="A100" s="107" t="s">
        <v>92</v>
      </c>
      <c r="B100" s="74"/>
      <c r="C100" s="74"/>
      <c r="D100" s="84"/>
      <c r="E100" s="81"/>
      <c r="F100" s="68"/>
    </row>
    <row r="101" spans="1:6" s="53" customFormat="1" x14ac:dyDescent="0.25">
      <c r="A101" s="107" t="s">
        <v>94</v>
      </c>
      <c r="B101" s="89">
        <f>'[1]10 1 01 20590 '!$AM$11950</f>
        <v>281402337.50000006</v>
      </c>
      <c r="C101" s="74">
        <f t="shared" si="2"/>
        <v>11028</v>
      </c>
      <c r="D101" s="89">
        <v>247</v>
      </c>
      <c r="E101" s="90">
        <f>B101/D101/C101</f>
        <v>103.30800858029397</v>
      </c>
      <c r="F101" s="69"/>
    </row>
    <row r="102" spans="1:6" s="52" customFormat="1" x14ac:dyDescent="0.25">
      <c r="A102" s="107" t="s">
        <v>97</v>
      </c>
      <c r="B102" s="74">
        <f>'[1]10 1 01 20590 '!$K$11727</f>
        <v>8045511.8399999999</v>
      </c>
      <c r="C102" s="74">
        <f>'[1]10 1 01 20590 '!$G$11727</f>
        <v>20000</v>
      </c>
      <c r="D102" s="74">
        <v>1</v>
      </c>
      <c r="E102" s="81">
        <f>B102/D102/C102</f>
        <v>402.27559200000002</v>
      </c>
      <c r="F102" s="72"/>
    </row>
    <row r="103" spans="1:6" x14ac:dyDescent="0.25">
      <c r="A103" s="96" t="s">
        <v>76</v>
      </c>
      <c r="B103" s="63"/>
      <c r="C103" s="74"/>
      <c r="D103" s="64"/>
      <c r="E103" s="62"/>
    </row>
    <row r="104" spans="1:6" s="52" customFormat="1" x14ac:dyDescent="0.25">
      <c r="A104" s="107" t="s">
        <v>99</v>
      </c>
      <c r="B104" s="74">
        <f>SUM('[1]10 1 01 20590 '!$K$11728:$K$11799)</f>
        <v>13440239.09</v>
      </c>
      <c r="C104" s="74">
        <f t="shared" si="2"/>
        <v>502</v>
      </c>
      <c r="D104" s="74">
        <v>12</v>
      </c>
      <c r="E104" s="81">
        <f>B104/D104/C104</f>
        <v>2231.1153867861885</v>
      </c>
      <c r="F104" s="72"/>
    </row>
    <row r="105" spans="1:6" s="52" customFormat="1" ht="30" x14ac:dyDescent="0.25">
      <c r="A105" s="107" t="s">
        <v>267</v>
      </c>
      <c r="B105" s="74"/>
      <c r="C105" s="74"/>
      <c r="D105" s="74"/>
      <c r="E105" s="81"/>
      <c r="F105" s="72"/>
    </row>
    <row r="106" spans="1:6" s="52" customFormat="1" x14ac:dyDescent="0.25">
      <c r="A106" s="107" t="s">
        <v>100</v>
      </c>
      <c r="B106" s="74"/>
      <c r="C106" s="74"/>
      <c r="D106" s="74"/>
      <c r="E106" s="81"/>
      <c r="F106" s="72"/>
    </row>
    <row r="107" spans="1:6" s="52" customFormat="1" ht="12.75" x14ac:dyDescent="0.25">
      <c r="A107" s="88" t="s">
        <v>7</v>
      </c>
      <c r="B107" s="74">
        <f>'[1]10 1 01 20590 '!$J$6714</f>
        <v>42420465.600000001</v>
      </c>
      <c r="C107" s="74">
        <f t="shared" si="2"/>
        <v>3891472.4332458824</v>
      </c>
      <c r="D107" s="74">
        <v>1</v>
      </c>
      <c r="E107" s="81">
        <f>B107/D107/C107</f>
        <v>10.900877836777333</v>
      </c>
      <c r="F107" s="57"/>
    </row>
    <row r="108" spans="1:6" s="52" customFormat="1" ht="12.75" x14ac:dyDescent="0.25">
      <c r="A108" s="88" t="s">
        <v>9</v>
      </c>
      <c r="B108" s="74">
        <f>'[1]10 1 01 20590 '!$J$6792</f>
        <v>88960003.400000006</v>
      </c>
      <c r="C108" s="74">
        <f t="shared" si="2"/>
        <v>29800.65</v>
      </c>
      <c r="D108" s="74">
        <v>1</v>
      </c>
      <c r="E108" s="81">
        <f t="shared" ref="E108:E162" si="3">B108/D108/C108</f>
        <v>2985.1699006565295</v>
      </c>
      <c r="F108" s="57"/>
    </row>
    <row r="109" spans="1:6" s="52" customFormat="1" ht="12.75" x14ac:dyDescent="0.25">
      <c r="A109" s="88" t="s">
        <v>12</v>
      </c>
      <c r="B109" s="74">
        <f>'[1]10 1 01 20590 '!$I$6871</f>
        <v>12351995.681935152</v>
      </c>
      <c r="C109" s="74">
        <f t="shared" si="2"/>
        <v>227836.99175999995</v>
      </c>
      <c r="D109" s="74">
        <v>1</v>
      </c>
      <c r="E109" s="81">
        <f>B109/D109/C109</f>
        <v>54.214179999999992</v>
      </c>
      <c r="F109" s="57"/>
    </row>
    <row r="110" spans="1:6" s="52" customFormat="1" ht="12.75" x14ac:dyDescent="0.25">
      <c r="A110" s="88" t="s">
        <v>17</v>
      </c>
      <c r="B110" s="74">
        <f>'[1]10 1 01 20590 '!$J$6871-0.03</f>
        <v>18770161.609344557</v>
      </c>
      <c r="C110" s="74">
        <f t="shared" si="2"/>
        <v>26.008809369960769</v>
      </c>
      <c r="D110" s="74">
        <v>12</v>
      </c>
      <c r="E110" s="81">
        <f>B110/D110/C110</f>
        <v>60140.397503878732</v>
      </c>
      <c r="F110" s="57"/>
    </row>
    <row r="111" spans="1:6" s="52" customFormat="1" ht="12.75" x14ac:dyDescent="0.25">
      <c r="A111" s="88" t="s">
        <v>13</v>
      </c>
      <c r="B111" s="74">
        <f>'[1]10 1 01 20590 '!$N$6871</f>
        <v>26087601.103756741</v>
      </c>
      <c r="C111" s="74">
        <f t="shared" si="2"/>
        <v>227836.99175999995</v>
      </c>
      <c r="D111" s="74">
        <v>1</v>
      </c>
      <c r="E111" s="81">
        <f t="shared" si="3"/>
        <v>114.50116551414543</v>
      </c>
      <c r="F111" s="57"/>
    </row>
    <row r="112" spans="1:6" s="52" customFormat="1" ht="12.75" x14ac:dyDescent="0.25">
      <c r="A112" s="88" t="s">
        <v>21</v>
      </c>
      <c r="B112" s="74">
        <f>SUM('[1]10 1 01 20590 '!$K$6875:$K$6946)</f>
        <v>3257745.0300000003</v>
      </c>
      <c r="C112" s="74">
        <f t="shared" si="2"/>
        <v>349.68999999999994</v>
      </c>
      <c r="D112" s="74">
        <v>1</v>
      </c>
      <c r="E112" s="81">
        <f>B112/D112/C112</f>
        <v>9316.0943407017676</v>
      </c>
      <c r="F112" s="57"/>
    </row>
    <row r="113" spans="1:6" s="52" customFormat="1" ht="12.75" x14ac:dyDescent="0.25">
      <c r="A113" s="88" t="s">
        <v>22</v>
      </c>
      <c r="B113" s="74">
        <f>SUM('[1]10 1 01 20590 '!$K$6947:$K$7018)</f>
        <v>1763877.1300000018</v>
      </c>
      <c r="C113" s="74">
        <f t="shared" si="2"/>
        <v>284</v>
      </c>
      <c r="D113" s="74">
        <v>1</v>
      </c>
      <c r="E113" s="81">
        <f t="shared" si="3"/>
        <v>6210.8349647887389</v>
      </c>
      <c r="F113" s="57"/>
    </row>
    <row r="114" spans="1:6" s="52" customFormat="1" ht="12.75" x14ac:dyDescent="0.25">
      <c r="A114" s="88" t="s">
        <v>272</v>
      </c>
      <c r="B114" s="74">
        <f>SUM('[1]10 1 01 20590 '!$K$7687:$K$7903)</f>
        <v>37220864</v>
      </c>
      <c r="C114" s="74">
        <f>SUM('[1]10 1 01 20590 '!$G$7687:$G$7903)</f>
        <v>34655.078000000001</v>
      </c>
      <c r="D114" s="74">
        <v>1</v>
      </c>
      <c r="E114" s="81">
        <f t="shared" si="3"/>
        <v>1074.0378076771317</v>
      </c>
      <c r="F114" s="57"/>
    </row>
    <row r="115" spans="1:6" s="52" customFormat="1" ht="12.75" x14ac:dyDescent="0.25">
      <c r="A115" s="88" t="s">
        <v>269</v>
      </c>
      <c r="B115" s="74">
        <f>SUM('[1]10 1 01 20590 '!$K$8983:$K$9126)</f>
        <v>24870000</v>
      </c>
      <c r="C115" s="74">
        <f>SUM('[1]10 1 01 20590 '!$G$8983:$G$9126)</f>
        <v>9948</v>
      </c>
      <c r="D115" s="74">
        <v>1</v>
      </c>
      <c r="E115" s="81">
        <f t="shared" si="3"/>
        <v>2500</v>
      </c>
      <c r="F115" s="57"/>
    </row>
    <row r="116" spans="1:6" s="52" customFormat="1" ht="12.75" x14ac:dyDescent="0.25">
      <c r="A116" s="88" t="s">
        <v>270</v>
      </c>
      <c r="B116" s="74">
        <f>SUM('[1]10 1 01 20590 '!$K$7904:$K$8982)</f>
        <v>177088075</v>
      </c>
      <c r="C116" s="74">
        <f>SUM('[1]10 1 01 20590 '!$G$7903:$G$8982)</f>
        <v>2062</v>
      </c>
      <c r="D116" s="74">
        <v>1</v>
      </c>
      <c r="E116" s="81">
        <f t="shared" si="3"/>
        <v>85881.704655674097</v>
      </c>
      <c r="F116" s="57"/>
    </row>
    <row r="117" spans="1:6" s="52" customFormat="1" ht="51" x14ac:dyDescent="0.25">
      <c r="A117" s="88" t="s">
        <v>29</v>
      </c>
      <c r="B117" s="74"/>
      <c r="C117" s="74"/>
      <c r="D117" s="74"/>
      <c r="E117" s="81"/>
      <c r="F117" s="57"/>
    </row>
    <row r="118" spans="1:6" s="112" customFormat="1" x14ac:dyDescent="0.25">
      <c r="A118" s="108" t="s">
        <v>298</v>
      </c>
      <c r="B118" s="110">
        <f>SUM('[1]10 1 01 20590 '!$K$7326:$K$7397)</f>
        <v>857961.78999999969</v>
      </c>
      <c r="C118" s="110">
        <f t="shared" si="2"/>
        <v>125417.61000000002</v>
      </c>
      <c r="D118" s="110">
        <v>12</v>
      </c>
      <c r="E118" s="119">
        <f t="shared" si="3"/>
        <v>0.57006999123435143</v>
      </c>
      <c r="F118" s="111"/>
    </row>
    <row r="119" spans="1:6" s="112" customFormat="1" x14ac:dyDescent="0.25">
      <c r="A119" s="108" t="s">
        <v>299</v>
      </c>
      <c r="B119" s="110">
        <f>SUM('[1]10 1 01 20590 '!$K$7398:$K$7469)</f>
        <v>7206879.1200000001</v>
      </c>
      <c r="C119" s="110">
        <f t="shared" si="2"/>
        <v>125417.61000000002</v>
      </c>
      <c r="D119" s="110">
        <v>24</v>
      </c>
      <c r="E119" s="119">
        <f t="shared" si="3"/>
        <v>2.3942939910910437</v>
      </c>
      <c r="F119" s="111"/>
    </row>
    <row r="120" spans="1:6" s="112" customFormat="1" x14ac:dyDescent="0.25">
      <c r="A120" s="108" t="s">
        <v>300</v>
      </c>
      <c r="B120" s="110">
        <f>SUM('[1]10 1 01 20590 '!$K$7542:$K$7613)</f>
        <v>17786.210000000021</v>
      </c>
      <c r="C120" s="110">
        <f t="shared" si="2"/>
        <v>31.200000000000021</v>
      </c>
      <c r="D120" s="110">
        <v>1</v>
      </c>
      <c r="E120" s="119">
        <f t="shared" si="3"/>
        <v>570.07083333333367</v>
      </c>
      <c r="F120" s="111"/>
    </row>
    <row r="121" spans="1:6" s="112" customFormat="1" x14ac:dyDescent="0.25">
      <c r="A121" s="109"/>
      <c r="B121" s="110"/>
      <c r="C121" s="110"/>
      <c r="D121" s="110"/>
      <c r="E121" s="119"/>
      <c r="F121" s="111"/>
    </row>
    <row r="122" spans="1:6" s="112" customFormat="1" x14ac:dyDescent="0.25">
      <c r="A122" s="108"/>
      <c r="B122" s="110"/>
      <c r="C122" s="110"/>
      <c r="D122" s="110"/>
      <c r="E122" s="119"/>
      <c r="F122" s="111"/>
    </row>
    <row r="123" spans="1:6" s="52" customFormat="1" ht="30" x14ac:dyDescent="0.25">
      <c r="A123" s="106" t="s">
        <v>286</v>
      </c>
      <c r="B123" s="74">
        <f>'[1]10 1 01 20590 '!$K$7108</f>
        <v>367868.9000000002</v>
      </c>
      <c r="C123" s="74">
        <f t="shared" si="2"/>
        <v>70</v>
      </c>
      <c r="D123" s="74">
        <v>12</v>
      </c>
      <c r="E123" s="81">
        <f t="shared" si="3"/>
        <v>437.93916666666689</v>
      </c>
      <c r="F123" s="57"/>
    </row>
    <row r="124" spans="1:6" s="52" customFormat="1" ht="12.75" x14ac:dyDescent="0.25">
      <c r="A124" s="88" t="s">
        <v>271</v>
      </c>
      <c r="B124" s="74">
        <f>'[1]10 1 01 20590 '!$K$7181</f>
        <v>125871.44</v>
      </c>
      <c r="C124" s="74">
        <f t="shared" si="2"/>
        <v>4</v>
      </c>
      <c r="D124" s="74">
        <v>12</v>
      </c>
      <c r="E124" s="81">
        <f t="shared" si="3"/>
        <v>2622.3216666666667</v>
      </c>
      <c r="F124" s="57"/>
    </row>
    <row r="125" spans="1:6" s="52" customFormat="1" ht="12.75" x14ac:dyDescent="0.25">
      <c r="A125" s="88" t="s">
        <v>24</v>
      </c>
      <c r="B125" s="74">
        <f>SUM('[1]10 1 01 20590 '!$K$7182:$K$7253)</f>
        <v>1818879.0399999998</v>
      </c>
      <c r="C125" s="74">
        <f t="shared" si="2"/>
        <v>125417.61000000002</v>
      </c>
      <c r="D125" s="74">
        <v>12</v>
      </c>
      <c r="E125" s="81">
        <f t="shared" si="3"/>
        <v>1.2085484114498219</v>
      </c>
      <c r="F125" s="57"/>
    </row>
    <row r="126" spans="1:6" s="52" customFormat="1" ht="12.75" x14ac:dyDescent="0.25">
      <c r="A126" s="88" t="s">
        <v>77</v>
      </c>
      <c r="B126" s="74">
        <f>SUM('[1]10 1 01 20590 '!$K$7254:$K$7325)</f>
        <v>2402293.0199999996</v>
      </c>
      <c r="C126" s="74">
        <f t="shared" si="2"/>
        <v>125417.61000000002</v>
      </c>
      <c r="D126" s="74">
        <v>12</v>
      </c>
      <c r="E126" s="81">
        <f t="shared" si="3"/>
        <v>1.5961959807717587</v>
      </c>
      <c r="F126" s="57"/>
    </row>
    <row r="127" spans="1:6" s="52" customFormat="1" ht="12.75" x14ac:dyDescent="0.25">
      <c r="A127" s="88" t="s">
        <v>276</v>
      </c>
      <c r="B127" s="74">
        <f>SUM('[1]10 1 01 20590 '!$K$7470:$K$7541)</f>
        <v>96795.22000000003</v>
      </c>
      <c r="C127" s="74">
        <f t="shared" si="2"/>
        <v>31.200000000000021</v>
      </c>
      <c r="D127" s="74">
        <v>1</v>
      </c>
      <c r="E127" s="81">
        <f t="shared" si="3"/>
        <v>3102.4108974358965</v>
      </c>
      <c r="F127" s="57"/>
    </row>
    <row r="128" spans="1:6" s="52" customFormat="1" ht="12.75" x14ac:dyDescent="0.25">
      <c r="A128" s="88" t="s">
        <v>268</v>
      </c>
      <c r="B128" s="74">
        <f>SUM('[1]10 1 01 20590 '!$K$7614:$K$7685)</f>
        <v>17909264.359999996</v>
      </c>
      <c r="C128" s="74">
        <f t="shared" si="2"/>
        <v>20138.400000000001</v>
      </c>
      <c r="D128" s="74">
        <v>12</v>
      </c>
      <c r="E128" s="81">
        <f>B128/D128/C128</f>
        <v>74.109099862286286</v>
      </c>
      <c r="F128" s="57"/>
    </row>
    <row r="129" spans="1:7" s="52" customFormat="1" ht="30" x14ac:dyDescent="0.25">
      <c r="A129" s="120" t="s">
        <v>301</v>
      </c>
      <c r="B129" s="74">
        <f>SUM('[1]10 1 01 20590 '!$M$9272:$M$9343)</f>
        <v>548133.89000000013</v>
      </c>
      <c r="C129" s="74">
        <f t="shared" si="2"/>
        <v>7617.8300000000008</v>
      </c>
      <c r="D129" s="74">
        <v>1</v>
      </c>
      <c r="E129" s="81">
        <f t="shared" si="3"/>
        <v>71.954072222667094</v>
      </c>
      <c r="F129" s="57"/>
    </row>
    <row r="130" spans="1:7" s="52" customFormat="1" ht="47.25" x14ac:dyDescent="0.25">
      <c r="A130" s="118" t="s">
        <v>302</v>
      </c>
      <c r="B130" s="74">
        <f>SUM('[1]10 1 01 20590 '!$K$9848:$K$9919)</f>
        <v>184702.67999999993</v>
      </c>
      <c r="C130" s="74">
        <f>SUM('[1]10 1 01 20590 '!$G$9848:$G$9919)</f>
        <v>27</v>
      </c>
      <c r="D130" s="110">
        <v>1</v>
      </c>
      <c r="E130" s="119">
        <f t="shared" si="3"/>
        <v>6840.8399999999974</v>
      </c>
      <c r="F130" s="57"/>
      <c r="G130" s="102" t="s">
        <v>27</v>
      </c>
    </row>
    <row r="131" spans="1:7" s="52" customFormat="1" ht="30" x14ac:dyDescent="0.25">
      <c r="A131" s="121" t="s">
        <v>30</v>
      </c>
      <c r="B131" s="74">
        <f>SUM('[1]10 1 01 20590 '!$M$9128:$M$9199)</f>
        <v>2088280.5700000015</v>
      </c>
      <c r="C131" s="74">
        <f t="shared" si="2"/>
        <v>72</v>
      </c>
      <c r="D131" s="74">
        <v>4</v>
      </c>
      <c r="E131" s="81">
        <f>B131/D131/C131</f>
        <v>7250.9742013888936</v>
      </c>
      <c r="F131" s="57"/>
    </row>
    <row r="132" spans="1:7" s="52" customFormat="1" ht="45" x14ac:dyDescent="0.25">
      <c r="A132" s="121" t="s">
        <v>86</v>
      </c>
      <c r="B132" s="74">
        <f>SUM('[1]10 1 01 20590 '!$K$9200:$K$9271)</f>
        <v>5099572.5599999996</v>
      </c>
      <c r="C132" s="74">
        <f t="shared" si="2"/>
        <v>71</v>
      </c>
      <c r="D132" s="74">
        <v>12</v>
      </c>
      <c r="E132" s="81">
        <f t="shared" si="3"/>
        <v>5985.4138028169009</v>
      </c>
      <c r="F132" s="57"/>
    </row>
    <row r="133" spans="1:7" s="52" customFormat="1" ht="30" x14ac:dyDescent="0.25">
      <c r="A133" s="118" t="s">
        <v>303</v>
      </c>
      <c r="B133" s="74">
        <f>SUM('[1]10 1 01 20590 '!$K$9992:$K$10063)</f>
        <v>285496.28999999998</v>
      </c>
      <c r="C133" s="74">
        <f t="shared" si="2"/>
        <v>4</v>
      </c>
      <c r="D133" s="74">
        <v>1</v>
      </c>
      <c r="E133" s="81">
        <f t="shared" si="3"/>
        <v>71374.072499999995</v>
      </c>
      <c r="F133" s="57"/>
      <c r="G133" s="86" t="s">
        <v>107</v>
      </c>
    </row>
    <row r="134" spans="1:7" s="52" customFormat="1" x14ac:dyDescent="0.25">
      <c r="A134" s="121" t="s">
        <v>108</v>
      </c>
      <c r="B134" s="74">
        <f>'[1]10 1 01 20590 '!$K$10498</f>
        <v>34888.28</v>
      </c>
      <c r="C134" s="74">
        <f t="shared" si="2"/>
        <v>1</v>
      </c>
      <c r="D134" s="74">
        <v>12</v>
      </c>
      <c r="E134" s="81">
        <f t="shared" si="3"/>
        <v>2907.3566666666666</v>
      </c>
      <c r="F134" s="57"/>
    </row>
    <row r="135" spans="1:7" s="52" customFormat="1" ht="15.75" x14ac:dyDescent="0.25">
      <c r="A135" s="118" t="s">
        <v>304</v>
      </c>
      <c r="B135" s="74">
        <f>SUM('[1]10 1 01 20590 '!$K$10064:$K$10135)</f>
        <v>64759.810000000034</v>
      </c>
      <c r="C135" s="74">
        <f t="shared" si="2"/>
        <v>71</v>
      </c>
      <c r="D135" s="74">
        <v>1</v>
      </c>
      <c r="E135" s="81">
        <f t="shared" si="3"/>
        <v>912.11000000000047</v>
      </c>
      <c r="F135" s="57"/>
      <c r="G135" s="86" t="s">
        <v>277</v>
      </c>
    </row>
    <row r="136" spans="1:7" s="52" customFormat="1" ht="30" x14ac:dyDescent="0.25">
      <c r="A136" s="121" t="s">
        <v>31</v>
      </c>
      <c r="B136" s="74">
        <f>SUM('[1]10 1 01 20590 '!$K$9560:$K$9631)</f>
        <v>433686.45000000019</v>
      </c>
      <c r="C136" s="74">
        <f t="shared" si="2"/>
        <v>44</v>
      </c>
      <c r="D136" s="74">
        <v>2</v>
      </c>
      <c r="E136" s="81">
        <f t="shared" si="3"/>
        <v>4928.2551136363654</v>
      </c>
      <c r="F136" s="57"/>
    </row>
    <row r="137" spans="1:7" s="52" customFormat="1" ht="30" x14ac:dyDescent="0.25">
      <c r="A137" s="121" t="s">
        <v>109</v>
      </c>
      <c r="B137" s="74">
        <f>'[1]10 1 01 20590 '!$K$10496</f>
        <v>18756.29</v>
      </c>
      <c r="C137" s="74">
        <f t="shared" si="2"/>
        <v>1</v>
      </c>
      <c r="D137" s="74">
        <v>2</v>
      </c>
      <c r="E137" s="81">
        <f t="shared" si="3"/>
        <v>9378.1450000000004</v>
      </c>
      <c r="F137" s="57"/>
    </row>
    <row r="138" spans="1:7" s="52" customFormat="1" ht="30" x14ac:dyDescent="0.25">
      <c r="A138" s="120" t="s">
        <v>110</v>
      </c>
      <c r="B138" s="74">
        <f>SUM('[1]10 1 01 20590 '!$K$9920:$K$9991)</f>
        <v>399185.82000000018</v>
      </c>
      <c r="C138" s="74">
        <f t="shared" si="2"/>
        <v>31</v>
      </c>
      <c r="D138" s="74">
        <v>1</v>
      </c>
      <c r="E138" s="81">
        <f t="shared" si="3"/>
        <v>12876.961935483876</v>
      </c>
      <c r="F138" s="57"/>
    </row>
    <row r="139" spans="1:7" s="52" customFormat="1" x14ac:dyDescent="0.25">
      <c r="A139" s="121" t="s">
        <v>111</v>
      </c>
      <c r="B139" s="74">
        <f>SUM('[1]10 1 01 20590 '!$K$9704:$K$9775)</f>
        <v>7028963.0999999987</v>
      </c>
      <c r="C139" s="74">
        <f>SUM('[1]10 1 01 20590 '!$G$9704:$G$9775)</f>
        <v>414</v>
      </c>
      <c r="D139" s="74">
        <v>1</v>
      </c>
      <c r="E139" s="81">
        <f t="shared" si="3"/>
        <v>16978.17173913043</v>
      </c>
      <c r="F139" s="57"/>
    </row>
    <row r="140" spans="1:7" s="52" customFormat="1" x14ac:dyDescent="0.25">
      <c r="A140" s="121" t="s">
        <v>112</v>
      </c>
      <c r="B140" s="74">
        <f>SUM('[1]10 1 01 20590 '!$K$9632:$K$9703)</f>
        <v>832302.2</v>
      </c>
      <c r="C140" s="74">
        <f>SUM('[1]10 1 01 20590 '!$G$9632:$G$9703)</f>
        <v>73</v>
      </c>
      <c r="D140" s="74">
        <v>2</v>
      </c>
      <c r="E140" s="81">
        <f t="shared" si="3"/>
        <v>5700.7</v>
      </c>
      <c r="F140" s="57"/>
    </row>
    <row r="141" spans="1:7" s="52" customFormat="1" x14ac:dyDescent="0.25">
      <c r="A141" s="121" t="s">
        <v>32</v>
      </c>
      <c r="B141" s="74">
        <f>SUM('[1]10 1 01 20590 '!$K$9776:$K$9847)</f>
        <v>855105.00000000093</v>
      </c>
      <c r="C141" s="74">
        <f t="shared" si="2"/>
        <v>71</v>
      </c>
      <c r="D141" s="74">
        <v>1</v>
      </c>
      <c r="E141" s="81">
        <f t="shared" si="3"/>
        <v>12043.73239436621</v>
      </c>
      <c r="F141" s="57"/>
    </row>
    <row r="142" spans="1:7" s="52" customFormat="1" x14ac:dyDescent="0.25">
      <c r="A142" s="121" t="s">
        <v>113</v>
      </c>
      <c r="B142" s="74">
        <f>SUM('[1]10 1 01 20590 '!$K$9416:$K$9487)</f>
        <v>1263143.5499999996</v>
      </c>
      <c r="C142" s="74">
        <f t="shared" si="2"/>
        <v>35</v>
      </c>
      <c r="D142" s="74">
        <v>12</v>
      </c>
      <c r="E142" s="81">
        <f t="shared" si="3"/>
        <v>3007.4846428571418</v>
      </c>
      <c r="F142" s="57"/>
    </row>
    <row r="143" spans="1:7" s="52" customFormat="1" x14ac:dyDescent="0.25">
      <c r="A143" s="107" t="s">
        <v>25</v>
      </c>
      <c r="B143" s="74">
        <f>SUM('[1]10 1 01 20590 '!$K$9344:$K$9415)</f>
        <v>278194.15999999992</v>
      </c>
      <c r="C143" s="74">
        <f>SUM('[1]10 1 01 20590 '!$G$9344:$G$9415)</f>
        <v>640</v>
      </c>
      <c r="D143" s="74">
        <v>1</v>
      </c>
      <c r="E143" s="81">
        <f>B143/D143/C143</f>
        <v>434.67837499999985</v>
      </c>
      <c r="F143" s="57"/>
    </row>
    <row r="144" spans="1:7" s="52" customFormat="1" x14ac:dyDescent="0.25">
      <c r="A144" s="121" t="s">
        <v>80</v>
      </c>
      <c r="B144" s="74">
        <f>SUM('[1]10 1 01 20590 '!$K$10424:$K$10495)</f>
        <v>364274.73000000021</v>
      </c>
      <c r="C144" s="74">
        <f t="shared" si="2"/>
        <v>71</v>
      </c>
      <c r="D144" s="74">
        <v>1</v>
      </c>
      <c r="E144" s="81">
        <f t="shared" si="3"/>
        <v>5130.6300000000028</v>
      </c>
      <c r="F144" s="57"/>
    </row>
    <row r="145" spans="1:7" s="52" customFormat="1" ht="31.5" x14ac:dyDescent="0.25">
      <c r="A145" s="118" t="s">
        <v>305</v>
      </c>
      <c r="B145" s="74">
        <f>SUM('[1]10 1 01 20590 '!$K$10136:$K$10207)</f>
        <v>404749.70000000048</v>
      </c>
      <c r="C145" s="74">
        <f t="shared" si="2"/>
        <v>71</v>
      </c>
      <c r="D145" s="74">
        <v>2</v>
      </c>
      <c r="E145" s="81">
        <f t="shared" si="3"/>
        <v>2850.3500000000035</v>
      </c>
      <c r="F145" s="57"/>
      <c r="G145" s="86" t="s">
        <v>278</v>
      </c>
    </row>
    <row r="146" spans="1:7" s="52" customFormat="1" ht="31.5" x14ac:dyDescent="0.25">
      <c r="A146" s="118" t="s">
        <v>306</v>
      </c>
      <c r="B146" s="74">
        <f>SUM('[1]10 1 01 20590 '!$K$10208:$K$10279)</f>
        <v>453319.39000000077</v>
      </c>
      <c r="C146" s="74">
        <f t="shared" si="2"/>
        <v>71</v>
      </c>
      <c r="D146" s="74">
        <v>1</v>
      </c>
      <c r="E146" s="81">
        <f t="shared" si="3"/>
        <v>6384.7801408450814</v>
      </c>
      <c r="F146" s="57"/>
      <c r="G146" s="86" t="s">
        <v>279</v>
      </c>
    </row>
    <row r="147" spans="1:7" s="123" customFormat="1" ht="15.75" x14ac:dyDescent="0.25">
      <c r="A147" s="118" t="s">
        <v>307</v>
      </c>
      <c r="B147" s="110">
        <f>SUM('[1]10 1 01 20590 '!$K$10280:$K$10351)</f>
        <v>817594.12000000023</v>
      </c>
      <c r="C147" s="110">
        <f t="shared" si="2"/>
        <v>71</v>
      </c>
      <c r="D147" s="110">
        <v>1</v>
      </c>
      <c r="E147" s="119">
        <f>B147/D147/C147</f>
        <v>11515.410140845073</v>
      </c>
      <c r="F147" s="122"/>
      <c r="G147" s="102"/>
    </row>
    <row r="148" spans="1:7" s="52" customFormat="1" ht="30" x14ac:dyDescent="0.25">
      <c r="A148" s="121" t="s">
        <v>33</v>
      </c>
      <c r="B148" s="74">
        <f>SUM('[1]10 1 01 20590 '!$K$9488:$K$9559)</f>
        <v>2137078.6899999981</v>
      </c>
      <c r="C148" s="74">
        <f t="shared" si="2"/>
        <v>71</v>
      </c>
      <c r="D148" s="74">
        <v>12</v>
      </c>
      <c r="E148" s="81">
        <f>B148/D148/C148</f>
        <v>2508.308321596242</v>
      </c>
      <c r="F148" s="57"/>
    </row>
    <row r="149" spans="1:7" s="53" customFormat="1" x14ac:dyDescent="0.25">
      <c r="A149" s="107" t="s">
        <v>115</v>
      </c>
      <c r="B149" s="74">
        <f>'[1]10 1 01 20590 '!$K$10572</f>
        <v>4210300</v>
      </c>
      <c r="C149" s="74">
        <f t="shared" si="2"/>
        <v>71</v>
      </c>
      <c r="D149" s="74">
        <v>1</v>
      </c>
      <c r="E149" s="81">
        <f>B149/D149/C149</f>
        <v>59300</v>
      </c>
      <c r="F149" s="68"/>
    </row>
    <row r="150" spans="1:7" s="53" customFormat="1" ht="31.5" x14ac:dyDescent="0.25">
      <c r="A150" s="118" t="s">
        <v>308</v>
      </c>
      <c r="B150" s="74">
        <f>'[1]10 1 01 20590 '!$K$10497</f>
        <v>34204.199999999997</v>
      </c>
      <c r="C150" s="74">
        <f t="shared" si="2"/>
        <v>1</v>
      </c>
      <c r="D150" s="74">
        <v>1</v>
      </c>
      <c r="E150" s="81">
        <f>B150/D150/C150</f>
        <v>34204.199999999997</v>
      </c>
      <c r="F150" s="68"/>
    </row>
    <row r="151" spans="1:7" s="123" customFormat="1" ht="15.75" x14ac:dyDescent="0.25">
      <c r="A151" s="118" t="s">
        <v>311</v>
      </c>
      <c r="B151" s="110">
        <f>SUM('[1]10 1 01 20590 '!$K$10352:$K$10423)</f>
        <v>543920</v>
      </c>
      <c r="C151" s="110">
        <f>SUM('[1]10 1 01 20590 '!$G$10352:$G$10423)</f>
        <v>26</v>
      </c>
      <c r="D151" s="110">
        <v>1</v>
      </c>
      <c r="E151" s="119">
        <f>B151/D151/C151</f>
        <v>20920</v>
      </c>
      <c r="F151" s="122"/>
    </row>
    <row r="152" spans="1:7" s="53" customFormat="1" x14ac:dyDescent="0.25">
      <c r="A152" s="107" t="s">
        <v>125</v>
      </c>
      <c r="B152" s="74"/>
      <c r="C152" s="74"/>
      <c r="D152" s="74"/>
      <c r="E152" s="81"/>
      <c r="F152" s="68"/>
    </row>
    <row r="153" spans="1:7" s="52" customFormat="1" x14ac:dyDescent="0.25">
      <c r="A153" s="121" t="s">
        <v>34</v>
      </c>
      <c r="B153" s="74">
        <f>SUM('[1]10 1 01 20590 '!$K$10573:$K$10644)</f>
        <v>4183816.99</v>
      </c>
      <c r="C153" s="74">
        <f t="shared" si="2"/>
        <v>71</v>
      </c>
      <c r="D153" s="74">
        <v>12</v>
      </c>
      <c r="E153" s="81">
        <f t="shared" si="3"/>
        <v>4910.5833215962439</v>
      </c>
      <c r="F153" s="57"/>
    </row>
    <row r="154" spans="1:7" s="52" customFormat="1" x14ac:dyDescent="0.25">
      <c r="A154" s="121" t="s">
        <v>117</v>
      </c>
      <c r="B154" s="74">
        <f>SUM('[1]10 1 01 20590 '!$K$10645:$K$10716)</f>
        <v>4822336.12</v>
      </c>
      <c r="C154" s="74">
        <f t="shared" si="2"/>
        <v>2488</v>
      </c>
      <c r="D154" s="74">
        <v>1</v>
      </c>
      <c r="E154" s="81">
        <f t="shared" si="3"/>
        <v>1938.2379903536978</v>
      </c>
      <c r="F154" s="57"/>
    </row>
    <row r="155" spans="1:7" s="52" customFormat="1" x14ac:dyDescent="0.25">
      <c r="A155" s="121" t="s">
        <v>39</v>
      </c>
      <c r="B155" s="74">
        <f>SUM('[1]10 1 01 20590 '!$K$10717:$K$10788)</f>
        <v>566968.49999999977</v>
      </c>
      <c r="C155" s="74">
        <f t="shared" si="2"/>
        <v>70</v>
      </c>
      <c r="D155" s="74">
        <v>1</v>
      </c>
      <c r="E155" s="81">
        <f t="shared" si="3"/>
        <v>8099.5499999999965</v>
      </c>
      <c r="F155" s="57"/>
    </row>
    <row r="156" spans="1:7" s="52" customFormat="1" x14ac:dyDescent="0.25">
      <c r="A156" s="120" t="s">
        <v>37</v>
      </c>
      <c r="B156" s="74">
        <f>SUM('[1]10 1 01 20590 '!$K$10789:$K$10860)</f>
        <v>478858.80000000069</v>
      </c>
      <c r="C156" s="74">
        <f t="shared" si="2"/>
        <v>70</v>
      </c>
      <c r="D156" s="74">
        <v>1</v>
      </c>
      <c r="E156" s="81">
        <f t="shared" si="3"/>
        <v>6840.8400000000101</v>
      </c>
      <c r="F156" s="57"/>
    </row>
    <row r="157" spans="1:7" s="52" customFormat="1" x14ac:dyDescent="0.25">
      <c r="A157" s="121" t="s">
        <v>38</v>
      </c>
      <c r="B157" s="74">
        <f>SUM('[1]10 1 01 20590 '!$K$11293:$K$11364)</f>
        <v>417291.24000000022</v>
      </c>
      <c r="C157" s="74">
        <f t="shared" si="2"/>
        <v>366</v>
      </c>
      <c r="D157" s="74">
        <v>1</v>
      </c>
      <c r="E157" s="81">
        <f t="shared" si="3"/>
        <v>1140.1400000000006</v>
      </c>
      <c r="F157" s="57"/>
    </row>
    <row r="158" spans="1:7" s="52" customFormat="1" x14ac:dyDescent="0.25">
      <c r="A158" s="121" t="s">
        <v>118</v>
      </c>
      <c r="B158" s="74">
        <f>SUM('[1]10 1 01 20590 '!$K$11005:$K$11076)</f>
        <v>1276500.8099999998</v>
      </c>
      <c r="C158" s="74">
        <f t="shared" si="2"/>
        <v>2488</v>
      </c>
      <c r="D158" s="74">
        <v>1</v>
      </c>
      <c r="E158" s="81">
        <f t="shared" si="3"/>
        <v>513.06302652733109</v>
      </c>
      <c r="F158" s="57"/>
    </row>
    <row r="159" spans="1:7" s="52" customFormat="1" ht="30" x14ac:dyDescent="0.25">
      <c r="A159" s="120" t="s">
        <v>35</v>
      </c>
      <c r="B159" s="74">
        <f>SUM('[1]10 1 01 20590 '!$K$11077:$K$11148)</f>
        <v>145253.81999999998</v>
      </c>
      <c r="C159" s="74">
        <f t="shared" si="2"/>
        <v>182</v>
      </c>
      <c r="D159" s="74">
        <v>1</v>
      </c>
      <c r="E159" s="81">
        <f t="shared" si="3"/>
        <v>798.09791208791194</v>
      </c>
      <c r="F159" s="57"/>
    </row>
    <row r="160" spans="1:7" s="52" customFormat="1" x14ac:dyDescent="0.25">
      <c r="A160" s="121" t="s">
        <v>36</v>
      </c>
      <c r="B160" s="74">
        <f>SUM('[1]10 1 01 20590 '!$K$11149:$K$11220)</f>
        <v>261662.13000000024</v>
      </c>
      <c r="C160" s="74">
        <f t="shared" ref="C160:C171" si="4">C69</f>
        <v>153</v>
      </c>
      <c r="D160" s="74">
        <v>1</v>
      </c>
      <c r="E160" s="81">
        <f t="shared" si="3"/>
        <v>1710.2100000000016</v>
      </c>
      <c r="F160" s="57"/>
    </row>
    <row r="161" spans="1:7" x14ac:dyDescent="0.25">
      <c r="A161" s="121" t="s">
        <v>119</v>
      </c>
      <c r="B161" s="74">
        <f>SUM('[1]10 1 01 20590 '!$K$11221:$K$11292)</f>
        <v>419571.58000000042</v>
      </c>
      <c r="C161" s="74">
        <f t="shared" si="4"/>
        <v>115</v>
      </c>
      <c r="D161" s="74">
        <v>1</v>
      </c>
      <c r="E161" s="81">
        <f t="shared" si="3"/>
        <v>3648.4485217391343</v>
      </c>
    </row>
    <row r="162" spans="1:7" ht="31.5" x14ac:dyDescent="0.25">
      <c r="A162" s="118" t="s">
        <v>309</v>
      </c>
      <c r="B162" s="74">
        <f>SUM('[1]10 1 01 20590 '!$K$11365:$K$11436)</f>
        <v>1418334.1599999997</v>
      </c>
      <c r="C162" s="74">
        <f t="shared" si="4"/>
        <v>2488</v>
      </c>
      <c r="D162" s="74">
        <v>1</v>
      </c>
      <c r="E162" s="81">
        <f t="shared" si="3"/>
        <v>570.06999999999982</v>
      </c>
      <c r="G162" s="86" t="s">
        <v>120</v>
      </c>
    </row>
    <row r="163" spans="1:7" x14ac:dyDescent="0.25">
      <c r="A163" s="107" t="s">
        <v>104</v>
      </c>
      <c r="B163" s="74"/>
      <c r="C163" s="74"/>
      <c r="D163" s="74"/>
      <c r="E163" s="81"/>
    </row>
    <row r="164" spans="1:7" x14ac:dyDescent="0.25">
      <c r="A164" s="107" t="s">
        <v>284</v>
      </c>
      <c r="B164" s="74">
        <f>SUM('[1]10 1 01 20590 '!$K$11437:$K$11508)</f>
        <v>1680000</v>
      </c>
      <c r="C164" s="74">
        <f t="shared" si="4"/>
        <v>70</v>
      </c>
      <c r="D164" s="74">
        <v>1</v>
      </c>
      <c r="E164" s="81">
        <f t="shared" ref="E164:E171" si="5">B164/D164/C164</f>
        <v>24000</v>
      </c>
    </row>
    <row r="165" spans="1:7" x14ac:dyDescent="0.25">
      <c r="A165" s="107" t="s">
        <v>287</v>
      </c>
      <c r="B165" s="74">
        <f>SUM('[1]10 1 01 20590 '!$K$10933:$K$11004)</f>
        <v>4778212.6000000024</v>
      </c>
      <c r="C165" s="74">
        <f t="shared" si="4"/>
        <v>70</v>
      </c>
      <c r="D165" s="74">
        <v>1</v>
      </c>
      <c r="E165" s="81">
        <f t="shared" si="5"/>
        <v>68260.180000000037</v>
      </c>
    </row>
    <row r="166" spans="1:7" x14ac:dyDescent="0.25">
      <c r="A166" s="121" t="s">
        <v>121</v>
      </c>
      <c r="B166" s="74">
        <f>SUM('[1]10 1 01 20590 '!$K$10861:$K$10932)</f>
        <v>415011.09999999974</v>
      </c>
      <c r="C166" s="74">
        <f t="shared" si="4"/>
        <v>70</v>
      </c>
      <c r="D166" s="74">
        <v>1</v>
      </c>
      <c r="E166" s="81">
        <f t="shared" si="5"/>
        <v>5928.7299999999959</v>
      </c>
    </row>
    <row r="167" spans="1:7" x14ac:dyDescent="0.25">
      <c r="A167" s="88" t="s">
        <v>264</v>
      </c>
      <c r="B167" s="74"/>
      <c r="C167" s="74"/>
      <c r="D167" s="74"/>
      <c r="E167" s="81"/>
    </row>
    <row r="168" spans="1:7" ht="25.5" x14ac:dyDescent="0.25">
      <c r="A168" s="88" t="s">
        <v>18</v>
      </c>
      <c r="B168" s="74"/>
      <c r="C168" s="74"/>
      <c r="D168" s="74"/>
      <c r="E168" s="81"/>
    </row>
    <row r="169" spans="1:7" x14ac:dyDescent="0.25">
      <c r="A169" s="88" t="s">
        <v>293</v>
      </c>
      <c r="B169" s="74"/>
      <c r="C169" s="74"/>
      <c r="D169" s="74"/>
      <c r="E169" s="81"/>
    </row>
    <row r="170" spans="1:7" x14ac:dyDescent="0.25">
      <c r="A170" s="107" t="s">
        <v>124</v>
      </c>
      <c r="B170" s="74">
        <f>'[1]10 1 01 20590 '!$K$11582</f>
        <v>410450.40000000014</v>
      </c>
      <c r="C170" s="74">
        <f>SUM('[1]10 1 01 20590 '!$G$11510:$G$11581)</f>
        <v>183</v>
      </c>
      <c r="D170" s="74">
        <v>1</v>
      </c>
      <c r="E170" s="81">
        <f t="shared" si="5"/>
        <v>2242.8983606557385</v>
      </c>
    </row>
    <row r="171" spans="1:7" x14ac:dyDescent="0.25">
      <c r="A171" s="107" t="s">
        <v>40</v>
      </c>
      <c r="B171" s="74">
        <f>SUM('[1]10 1 01 20590 '!$K$11800:$K$11871)</f>
        <v>210469.56999999969</v>
      </c>
      <c r="C171" s="74">
        <f t="shared" si="4"/>
        <v>284</v>
      </c>
      <c r="D171" s="74">
        <v>1</v>
      </c>
      <c r="E171" s="81">
        <f t="shared" si="5"/>
        <v>741.09003521126647</v>
      </c>
    </row>
    <row r="172" spans="1:7" x14ac:dyDescent="0.25">
      <c r="A172" s="107" t="s">
        <v>123</v>
      </c>
      <c r="B172" s="74"/>
      <c r="C172" s="74"/>
      <c r="D172" s="74"/>
      <c r="E172" s="81"/>
    </row>
    <row r="173" spans="1:7" x14ac:dyDescent="0.25">
      <c r="A173" s="107" t="s">
        <v>275</v>
      </c>
      <c r="B173" s="63">
        <f>B82</f>
        <v>9602235</v>
      </c>
      <c r="C173" s="74"/>
      <c r="D173" s="64"/>
      <c r="E173" s="81"/>
    </row>
    <row r="174" spans="1:7" x14ac:dyDescent="0.25">
      <c r="A174" s="107" t="s">
        <v>288</v>
      </c>
      <c r="B174" s="63"/>
      <c r="C174" s="74"/>
      <c r="D174" s="64"/>
      <c r="E174" s="81"/>
    </row>
    <row r="175" spans="1:7" x14ac:dyDescent="0.25">
      <c r="A175" s="107" t="s">
        <v>289</v>
      </c>
      <c r="B175" s="63"/>
      <c r="C175" s="74"/>
      <c r="D175" s="64"/>
      <c r="E175" s="81"/>
    </row>
    <row r="176" spans="1:7" x14ac:dyDescent="0.25">
      <c r="A176" s="107" t="s">
        <v>290</v>
      </c>
      <c r="B176" s="63"/>
      <c r="C176" s="74"/>
      <c r="D176" s="64"/>
      <c r="E176" s="81"/>
    </row>
    <row r="177" spans="1:9" x14ac:dyDescent="0.25">
      <c r="A177" s="107" t="s">
        <v>291</v>
      </c>
      <c r="B177" s="63"/>
      <c r="C177" s="74"/>
      <c r="D177" s="64"/>
      <c r="E177" s="81"/>
    </row>
    <row r="178" spans="1:9" x14ac:dyDescent="0.25">
      <c r="A178" s="107" t="s">
        <v>292</v>
      </c>
      <c r="B178" s="63"/>
      <c r="C178" s="74"/>
      <c r="D178" s="64"/>
      <c r="E178" s="81"/>
    </row>
    <row r="179" spans="1:9" s="54" customFormat="1" x14ac:dyDescent="0.25">
      <c r="A179" s="65" t="s">
        <v>260</v>
      </c>
      <c r="B179" s="66">
        <f>SUM(B95:B178)</f>
        <v>1045324766.3550367</v>
      </c>
      <c r="C179" s="67"/>
      <c r="D179" s="67"/>
      <c r="E179" s="62"/>
      <c r="F179" s="68"/>
      <c r="G179" s="53"/>
      <c r="H179" s="53"/>
      <c r="I179" s="53"/>
    </row>
    <row r="181" spans="1:9" x14ac:dyDescent="0.25">
      <c r="B181" s="71">
        <f>'[1]10 1 01 20590 '!$K$11952+'[1]10 1 01 20590 '!$T$11952</f>
        <v>1045324766.3899997</v>
      </c>
      <c r="C181" s="72"/>
    </row>
    <row r="182" spans="1:9" x14ac:dyDescent="0.25">
      <c r="B182" s="71">
        <f>B179-B181</f>
        <v>-3.4963011741638184E-2</v>
      </c>
    </row>
    <row r="184" spans="1:9" s="53" customFormat="1" ht="12.75" x14ac:dyDescent="0.25">
      <c r="A184" s="73" t="s">
        <v>314</v>
      </c>
      <c r="B184" s="297" t="s">
        <v>265</v>
      </c>
      <c r="C184" s="297"/>
      <c r="D184" s="297"/>
      <c r="E184" s="297"/>
      <c r="F184" s="68"/>
    </row>
    <row r="185" spans="1:9" ht="38.25" x14ac:dyDescent="0.25">
      <c r="A185" s="59"/>
      <c r="B185" s="60" t="s">
        <v>295</v>
      </c>
      <c r="C185" s="61" t="s">
        <v>266</v>
      </c>
      <c r="D185" s="61" t="s">
        <v>262</v>
      </c>
      <c r="E185" s="62" t="s">
        <v>246</v>
      </c>
    </row>
    <row r="186" spans="1:9" x14ac:dyDescent="0.25">
      <c r="A186" s="88" t="s">
        <v>73</v>
      </c>
      <c r="B186" s="74">
        <f>'[1]10 1 01 20590 '!$H$11968</f>
        <v>168490557.58000007</v>
      </c>
      <c r="C186" s="74">
        <f>C95</f>
        <v>754.5</v>
      </c>
      <c r="D186" s="74">
        <v>12</v>
      </c>
      <c r="E186" s="81">
        <f>B186/D186/C186</f>
        <v>18609.515968632655</v>
      </c>
    </row>
    <row r="187" spans="1:9" s="52" customFormat="1" ht="12.75" x14ac:dyDescent="0.25">
      <c r="A187" s="88" t="s">
        <v>263</v>
      </c>
      <c r="B187" s="74">
        <f>'[1]10 1 01 20590 '!$L$11968</f>
        <v>50884148.389999986</v>
      </c>
      <c r="C187" s="74"/>
      <c r="D187" s="74"/>
      <c r="E187" s="81"/>
      <c r="F187" s="57"/>
    </row>
    <row r="188" spans="1:9" s="52" customFormat="1" x14ac:dyDescent="0.25">
      <c r="A188" s="125" t="s">
        <v>88</v>
      </c>
      <c r="B188" s="74"/>
      <c r="C188" s="74"/>
      <c r="D188" s="74"/>
      <c r="E188" s="81"/>
      <c r="F188" s="57"/>
    </row>
    <row r="189" spans="1:9" s="52" customFormat="1" ht="30" x14ac:dyDescent="0.25">
      <c r="A189" s="125" t="s">
        <v>89</v>
      </c>
      <c r="B189" s="74"/>
      <c r="C189" s="74"/>
      <c r="D189" s="74"/>
      <c r="E189" s="81"/>
      <c r="F189" s="57"/>
    </row>
    <row r="190" spans="1:9" s="52" customFormat="1" x14ac:dyDescent="0.25">
      <c r="A190" s="125" t="s">
        <v>90</v>
      </c>
      <c r="B190" s="74"/>
      <c r="C190" s="74"/>
      <c r="D190" s="74"/>
      <c r="E190" s="81"/>
      <c r="F190" s="57"/>
    </row>
    <row r="191" spans="1:9" s="53" customFormat="1" ht="30" x14ac:dyDescent="0.25">
      <c r="A191" s="125" t="s">
        <v>92</v>
      </c>
      <c r="B191" s="74"/>
      <c r="C191" s="74"/>
      <c r="D191" s="84"/>
      <c r="E191" s="81"/>
      <c r="F191" s="68"/>
    </row>
    <row r="192" spans="1:9" s="53" customFormat="1" x14ac:dyDescent="0.25">
      <c r="A192" s="125" t="s">
        <v>94</v>
      </c>
      <c r="B192" s="89">
        <f>'[1]10 1 01 20590 '!$AM$16505</f>
        <v>281402337.50000006</v>
      </c>
      <c r="C192" s="74">
        <f t="shared" ref="C192:C250" si="6">C101</f>
        <v>11028</v>
      </c>
      <c r="D192" s="89">
        <v>247</v>
      </c>
      <c r="E192" s="90">
        <f>B192/D192/C192</f>
        <v>103.30800858029397</v>
      </c>
      <c r="F192" s="69"/>
    </row>
    <row r="193" spans="1:6" s="52" customFormat="1" x14ac:dyDescent="0.25">
      <c r="A193" s="125" t="s">
        <v>97</v>
      </c>
      <c r="B193" s="74">
        <f>'[1]10 1 01 20590 '!$K$16282</f>
        <v>8367309.6000000006</v>
      </c>
      <c r="C193" s="74">
        <f>'[1]10 1 01 20590 '!$G$16282</f>
        <v>20000</v>
      </c>
      <c r="D193" s="74">
        <v>1</v>
      </c>
      <c r="E193" s="81">
        <f>B193/D193/C193</f>
        <v>418.36548000000005</v>
      </c>
      <c r="F193" s="72"/>
    </row>
    <row r="194" spans="1:6" x14ac:dyDescent="0.25">
      <c r="A194" s="96" t="s">
        <v>76</v>
      </c>
      <c r="B194" s="63"/>
      <c r="C194" s="74"/>
      <c r="D194" s="64"/>
      <c r="E194" s="62"/>
    </row>
    <row r="195" spans="1:6" s="52" customFormat="1" x14ac:dyDescent="0.25">
      <c r="A195" s="125" t="s">
        <v>99</v>
      </c>
      <c r="B195" s="74">
        <f>SUM('[1]10 1 01 20590 '!$K$16283:$K$16354)</f>
        <v>13977873.649999997</v>
      </c>
      <c r="C195" s="74">
        <f t="shared" si="6"/>
        <v>502</v>
      </c>
      <c r="D195" s="74">
        <v>12</v>
      </c>
      <c r="E195" s="81">
        <f>B195/D195/C195</f>
        <v>2320.3641517264273</v>
      </c>
      <c r="F195" s="72"/>
    </row>
    <row r="196" spans="1:6" s="52" customFormat="1" ht="30" x14ac:dyDescent="0.25">
      <c r="A196" s="125" t="s">
        <v>267</v>
      </c>
      <c r="B196" s="74"/>
      <c r="C196" s="74"/>
      <c r="D196" s="74"/>
      <c r="E196" s="81"/>
      <c r="F196" s="72"/>
    </row>
    <row r="197" spans="1:6" s="52" customFormat="1" x14ac:dyDescent="0.25">
      <c r="A197" s="125" t="s">
        <v>100</v>
      </c>
      <c r="B197" s="74"/>
      <c r="C197" s="74"/>
      <c r="D197" s="74"/>
      <c r="E197" s="81"/>
      <c r="F197" s="72"/>
    </row>
    <row r="198" spans="1:6" s="52" customFormat="1" ht="12.75" x14ac:dyDescent="0.25">
      <c r="A198" s="88" t="s">
        <v>7</v>
      </c>
      <c r="B198" s="74">
        <f>'[1]10 1 01 20590 '!$H$12133</f>
        <v>44117284.219999999</v>
      </c>
      <c r="C198" s="74">
        <f t="shared" si="6"/>
        <v>3891472.4332458824</v>
      </c>
      <c r="D198" s="74">
        <v>1</v>
      </c>
      <c r="E198" s="81">
        <f>B198/D198/C198</f>
        <v>11.336912949220538</v>
      </c>
      <c r="F198" s="57"/>
    </row>
    <row r="199" spans="1:6" s="52" customFormat="1" ht="12.75" x14ac:dyDescent="0.25">
      <c r="A199" s="88" t="s">
        <v>9</v>
      </c>
      <c r="B199" s="74">
        <f>'[1]10 1 01 20590 '!$H$12211</f>
        <v>92518403.540000007</v>
      </c>
      <c r="C199" s="74">
        <f t="shared" si="6"/>
        <v>29800.65</v>
      </c>
      <c r="D199" s="74">
        <v>1</v>
      </c>
      <c r="E199" s="81">
        <f t="shared" ref="E199" si="7">B199/D199/C199</f>
        <v>3104.576696817016</v>
      </c>
      <c r="F199" s="57"/>
    </row>
    <row r="200" spans="1:6" s="52" customFormat="1" ht="12.75" x14ac:dyDescent="0.25">
      <c r="A200" s="88" t="s">
        <v>12</v>
      </c>
      <c r="B200" s="74">
        <f>'[1]10 1 01 20590 '!$I$12290</f>
        <v>12846075.509212561</v>
      </c>
      <c r="C200" s="74">
        <f t="shared" si="6"/>
        <v>227836.99175999995</v>
      </c>
      <c r="D200" s="74">
        <v>1</v>
      </c>
      <c r="E200" s="81">
        <f>B200/D200/C200</f>
        <v>56.382747200000004</v>
      </c>
      <c r="F200" s="57"/>
    </row>
    <row r="201" spans="1:6" s="52" customFormat="1" ht="12.75" x14ac:dyDescent="0.25">
      <c r="A201" s="88" t="s">
        <v>17</v>
      </c>
      <c r="B201" s="74">
        <f>'[1]10 1 01 20590 '!$J$12290-0.03</f>
        <v>19520968.074918337</v>
      </c>
      <c r="C201" s="74">
        <f t="shared" si="6"/>
        <v>26.008809369960769</v>
      </c>
      <c r="D201" s="74">
        <v>12</v>
      </c>
      <c r="E201" s="81">
        <f>B201/D201/C201</f>
        <v>62546.013407878731</v>
      </c>
      <c r="F201" s="57"/>
    </row>
    <row r="202" spans="1:6" s="52" customFormat="1" ht="12.75" x14ac:dyDescent="0.25">
      <c r="A202" s="88" t="s">
        <v>13</v>
      </c>
      <c r="B202" s="74">
        <f>'[1]10 1 01 20590 '!$N$12290</f>
        <v>27131105.147907015</v>
      </c>
      <c r="C202" s="74">
        <f t="shared" si="6"/>
        <v>227836.99175999995</v>
      </c>
      <c r="D202" s="74">
        <v>1</v>
      </c>
      <c r="E202" s="81">
        <f t="shared" ref="E202" si="8">B202/D202/C202</f>
        <v>119.08121213471127</v>
      </c>
      <c r="F202" s="57"/>
    </row>
    <row r="203" spans="1:6" s="52" customFormat="1" ht="12.75" x14ac:dyDescent="0.25">
      <c r="A203" s="88" t="s">
        <v>21</v>
      </c>
      <c r="B203" s="74">
        <f>SUM('[1]10 1 01 20590 '!$K$12294:$K$12365)</f>
        <v>3387875.0599999991</v>
      </c>
      <c r="C203" s="74">
        <f t="shared" si="6"/>
        <v>349.68999999999994</v>
      </c>
      <c r="D203" s="74">
        <v>1</v>
      </c>
      <c r="E203" s="81">
        <f>B203/D203/C203</f>
        <v>9688.2240269953381</v>
      </c>
      <c r="F203" s="57"/>
    </row>
    <row r="204" spans="1:6" s="52" customFormat="1" ht="12.75" x14ac:dyDescent="0.25">
      <c r="A204" s="88" t="s">
        <v>22</v>
      </c>
      <c r="B204" s="74">
        <f>SUM('[1]10 1 01 20590 '!$K$12366:$K$12437)</f>
        <v>1834422.0299999991</v>
      </c>
      <c r="C204" s="74">
        <f t="shared" si="6"/>
        <v>284</v>
      </c>
      <c r="D204" s="74">
        <v>1</v>
      </c>
      <c r="E204" s="81">
        <f t="shared" ref="E204:E218" si="9">B204/D204/C204</f>
        <v>6459.2324999999964</v>
      </c>
      <c r="F204" s="57"/>
    </row>
    <row r="205" spans="1:6" s="52" customFormat="1" ht="12.75" x14ac:dyDescent="0.25">
      <c r="A205" s="88" t="s">
        <v>272</v>
      </c>
      <c r="B205" s="74">
        <f>SUM('[1]10 1 01 20590 '!$K$13106:$K$13177)</f>
        <v>8770000</v>
      </c>
      <c r="C205" s="74">
        <f>SUM('[1]10 1 01 20590 '!$G$13106:$G$13177)</f>
        <v>10665</v>
      </c>
      <c r="D205" s="74">
        <v>1</v>
      </c>
      <c r="E205" s="81">
        <f t="shared" si="9"/>
        <v>822.31598687294888</v>
      </c>
      <c r="F205" s="57"/>
    </row>
    <row r="206" spans="1:6" s="52" customFormat="1" ht="12.75" x14ac:dyDescent="0.25">
      <c r="A206" s="88" t="s">
        <v>269</v>
      </c>
      <c r="B206" s="74">
        <f>SUM('[1]10 1 01 20590 '!$K$13682:$K$13753)</f>
        <v>950000</v>
      </c>
      <c r="C206" s="74">
        <f>SUM('[1]10 1 01 20590 '!$G$13682:$G$13753)</f>
        <v>316.66660000000002</v>
      </c>
      <c r="D206" s="74">
        <v>1</v>
      </c>
      <c r="E206" s="81">
        <f t="shared" si="9"/>
        <v>3000.0006315790802</v>
      </c>
      <c r="F206" s="57"/>
    </row>
    <row r="207" spans="1:6" s="52" customFormat="1" ht="12.75" x14ac:dyDescent="0.25">
      <c r="A207" s="88" t="s">
        <v>270</v>
      </c>
      <c r="B207" s="74">
        <f>SUM('[1]10 1 01 20590 '!$K$13178:$K$13681)</f>
        <v>42940150</v>
      </c>
      <c r="C207" s="74">
        <f>SUM('[1]10 1 01 20590 '!$G$13178:$G$13681)</f>
        <v>918</v>
      </c>
      <c r="D207" s="74">
        <v>1</v>
      </c>
      <c r="E207" s="81">
        <f t="shared" si="9"/>
        <v>46775.762527233113</v>
      </c>
      <c r="F207" s="57"/>
    </row>
    <row r="208" spans="1:6" s="52" customFormat="1" ht="51" x14ac:dyDescent="0.25">
      <c r="A208" s="88" t="s">
        <v>29</v>
      </c>
      <c r="B208" s="74"/>
      <c r="C208" s="74"/>
      <c r="D208" s="74"/>
      <c r="E208" s="81"/>
      <c r="F208" s="57"/>
    </row>
    <row r="209" spans="1:7" s="52" customFormat="1" x14ac:dyDescent="0.25">
      <c r="A209" s="108" t="s">
        <v>298</v>
      </c>
      <c r="B209" s="74">
        <f>SUM('[1]10 1 01 20590 '!$K$12745:$K$12816)</f>
        <v>892280.25000000012</v>
      </c>
      <c r="C209" s="74">
        <f t="shared" si="6"/>
        <v>125417.61000000002</v>
      </c>
      <c r="D209" s="110">
        <v>12</v>
      </c>
      <c r="E209" s="81">
        <f t="shared" si="9"/>
        <v>0.59287278317614256</v>
      </c>
      <c r="F209" s="57"/>
      <c r="G209" s="112"/>
    </row>
    <row r="210" spans="1:7" s="52" customFormat="1" x14ac:dyDescent="0.25">
      <c r="A210" s="108" t="s">
        <v>299</v>
      </c>
      <c r="B210" s="74">
        <f>SUM('[1]10 1 01 20590 '!$K$12817:$K$12888)</f>
        <v>7495154.2699999977</v>
      </c>
      <c r="C210" s="74">
        <f t="shared" si="6"/>
        <v>125417.61000000002</v>
      </c>
      <c r="D210" s="110">
        <v>24</v>
      </c>
      <c r="E210" s="81">
        <f t="shared" si="9"/>
        <v>2.4900657458177777</v>
      </c>
      <c r="F210" s="57"/>
      <c r="G210" s="112"/>
    </row>
    <row r="211" spans="1:7" s="52" customFormat="1" x14ac:dyDescent="0.25">
      <c r="A211" s="108" t="s">
        <v>300</v>
      </c>
      <c r="B211" s="74">
        <f>SUM('[1]10 1 01 20590 '!$K$12961:$K$13032)</f>
        <v>18497.569999999996</v>
      </c>
      <c r="C211" s="74">
        <f t="shared" si="6"/>
        <v>31.200000000000021</v>
      </c>
      <c r="D211" s="110">
        <v>1</v>
      </c>
      <c r="E211" s="81">
        <f t="shared" si="9"/>
        <v>592.87083333333283</v>
      </c>
      <c r="F211" s="57"/>
      <c r="G211" s="112"/>
    </row>
    <row r="212" spans="1:7" s="52" customFormat="1" x14ac:dyDescent="0.25">
      <c r="A212" s="109"/>
      <c r="B212" s="74"/>
      <c r="C212" s="74"/>
      <c r="D212" s="110"/>
      <c r="E212" s="81"/>
      <c r="F212" s="57"/>
      <c r="G212" s="112"/>
    </row>
    <row r="213" spans="1:7" s="52" customFormat="1" x14ac:dyDescent="0.25">
      <c r="A213" s="108"/>
      <c r="B213" s="74"/>
      <c r="C213" s="74"/>
      <c r="D213" s="110"/>
      <c r="E213" s="81"/>
      <c r="F213" s="57"/>
      <c r="G213" s="112"/>
    </row>
    <row r="214" spans="1:7" s="52" customFormat="1" ht="30" x14ac:dyDescent="0.25">
      <c r="A214" s="124" t="s">
        <v>286</v>
      </c>
      <c r="B214" s="74">
        <f>'[1]10 1 01 20590 '!$K$12527</f>
        <v>382583.5999999998</v>
      </c>
      <c r="C214" s="74">
        <f t="shared" si="6"/>
        <v>70</v>
      </c>
      <c r="D214" s="74">
        <v>12</v>
      </c>
      <c r="E214" s="81">
        <f t="shared" si="9"/>
        <v>455.45666666666642</v>
      </c>
      <c r="F214" s="57"/>
    </row>
    <row r="215" spans="1:7" s="52" customFormat="1" ht="12.75" x14ac:dyDescent="0.25">
      <c r="A215" s="88" t="s">
        <v>271</v>
      </c>
      <c r="B215" s="74">
        <f>'[1]10 1 01 20590 '!$K$12600</f>
        <v>130906.32</v>
      </c>
      <c r="C215" s="74">
        <f t="shared" si="6"/>
        <v>4</v>
      </c>
      <c r="D215" s="74">
        <v>12</v>
      </c>
      <c r="E215" s="81">
        <f t="shared" si="9"/>
        <v>2727.2150000000001</v>
      </c>
      <c r="F215" s="57"/>
    </row>
    <row r="216" spans="1:7" s="52" customFormat="1" ht="12.75" x14ac:dyDescent="0.25">
      <c r="A216" s="88" t="s">
        <v>24</v>
      </c>
      <c r="B216" s="74">
        <f>SUM('[1]10 1 01 20590 '!$K$12601:$K$12672)</f>
        <v>1891634.2600000007</v>
      </c>
      <c r="C216" s="74">
        <f t="shared" si="6"/>
        <v>125417.61000000002</v>
      </c>
      <c r="D216" s="74">
        <v>12</v>
      </c>
      <c r="E216" s="81">
        <f t="shared" si="9"/>
        <v>1.2568903867115102</v>
      </c>
      <c r="F216" s="57"/>
    </row>
    <row r="217" spans="1:7" s="52" customFormat="1" ht="12.75" x14ac:dyDescent="0.25">
      <c r="A217" s="88" t="s">
        <v>77</v>
      </c>
      <c r="B217" s="74">
        <f>SUM('[1]10 1 01 20590 '!$K$12673:$K$12744)</f>
        <v>2498384.7499999995</v>
      </c>
      <c r="C217" s="74">
        <f t="shared" si="6"/>
        <v>125417.61000000002</v>
      </c>
      <c r="D217" s="74">
        <v>12</v>
      </c>
      <c r="E217" s="81">
        <f t="shared" si="9"/>
        <v>1.6600438261155399</v>
      </c>
      <c r="F217" s="57"/>
    </row>
    <row r="218" spans="1:7" s="52" customFormat="1" ht="12.75" x14ac:dyDescent="0.25">
      <c r="A218" s="88" t="s">
        <v>276</v>
      </c>
      <c r="B218" s="74">
        <f>SUM('[1]10 1 01 20590 '!$K$12889:$K$12960)</f>
        <v>100667.01000000001</v>
      </c>
      <c r="C218" s="74">
        <f t="shared" si="6"/>
        <v>31.200000000000021</v>
      </c>
      <c r="D218" s="74">
        <v>1</v>
      </c>
      <c r="E218" s="81">
        <f t="shared" si="9"/>
        <v>3226.5067307692289</v>
      </c>
      <c r="F218" s="57"/>
    </row>
    <row r="219" spans="1:7" s="52" customFormat="1" ht="12.75" x14ac:dyDescent="0.25">
      <c r="A219" s="88" t="s">
        <v>268</v>
      </c>
      <c r="B219" s="74">
        <f>SUM('[1]10 1 01 20590 '!$K$13033:$K$13104)</f>
        <v>18625634.98</v>
      </c>
      <c r="C219" s="74">
        <f t="shared" si="6"/>
        <v>20138.400000000001</v>
      </c>
      <c r="D219" s="74">
        <v>12</v>
      </c>
      <c r="E219" s="81">
        <f>B219/D219/C219</f>
        <v>77.073464045471994</v>
      </c>
      <c r="F219" s="57"/>
    </row>
    <row r="220" spans="1:7" s="112" customFormat="1" ht="30" x14ac:dyDescent="0.25">
      <c r="A220" s="126" t="s">
        <v>301</v>
      </c>
      <c r="B220" s="110">
        <f>SUM('[1]10 1 01 20590 '!$K$13899:$K$13970)</f>
        <v>570053.80000000005</v>
      </c>
      <c r="C220" s="110">
        <f t="shared" si="6"/>
        <v>7617.8300000000008</v>
      </c>
      <c r="D220" s="110">
        <v>1</v>
      </c>
      <c r="E220" s="119">
        <f t="shared" ref="E220:E221" si="10">B220/D220/C220</f>
        <v>74.831520262331921</v>
      </c>
      <c r="F220" s="111"/>
      <c r="G220" s="112" t="s">
        <v>315</v>
      </c>
    </row>
    <row r="221" spans="1:7" s="52" customFormat="1" ht="47.25" x14ac:dyDescent="0.25">
      <c r="A221" s="118" t="s">
        <v>302</v>
      </c>
      <c r="B221" s="74">
        <f>SUM('[1]10 1 01 20590 '!$K$14475:$K$14546)</f>
        <v>192090.82000000004</v>
      </c>
      <c r="C221" s="74">
        <f t="shared" si="6"/>
        <v>27</v>
      </c>
      <c r="D221" s="110">
        <v>1</v>
      </c>
      <c r="E221" s="119">
        <f t="shared" si="10"/>
        <v>7114.4748148148165</v>
      </c>
      <c r="F221" s="57"/>
      <c r="G221" s="102" t="s">
        <v>27</v>
      </c>
    </row>
    <row r="222" spans="1:7" s="52" customFormat="1" ht="30" x14ac:dyDescent="0.25">
      <c r="A222" s="121" t="s">
        <v>30</v>
      </c>
      <c r="B222" s="74">
        <f>SUM('[1]10 1 01 20590 '!$K$13755:$K$13826)</f>
        <v>2171810.9800000009</v>
      </c>
      <c r="C222" s="74">
        <f t="shared" si="6"/>
        <v>72</v>
      </c>
      <c r="D222" s="74">
        <v>4</v>
      </c>
      <c r="E222" s="81">
        <f>B222/D222/C222</f>
        <v>7541.0103472222254</v>
      </c>
      <c r="F222" s="57"/>
    </row>
    <row r="223" spans="1:7" s="52" customFormat="1" ht="45" x14ac:dyDescent="0.25">
      <c r="A223" s="121" t="s">
        <v>86</v>
      </c>
      <c r="B223" s="74">
        <f>SUM('[1]10 1 01 20590 '!$K$13827:$K$13898)</f>
        <v>5303555.1999999993</v>
      </c>
      <c r="C223" s="74">
        <f t="shared" si="6"/>
        <v>71</v>
      </c>
      <c r="D223" s="74">
        <v>12</v>
      </c>
      <c r="E223" s="81">
        <f t="shared" ref="E223:E233" si="11">B223/D223/C223</f>
        <v>6224.8300469483565</v>
      </c>
      <c r="F223" s="57"/>
    </row>
    <row r="224" spans="1:7" s="52" customFormat="1" ht="30" x14ac:dyDescent="0.25">
      <c r="A224" s="118" t="s">
        <v>303</v>
      </c>
      <c r="B224" s="74">
        <f>SUM('[1]10 1 01 20590 '!$K$14619:$K$14690)</f>
        <v>296916.13</v>
      </c>
      <c r="C224" s="74">
        <f t="shared" si="6"/>
        <v>4</v>
      </c>
      <c r="D224" s="74">
        <v>1</v>
      </c>
      <c r="E224" s="81">
        <f t="shared" si="11"/>
        <v>74229.032500000001</v>
      </c>
      <c r="F224" s="57"/>
      <c r="G224" s="86" t="s">
        <v>107</v>
      </c>
    </row>
    <row r="225" spans="1:7" s="52" customFormat="1" x14ac:dyDescent="0.25">
      <c r="A225" s="121" t="s">
        <v>108</v>
      </c>
      <c r="B225" s="74">
        <f>'[1]10 1 01 20590 '!$K$15053</f>
        <v>36283.85</v>
      </c>
      <c r="C225" s="74">
        <f t="shared" si="6"/>
        <v>1</v>
      </c>
      <c r="D225" s="74">
        <v>12</v>
      </c>
      <c r="E225" s="81">
        <f t="shared" si="11"/>
        <v>3023.6541666666667</v>
      </c>
      <c r="F225" s="57"/>
    </row>
    <row r="226" spans="1:7" s="52" customFormat="1" ht="15.75" x14ac:dyDescent="0.25">
      <c r="A226" s="118" t="s">
        <v>304</v>
      </c>
      <c r="B226" s="74">
        <f>SUM('[1]10 1 01 20590 '!$K$14691:$K$14762)</f>
        <v>67349.899999999892</v>
      </c>
      <c r="C226" s="74">
        <f t="shared" si="6"/>
        <v>71</v>
      </c>
      <c r="D226" s="74">
        <v>1</v>
      </c>
      <c r="E226" s="81">
        <f t="shared" si="11"/>
        <v>948.59014084506896</v>
      </c>
      <c r="F226" s="57"/>
      <c r="G226" s="86" t="s">
        <v>277</v>
      </c>
    </row>
    <row r="227" spans="1:7" s="52" customFormat="1" ht="30" x14ac:dyDescent="0.25">
      <c r="A227" s="121" t="s">
        <v>31</v>
      </c>
      <c r="B227" s="74">
        <f>SUM('[1]10 1 01 20590 '!$K$14187:$K$14258)</f>
        <v>451033.93999999994</v>
      </c>
      <c r="C227" s="74">
        <f t="shared" si="6"/>
        <v>44</v>
      </c>
      <c r="D227" s="74">
        <v>2</v>
      </c>
      <c r="E227" s="81">
        <f t="shared" si="11"/>
        <v>5125.3856818181812</v>
      </c>
      <c r="F227" s="57"/>
    </row>
    <row r="228" spans="1:7" s="52" customFormat="1" ht="30" x14ac:dyDescent="0.25">
      <c r="A228" s="121" t="s">
        <v>109</v>
      </c>
      <c r="B228" s="74">
        <f>'[1]10 1 01 20590 '!$K$15051</f>
        <v>19506.54</v>
      </c>
      <c r="C228" s="74">
        <f t="shared" si="6"/>
        <v>1</v>
      </c>
      <c r="D228" s="74">
        <v>2</v>
      </c>
      <c r="E228" s="81">
        <f t="shared" si="11"/>
        <v>9753.27</v>
      </c>
      <c r="F228" s="57"/>
    </row>
    <row r="229" spans="1:7" s="52" customFormat="1" ht="30" x14ac:dyDescent="0.25">
      <c r="A229" s="120" t="s">
        <v>110</v>
      </c>
      <c r="B229" s="74">
        <f>SUM('[1]10 1 01 20590 '!$K$14547:$K$14618)</f>
        <v>415153.27000000008</v>
      </c>
      <c r="C229" s="74">
        <f t="shared" si="6"/>
        <v>31</v>
      </c>
      <c r="D229" s="74">
        <v>1</v>
      </c>
      <c r="E229" s="81">
        <f t="shared" si="11"/>
        <v>13392.040967741937</v>
      </c>
      <c r="F229" s="57"/>
    </row>
    <row r="230" spans="1:7" s="52" customFormat="1" x14ac:dyDescent="0.25">
      <c r="A230" s="121" t="s">
        <v>111</v>
      </c>
      <c r="B230" s="74">
        <f>SUM('[1]10 1 01 20590 '!$K$14331:$K$14402)</f>
        <v>5816082.1399999978</v>
      </c>
      <c r="C230" s="74">
        <f>SUM('[1]10 1 01 20590 '!$G$14331:$G$14402)</f>
        <v>330</v>
      </c>
      <c r="D230" s="74">
        <v>1</v>
      </c>
      <c r="E230" s="81">
        <f t="shared" si="11"/>
        <v>17624.491333333328</v>
      </c>
      <c r="F230" s="57"/>
    </row>
    <row r="231" spans="1:7" s="52" customFormat="1" x14ac:dyDescent="0.25">
      <c r="A231" s="121" t="s">
        <v>112</v>
      </c>
      <c r="B231" s="74">
        <f>SUM('[1]10 1 01 20590 '!$K$14259:$K$14330)</f>
        <v>865594.26</v>
      </c>
      <c r="C231" s="74">
        <f>SUM('[1]10 1 01 20590 '!$G$14259:$G$14330)</f>
        <v>73</v>
      </c>
      <c r="D231" s="74">
        <v>2</v>
      </c>
      <c r="E231" s="81">
        <f t="shared" si="11"/>
        <v>5928.7278082191779</v>
      </c>
      <c r="F231" s="57"/>
    </row>
    <row r="232" spans="1:7" s="52" customFormat="1" x14ac:dyDescent="0.25">
      <c r="A232" s="121" t="s">
        <v>32</v>
      </c>
      <c r="B232" s="74">
        <f>SUM('[1]10 1 01 20590 '!$K$14403:$K$14474)</f>
        <v>889309.44999999925</v>
      </c>
      <c r="C232" s="74">
        <f t="shared" si="6"/>
        <v>71</v>
      </c>
      <c r="D232" s="74">
        <v>1</v>
      </c>
      <c r="E232" s="81">
        <f t="shared" si="11"/>
        <v>12525.485211267594</v>
      </c>
      <c r="F232" s="57"/>
    </row>
    <row r="233" spans="1:7" s="52" customFormat="1" x14ac:dyDescent="0.25">
      <c r="A233" s="121" t="s">
        <v>113</v>
      </c>
      <c r="B233" s="74">
        <f>SUM('[1]10 1 01 20590 '!$K$14043:$K$14114)</f>
        <v>1313670.49</v>
      </c>
      <c r="C233" s="74">
        <f t="shared" si="6"/>
        <v>35</v>
      </c>
      <c r="D233" s="74">
        <v>12</v>
      </c>
      <c r="E233" s="81">
        <f t="shared" si="11"/>
        <v>3127.7868809523811</v>
      </c>
      <c r="F233" s="57"/>
    </row>
    <row r="234" spans="1:7" s="52" customFormat="1" x14ac:dyDescent="0.25">
      <c r="A234" s="125" t="s">
        <v>25</v>
      </c>
      <c r="B234" s="74">
        <f>SUM('[1]10 1 01 20590 '!$K$13971:$K$14042)</f>
        <v>258969.03999999998</v>
      </c>
      <c r="C234" s="74">
        <f>SUM('[1]10 1 01 20590 '!$G$13971:$G$14042)</f>
        <v>596</v>
      </c>
      <c r="D234" s="74">
        <v>1</v>
      </c>
      <c r="E234" s="81">
        <f>B234/D234/C234</f>
        <v>434.51181208053686</v>
      </c>
      <c r="F234" s="57"/>
    </row>
    <row r="235" spans="1:7" s="52" customFormat="1" x14ac:dyDescent="0.25">
      <c r="A235" s="121" t="s">
        <v>80</v>
      </c>
      <c r="B235" s="74">
        <f>SUM('[1]10 1 01 20590 '!$K$14979:$K$15050)</f>
        <v>378846.04999999941</v>
      </c>
      <c r="C235" s="74">
        <f t="shared" si="6"/>
        <v>71</v>
      </c>
      <c r="D235" s="74">
        <v>1</v>
      </c>
      <c r="E235" s="81">
        <f t="shared" ref="E235:E237" si="12">B235/D235/C235</f>
        <v>5335.8598591549217</v>
      </c>
      <c r="F235" s="57"/>
    </row>
    <row r="236" spans="1:7" s="52" customFormat="1" ht="31.5" x14ac:dyDescent="0.25">
      <c r="A236" s="118" t="s">
        <v>305</v>
      </c>
      <c r="B236" s="74">
        <f>SUM('[1]10 1 01 20590 '!$K$14763:$K$14834)</f>
        <v>420939.82999999978</v>
      </c>
      <c r="C236" s="74">
        <f t="shared" si="6"/>
        <v>71</v>
      </c>
      <c r="D236" s="74">
        <v>2</v>
      </c>
      <c r="E236" s="81">
        <f t="shared" si="12"/>
        <v>2964.3649999999984</v>
      </c>
      <c r="F236" s="57"/>
      <c r="G236" s="86" t="s">
        <v>278</v>
      </c>
    </row>
    <row r="237" spans="1:7" s="52" customFormat="1" ht="31.5" x14ac:dyDescent="0.25">
      <c r="A237" s="118" t="s">
        <v>306</v>
      </c>
      <c r="B237" s="74">
        <f>SUM('[1]10 1 01 20590 '!$K$14835:$K$14906)</f>
        <v>471452.06999999977</v>
      </c>
      <c r="C237" s="74">
        <f t="shared" si="6"/>
        <v>71</v>
      </c>
      <c r="D237" s="74">
        <v>1</v>
      </c>
      <c r="E237" s="81">
        <f t="shared" si="12"/>
        <v>6640.1699999999964</v>
      </c>
      <c r="F237" s="57"/>
      <c r="G237" s="86" t="s">
        <v>279</v>
      </c>
    </row>
    <row r="238" spans="1:7" s="53" customFormat="1" ht="15.75" x14ac:dyDescent="0.25">
      <c r="A238" s="118" t="s">
        <v>307</v>
      </c>
      <c r="B238" s="74">
        <f>SUM('[1]10 1 01 20590 '!$K$14907:$K$14978)</f>
        <v>850298.12000000139</v>
      </c>
      <c r="C238" s="74">
        <f t="shared" si="6"/>
        <v>71</v>
      </c>
      <c r="D238" s="110">
        <v>1</v>
      </c>
      <c r="E238" s="119">
        <f>B238/D238/C238</f>
        <v>11976.029859154949</v>
      </c>
      <c r="F238" s="68"/>
      <c r="G238" s="102"/>
    </row>
    <row r="239" spans="1:7" s="52" customFormat="1" ht="30" x14ac:dyDescent="0.25">
      <c r="A239" s="121" t="s">
        <v>33</v>
      </c>
      <c r="B239" s="74">
        <f>SUM('[1]10 1 01 20590 '!$K$14115:$K$14186)</f>
        <v>2222563.4099999983</v>
      </c>
      <c r="C239" s="74">
        <f t="shared" si="6"/>
        <v>71</v>
      </c>
      <c r="D239" s="74">
        <v>12</v>
      </c>
      <c r="E239" s="81">
        <f>B239/D239/C239</f>
        <v>2608.6424999999977</v>
      </c>
      <c r="F239" s="57"/>
    </row>
    <row r="240" spans="1:7" s="53" customFormat="1" x14ac:dyDescent="0.25">
      <c r="A240" s="125" t="s">
        <v>115</v>
      </c>
      <c r="B240" s="74">
        <f>'[1]10 1 01 20590 '!$K$15127</f>
        <v>4380600</v>
      </c>
      <c r="C240" s="74">
        <f t="shared" si="6"/>
        <v>71</v>
      </c>
      <c r="D240" s="74">
        <v>1</v>
      </c>
      <c r="E240" s="81">
        <f>B240/D240/C240</f>
        <v>61698.591549295772</v>
      </c>
      <c r="F240" s="68"/>
    </row>
    <row r="241" spans="1:7" s="53" customFormat="1" ht="31.5" x14ac:dyDescent="0.25">
      <c r="A241" s="118" t="s">
        <v>308</v>
      </c>
      <c r="B241" s="74">
        <f>'[1]10 1 01 20590 '!$K$15052</f>
        <v>35572.370000000003</v>
      </c>
      <c r="C241" s="74">
        <f t="shared" si="6"/>
        <v>1</v>
      </c>
      <c r="D241" s="74">
        <v>1</v>
      </c>
      <c r="E241" s="81">
        <f>B241/D241/C241</f>
        <v>35572.370000000003</v>
      </c>
      <c r="F241" s="68"/>
    </row>
    <row r="242" spans="1:7" s="53" customFormat="1" ht="15.75" x14ac:dyDescent="0.25">
      <c r="A242" s="118" t="s">
        <v>311</v>
      </c>
      <c r="B242" s="74"/>
      <c r="C242" s="74"/>
      <c r="D242" s="110"/>
      <c r="E242" s="119"/>
      <c r="F242" s="68"/>
      <c r="G242" s="123"/>
    </row>
    <row r="243" spans="1:7" s="53" customFormat="1" x14ac:dyDescent="0.25">
      <c r="A243" s="125" t="s">
        <v>125</v>
      </c>
      <c r="B243" s="74"/>
      <c r="C243" s="74"/>
      <c r="D243" s="74"/>
      <c r="E243" s="81"/>
      <c r="F243" s="68"/>
    </row>
    <row r="244" spans="1:7" s="52" customFormat="1" x14ac:dyDescent="0.25">
      <c r="A244" s="121" t="s">
        <v>34</v>
      </c>
      <c r="B244" s="74">
        <f>SUM('[1]10 1 01 20590 '!$K$15128:$K$15199)</f>
        <v>4351169.6700000027</v>
      </c>
      <c r="C244" s="74">
        <f t="shared" si="6"/>
        <v>71</v>
      </c>
      <c r="D244" s="74">
        <v>12</v>
      </c>
      <c r="E244" s="81">
        <f t="shared" ref="E244:E257" si="13">B244/D244/C244</f>
        <v>5107.0066549295807</v>
      </c>
      <c r="F244" s="57"/>
    </row>
    <row r="245" spans="1:7" s="52" customFormat="1" x14ac:dyDescent="0.25">
      <c r="A245" s="121" t="s">
        <v>117</v>
      </c>
      <c r="B245" s="74">
        <f>SUM('[1]10 1 01 20590 '!$K$15200:$K$15271)</f>
        <v>5015229.629999999</v>
      </c>
      <c r="C245" s="74">
        <f t="shared" si="6"/>
        <v>2488</v>
      </c>
      <c r="D245" s="74">
        <v>1</v>
      </c>
      <c r="E245" s="81">
        <f t="shared" si="13"/>
        <v>2015.7675361736331</v>
      </c>
      <c r="F245" s="57"/>
    </row>
    <row r="246" spans="1:7" s="52" customFormat="1" x14ac:dyDescent="0.25">
      <c r="A246" s="121" t="s">
        <v>39</v>
      </c>
      <c r="B246" s="74">
        <f>SUM('[1]10 1 01 20590 '!$K$15272:$K$15343)</f>
        <v>589647.79999999981</v>
      </c>
      <c r="C246" s="74">
        <f t="shared" si="6"/>
        <v>70</v>
      </c>
      <c r="D246" s="74">
        <v>1</v>
      </c>
      <c r="E246" s="81">
        <f t="shared" si="13"/>
        <v>8423.5399999999972</v>
      </c>
      <c r="F246" s="57"/>
    </row>
    <row r="247" spans="1:7" s="52" customFormat="1" x14ac:dyDescent="0.25">
      <c r="A247" s="120" t="s">
        <v>37</v>
      </c>
      <c r="B247" s="74">
        <f>SUM('[1]10 1 01 20590 '!$K$15344:$K$15415)</f>
        <v>498012.89999999909</v>
      </c>
      <c r="C247" s="74">
        <f t="shared" si="6"/>
        <v>70</v>
      </c>
      <c r="D247" s="74">
        <v>1</v>
      </c>
      <c r="E247" s="81">
        <f t="shared" si="13"/>
        <v>7114.4699999999866</v>
      </c>
      <c r="F247" s="57"/>
    </row>
    <row r="248" spans="1:7" s="52" customFormat="1" x14ac:dyDescent="0.25">
      <c r="A248" s="121" t="s">
        <v>38</v>
      </c>
      <c r="B248" s="74">
        <f>SUM('[1]10 1 01 20590 '!$K$15848:$K$15919)</f>
        <v>433982.92999999976</v>
      </c>
      <c r="C248" s="74">
        <f t="shared" si="6"/>
        <v>366</v>
      </c>
      <c r="D248" s="74">
        <v>1</v>
      </c>
      <c r="E248" s="81">
        <f t="shared" si="13"/>
        <v>1185.7457103825129</v>
      </c>
      <c r="F248" s="57"/>
    </row>
    <row r="249" spans="1:7" s="52" customFormat="1" x14ac:dyDescent="0.25">
      <c r="A249" s="121" t="s">
        <v>118</v>
      </c>
      <c r="B249" s="74">
        <f>SUM('[1]10 1 01 20590 '!$K$15560:$K$15631)</f>
        <v>1327560.7299999997</v>
      </c>
      <c r="C249" s="74">
        <f t="shared" si="6"/>
        <v>2488</v>
      </c>
      <c r="D249" s="74">
        <v>1</v>
      </c>
      <c r="E249" s="81">
        <f t="shared" si="13"/>
        <v>533.58550241157548</v>
      </c>
      <c r="F249" s="57"/>
    </row>
    <row r="250" spans="1:7" s="52" customFormat="1" ht="30" x14ac:dyDescent="0.25">
      <c r="A250" s="120" t="s">
        <v>35</v>
      </c>
      <c r="B250" s="74">
        <f>SUM('[1]10 1 01 20590 '!$K$15632:$K$15703)</f>
        <v>151064.01999999999</v>
      </c>
      <c r="C250" s="74">
        <f t="shared" si="6"/>
        <v>182</v>
      </c>
      <c r="D250" s="74">
        <v>1</v>
      </c>
      <c r="E250" s="81">
        <f t="shared" si="13"/>
        <v>830.02208791208784</v>
      </c>
      <c r="F250" s="57"/>
    </row>
    <row r="251" spans="1:7" s="52" customFormat="1" x14ac:dyDescent="0.25">
      <c r="A251" s="121" t="s">
        <v>36</v>
      </c>
      <c r="B251" s="74">
        <f>SUM('[1]10 1 01 20590 '!$K$15704:$K$15775)</f>
        <v>272128.77999999974</v>
      </c>
      <c r="C251" s="74">
        <f t="shared" ref="C251:C262" si="14">C160</f>
        <v>153</v>
      </c>
      <c r="D251" s="74">
        <v>1</v>
      </c>
      <c r="E251" s="81">
        <f t="shared" si="13"/>
        <v>1778.6194771241812</v>
      </c>
      <c r="F251" s="57"/>
    </row>
    <row r="252" spans="1:7" x14ac:dyDescent="0.25">
      <c r="A252" s="121" t="s">
        <v>119</v>
      </c>
      <c r="B252" s="74">
        <f>SUM('[1]10 1 01 20590 '!$K$15776:$K$15847)</f>
        <v>436354.44000000024</v>
      </c>
      <c r="C252" s="74">
        <f t="shared" si="14"/>
        <v>115</v>
      </c>
      <c r="D252" s="74">
        <v>1</v>
      </c>
      <c r="E252" s="81">
        <f t="shared" si="13"/>
        <v>3794.3864347826106</v>
      </c>
    </row>
    <row r="253" spans="1:7" ht="31.5" x14ac:dyDescent="0.25">
      <c r="A253" s="118" t="s">
        <v>309</v>
      </c>
      <c r="B253" s="74">
        <f>SUM('[1]10 1 01 20590 '!$K$15920:$K$15991)</f>
        <v>1475067.55</v>
      </c>
      <c r="C253" s="74">
        <f t="shared" si="14"/>
        <v>2488</v>
      </c>
      <c r="D253" s="74">
        <v>1</v>
      </c>
      <c r="E253" s="81">
        <f t="shared" si="13"/>
        <v>592.87280948553052</v>
      </c>
      <c r="G253" s="86" t="s">
        <v>120</v>
      </c>
    </row>
    <row r="254" spans="1:7" x14ac:dyDescent="0.25">
      <c r="A254" s="125" t="s">
        <v>104</v>
      </c>
      <c r="B254" s="74"/>
      <c r="C254" s="74"/>
      <c r="D254" s="74"/>
      <c r="E254" s="81"/>
    </row>
    <row r="255" spans="1:7" x14ac:dyDescent="0.25">
      <c r="A255" s="125" t="s">
        <v>284</v>
      </c>
      <c r="B255" s="74">
        <f>SUM('[1]10 1 01 20590 '!$K$15992:$K$16063)</f>
        <v>1680000</v>
      </c>
      <c r="C255" s="74">
        <f t="shared" si="14"/>
        <v>70</v>
      </c>
      <c r="D255" s="74">
        <v>1</v>
      </c>
      <c r="E255" s="81">
        <f t="shared" si="13"/>
        <v>24000</v>
      </c>
    </row>
    <row r="256" spans="1:7" x14ac:dyDescent="0.25">
      <c r="A256" s="125" t="s">
        <v>287</v>
      </c>
      <c r="B256" s="74">
        <f>SUM('[1]10 1 01 20590 '!$K$15488:$K$15559)</f>
        <v>4969341.2999999952</v>
      </c>
      <c r="C256" s="74">
        <f t="shared" si="14"/>
        <v>70</v>
      </c>
      <c r="D256" s="74">
        <v>1</v>
      </c>
      <c r="E256" s="81">
        <f t="shared" si="13"/>
        <v>70990.589999999924</v>
      </c>
    </row>
    <row r="257" spans="1:9" x14ac:dyDescent="0.25">
      <c r="A257" s="121" t="s">
        <v>121</v>
      </c>
      <c r="B257" s="74">
        <f>SUM('[1]10 1 01 20590 '!$K$15416:$K$15487)</f>
        <v>431611.60000000027</v>
      </c>
      <c r="C257" s="74">
        <f t="shared" si="14"/>
        <v>70</v>
      </c>
      <c r="D257" s="74">
        <v>1</v>
      </c>
      <c r="E257" s="81">
        <f t="shared" si="13"/>
        <v>6165.8800000000037</v>
      </c>
    </row>
    <row r="258" spans="1:9" x14ac:dyDescent="0.25">
      <c r="A258" s="88" t="s">
        <v>264</v>
      </c>
      <c r="B258" s="74"/>
      <c r="C258" s="74">
        <f t="shared" si="14"/>
        <v>0</v>
      </c>
      <c r="D258" s="74"/>
      <c r="E258" s="81"/>
    </row>
    <row r="259" spans="1:9" ht="25.5" x14ac:dyDescent="0.25">
      <c r="A259" s="88" t="s">
        <v>18</v>
      </c>
      <c r="B259" s="74"/>
      <c r="C259" s="74"/>
      <c r="D259" s="74"/>
      <c r="E259" s="81"/>
    </row>
    <row r="260" spans="1:9" x14ac:dyDescent="0.25">
      <c r="A260" s="88" t="s">
        <v>293</v>
      </c>
      <c r="B260" s="74"/>
      <c r="C260" s="74"/>
      <c r="D260" s="74"/>
      <c r="E260" s="81"/>
    </row>
    <row r="261" spans="1:9" x14ac:dyDescent="0.25">
      <c r="A261" s="125" t="s">
        <v>124</v>
      </c>
      <c r="B261" s="74">
        <f>'[1]10 1 01 20590 '!$K$16137</f>
        <v>419753.96</v>
      </c>
      <c r="C261" s="74">
        <f>'[1]10 1 01 20590 '!$G$16137</f>
        <v>180</v>
      </c>
      <c r="D261" s="74">
        <v>1</v>
      </c>
      <c r="E261" s="81">
        <f t="shared" ref="E261:E262" si="15">B261/D261/C261</f>
        <v>2331.9664444444447</v>
      </c>
    </row>
    <row r="262" spans="1:9" x14ac:dyDescent="0.25">
      <c r="A262" s="125" t="s">
        <v>40</v>
      </c>
      <c r="B262" s="74">
        <f>SUM('[1]10 1 01 20590 '!$K$16355:$K$16426)</f>
        <v>218888.03999999969</v>
      </c>
      <c r="C262" s="74">
        <f t="shared" si="14"/>
        <v>284</v>
      </c>
      <c r="D262" s="74">
        <v>1</v>
      </c>
      <c r="E262" s="81">
        <f t="shared" si="15"/>
        <v>770.73253521126651</v>
      </c>
    </row>
    <row r="263" spans="1:9" x14ac:dyDescent="0.25">
      <c r="A263" s="125" t="s">
        <v>123</v>
      </c>
      <c r="B263" s="74"/>
      <c r="C263" s="74"/>
      <c r="D263" s="74"/>
      <c r="E263" s="81"/>
    </row>
    <row r="264" spans="1:9" x14ac:dyDescent="0.25">
      <c r="A264" s="125" t="s">
        <v>275</v>
      </c>
      <c r="B264" s="63">
        <f>B82</f>
        <v>9602235</v>
      </c>
      <c r="C264" s="64"/>
      <c r="D264" s="64"/>
      <c r="E264" s="81"/>
    </row>
    <row r="265" spans="1:9" x14ac:dyDescent="0.25">
      <c r="A265" s="125" t="s">
        <v>288</v>
      </c>
      <c r="B265" s="63"/>
      <c r="C265" s="64"/>
      <c r="D265" s="64"/>
      <c r="E265" s="81"/>
    </row>
    <row r="266" spans="1:9" x14ac:dyDescent="0.25">
      <c r="A266" s="125" t="s">
        <v>289</v>
      </c>
      <c r="B266" s="63"/>
      <c r="C266" s="64"/>
      <c r="D266" s="64"/>
      <c r="E266" s="81"/>
    </row>
    <row r="267" spans="1:9" x14ac:dyDescent="0.25">
      <c r="A267" s="125" t="s">
        <v>290</v>
      </c>
      <c r="B267" s="63"/>
      <c r="C267" s="64"/>
      <c r="D267" s="64"/>
      <c r="E267" s="81"/>
    </row>
    <row r="268" spans="1:9" x14ac:dyDescent="0.25">
      <c r="A268" s="125" t="s">
        <v>291</v>
      </c>
      <c r="B268" s="63"/>
      <c r="C268" s="64"/>
      <c r="D268" s="64"/>
      <c r="E268" s="81"/>
    </row>
    <row r="269" spans="1:9" x14ac:dyDescent="0.25">
      <c r="A269" s="125" t="s">
        <v>292</v>
      </c>
      <c r="B269" s="63"/>
      <c r="C269" s="64"/>
      <c r="D269" s="64"/>
      <c r="E269" s="62"/>
    </row>
    <row r="270" spans="1:9" s="54" customFormat="1" x14ac:dyDescent="0.25">
      <c r="A270" s="65" t="s">
        <v>260</v>
      </c>
      <c r="B270" s="66">
        <f>SUM(B186:B269)</f>
        <v>868473953.32203805</v>
      </c>
      <c r="C270" s="67"/>
      <c r="D270" s="67"/>
      <c r="E270" s="62"/>
      <c r="F270" s="68"/>
      <c r="G270" s="53"/>
      <c r="H270" s="53"/>
      <c r="I270" s="53"/>
    </row>
    <row r="272" spans="1:9" x14ac:dyDescent="0.25">
      <c r="B272" s="71">
        <f>'[1]10 1 01 20590 '!$K$16507+'[1]10 1 01 20590 '!$T$16507</f>
        <v>868473953.36000049</v>
      </c>
      <c r="C272" s="72"/>
    </row>
    <row r="273" spans="2:2" x14ac:dyDescent="0.25">
      <c r="B273" s="71">
        <f>B270-B272</f>
        <v>-3.7962436676025391E-2</v>
      </c>
    </row>
  </sheetData>
  <autoFilter ref="A3:E29"/>
  <mergeCells count="3">
    <mergeCell ref="B184:E184"/>
    <mergeCell ref="B2:E2"/>
    <mergeCell ref="B93:E93"/>
  </mergeCells>
  <pageMargins left="0.7" right="0.7" top="0.75" bottom="0.75" header="0.3" footer="0.3"/>
  <pageSetup paperSize="9" scale="8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норма часов</vt:lpstr>
      <vt:lpstr>Сады</vt:lpstr>
      <vt:lpstr>свод 1</vt:lpstr>
      <vt:lpstr>'норма часов'!Заголовки_для_печати</vt:lpstr>
      <vt:lpstr>Сады!Область_печати</vt:lpstr>
      <vt:lpstr>'свод 1'!Область_печати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2023-01-17T07:40:55Z</dcterms:modified>
</cp:coreProperties>
</file>